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tabRatio="599" activeTab="0"/>
  </bookViews>
  <sheets>
    <sheet name="Opći" sheetId="1" r:id="rId1"/>
    <sheet name="Pos." sheetId="2" r:id="rId2"/>
    <sheet name="Funkc." sheetId="3" r:id="rId3"/>
    <sheet name="Opći (2)" sheetId="4" r:id="rId4"/>
  </sheets>
  <definedNames/>
  <calcPr fullCalcOnLoad="1"/>
</workbook>
</file>

<file path=xl/sharedStrings.xml><?xml version="1.0" encoding="utf-8"?>
<sst xmlns="http://schemas.openxmlformats.org/spreadsheetml/2006/main" count="1688" uniqueCount="1048">
  <si>
    <t xml:space="preserve">  RASHODI ZA USLUGE </t>
  </si>
  <si>
    <t xml:space="preserve">  Usluge promidžbe i informiranja </t>
  </si>
  <si>
    <t xml:space="preserve">  Ostale usluge </t>
  </si>
  <si>
    <t xml:space="preserve">  OSTALI NESPOMENUTI RASHODI POSL. </t>
  </si>
  <si>
    <t xml:space="preserve">  Premije osiguranja </t>
  </si>
  <si>
    <t xml:space="preserve">  Članarine </t>
  </si>
  <si>
    <t xml:space="preserve">  OSTALI RASHODI </t>
  </si>
  <si>
    <t xml:space="preserve">  IZVANREDNI RASHODI </t>
  </si>
  <si>
    <t xml:space="preserve">  Nepredviđeni rashodi - proračunska pričuva </t>
  </si>
  <si>
    <t xml:space="preserve">  RASHODI ZA NABAVU NEFINANC.IMOVINE</t>
  </si>
  <si>
    <t xml:space="preserve">  PROIZVEDENA DUGOTRAJNA IMOVINA </t>
  </si>
  <si>
    <t xml:space="preserve">  POSTROJENJA I OPREMA </t>
  </si>
  <si>
    <t xml:space="preserve">  Uredska oprema i namještaj </t>
  </si>
  <si>
    <t xml:space="preserve">  Komunikacijska oprema </t>
  </si>
  <si>
    <t xml:space="preserve">  Oprema za održavanje i zaštitu </t>
  </si>
  <si>
    <t xml:space="preserve">  NEMATERIJALNA PROIZVED. IMOVINA </t>
  </si>
  <si>
    <t xml:space="preserve">  Ulaganje u računalne programe </t>
  </si>
  <si>
    <t xml:space="preserve"> </t>
  </si>
  <si>
    <t xml:space="preserve">  </t>
  </si>
  <si>
    <t>RASHODI POSLOVANJA</t>
  </si>
  <si>
    <t xml:space="preserve">  OSTALI NESP. RASHODI POSLOVANJA </t>
  </si>
  <si>
    <t xml:space="preserve">  Naknade članovima upravnog vijeća </t>
  </si>
  <si>
    <t xml:space="preserve">  RASHODI ZA MATERIJAL I ENERGIJU </t>
  </si>
  <si>
    <t xml:space="preserve">  Uredski materijal i ostali mat.rashodi </t>
  </si>
  <si>
    <t xml:space="preserve">  Materijal i djelovi za tekuće i inv.održavanje </t>
  </si>
  <si>
    <t xml:space="preserve">  Sitni inventar </t>
  </si>
  <si>
    <t xml:space="preserve">  Usluge telefona, pošte i prijevoza </t>
  </si>
  <si>
    <t xml:space="preserve">  Intelektualne i osobne usluge  </t>
  </si>
  <si>
    <t xml:space="preserve">  OSTALI NESPOMENUTI RASHODI </t>
  </si>
  <si>
    <t xml:space="preserve">  RASHODI ZA NABAVU NEFIN. IMOVINE </t>
  </si>
  <si>
    <t xml:space="preserve">  KNJIGE, UMJ.DJELA I OSTALE VRIJED. </t>
  </si>
  <si>
    <t xml:space="preserve">  Knjige u knjižnici </t>
  </si>
  <si>
    <t xml:space="preserve">  UKUPNO RASHODI I IZDACI </t>
  </si>
  <si>
    <t>POZ.</t>
  </si>
  <si>
    <t xml:space="preserve"> 001</t>
  </si>
  <si>
    <t xml:space="preserve"> 003</t>
  </si>
  <si>
    <t>0111</t>
  </si>
  <si>
    <t xml:space="preserve"> 004</t>
  </si>
  <si>
    <t xml:space="preserve"> 005</t>
  </si>
  <si>
    <t xml:space="preserve"> 006</t>
  </si>
  <si>
    <t xml:space="preserve"> 007</t>
  </si>
  <si>
    <t xml:space="preserve"> 008</t>
  </si>
  <si>
    <t xml:space="preserve"> 009</t>
  </si>
  <si>
    <t xml:space="preserve"> 010</t>
  </si>
  <si>
    <t xml:space="preserve"> 011</t>
  </si>
  <si>
    <t xml:space="preserve"> 012</t>
  </si>
  <si>
    <t xml:space="preserve"> 013</t>
  </si>
  <si>
    <t xml:space="preserve"> 014</t>
  </si>
  <si>
    <t xml:space="preserve"> 016</t>
  </si>
  <si>
    <t xml:space="preserve"> 017</t>
  </si>
  <si>
    <t xml:space="preserve"> 018</t>
  </si>
  <si>
    <t xml:space="preserve"> 019</t>
  </si>
  <si>
    <t xml:space="preserve"> 020</t>
  </si>
  <si>
    <t xml:space="preserve"> 021</t>
  </si>
  <si>
    <t xml:space="preserve">   0133</t>
  </si>
  <si>
    <t xml:space="preserve"> 022</t>
  </si>
  <si>
    <t xml:space="preserve"> 023</t>
  </si>
  <si>
    <t xml:space="preserve"> 024</t>
  </si>
  <si>
    <t xml:space="preserve"> 025</t>
  </si>
  <si>
    <t xml:space="preserve"> 026</t>
  </si>
  <si>
    <t xml:space="preserve"> 027</t>
  </si>
  <si>
    <t xml:space="preserve">   0111</t>
  </si>
  <si>
    <t xml:space="preserve">  0170</t>
  </si>
  <si>
    <t xml:space="preserve">   0112</t>
  </si>
  <si>
    <t xml:space="preserve">   0320</t>
  </si>
  <si>
    <t xml:space="preserve">   0421</t>
  </si>
  <si>
    <t xml:space="preserve">   0474</t>
  </si>
  <si>
    <t xml:space="preserve">   0451</t>
  </si>
  <si>
    <t xml:space="preserve">  0520</t>
  </si>
  <si>
    <t xml:space="preserve">  0620</t>
  </si>
  <si>
    <t xml:space="preserve">  0630</t>
  </si>
  <si>
    <t xml:space="preserve">  0640</t>
  </si>
  <si>
    <t xml:space="preserve">  0660</t>
  </si>
  <si>
    <t xml:space="preserve">  0721</t>
  </si>
  <si>
    <t xml:space="preserve">  0810</t>
  </si>
  <si>
    <t xml:space="preserve">  0820</t>
  </si>
  <si>
    <t xml:space="preserve">  0840</t>
  </si>
  <si>
    <t xml:space="preserve">  0180</t>
  </si>
  <si>
    <t xml:space="preserve">  0912</t>
  </si>
  <si>
    <t xml:space="preserve">  1070</t>
  </si>
  <si>
    <t xml:space="preserve">  1040</t>
  </si>
  <si>
    <t xml:space="preserve">  1012</t>
  </si>
  <si>
    <t xml:space="preserve">  1060</t>
  </si>
  <si>
    <t xml:space="preserve">  1090</t>
  </si>
  <si>
    <t xml:space="preserve">  1020</t>
  </si>
  <si>
    <t xml:space="preserve">  0911</t>
  </si>
  <si>
    <t xml:space="preserve"> 028</t>
  </si>
  <si>
    <t xml:space="preserve"> 029</t>
  </si>
  <si>
    <t xml:space="preserve"> 030</t>
  </si>
  <si>
    <t xml:space="preserve"> 031</t>
  </si>
  <si>
    <t xml:space="preserve"> 032</t>
  </si>
  <si>
    <t xml:space="preserve"> 033</t>
  </si>
  <si>
    <t xml:space="preserve"> 034</t>
  </si>
  <si>
    <t xml:space="preserve"> 035</t>
  </si>
  <si>
    <t xml:space="preserve"> 038</t>
  </si>
  <si>
    <t xml:space="preserve"> 040</t>
  </si>
  <si>
    <t xml:space="preserve"> 041</t>
  </si>
  <si>
    <t xml:space="preserve"> 088</t>
  </si>
  <si>
    <t xml:space="preserve"> 042</t>
  </si>
  <si>
    <t xml:space="preserve"> 043</t>
  </si>
  <si>
    <t xml:space="preserve"> 044</t>
  </si>
  <si>
    <t xml:space="preserve"> 045</t>
  </si>
  <si>
    <t xml:space="preserve"> 046</t>
  </si>
  <si>
    <t xml:space="preserve"> 049</t>
  </si>
  <si>
    <t xml:space="preserve"> 051</t>
  </si>
  <si>
    <t xml:space="preserve"> 052</t>
  </si>
  <si>
    <t xml:space="preserve"> 053</t>
  </si>
  <si>
    <t xml:space="preserve"> 054</t>
  </si>
  <si>
    <t xml:space="preserve"> 056</t>
  </si>
  <si>
    <t xml:space="preserve"> 057</t>
  </si>
  <si>
    <t xml:space="preserve"> 058</t>
  </si>
  <si>
    <t xml:space="preserve"> 060</t>
  </si>
  <si>
    <t xml:space="preserve"> 061</t>
  </si>
  <si>
    <t xml:space="preserve"> 062</t>
  </si>
  <si>
    <t xml:space="preserve"> 063</t>
  </si>
  <si>
    <t xml:space="preserve"> 064</t>
  </si>
  <si>
    <t xml:space="preserve"> 065</t>
  </si>
  <si>
    <t xml:space="preserve"> 067</t>
  </si>
  <si>
    <t xml:space="preserve"> 069</t>
  </si>
  <si>
    <t xml:space="preserve"> 070</t>
  </si>
  <si>
    <t xml:space="preserve"> 071</t>
  </si>
  <si>
    <t xml:space="preserve"> 072</t>
  </si>
  <si>
    <t xml:space="preserve"> 073</t>
  </si>
  <si>
    <t xml:space="preserve"> 075</t>
  </si>
  <si>
    <t xml:space="preserve"> 076</t>
  </si>
  <si>
    <t xml:space="preserve"> 077</t>
  </si>
  <si>
    <t xml:space="preserve"> 078</t>
  </si>
  <si>
    <t xml:space="preserve"> 079</t>
  </si>
  <si>
    <t xml:space="preserve"> 080</t>
  </si>
  <si>
    <t xml:space="preserve"> 082</t>
  </si>
  <si>
    <t xml:space="preserve"> 083</t>
  </si>
  <si>
    <t xml:space="preserve"> 084</t>
  </si>
  <si>
    <t xml:space="preserve"> 085</t>
  </si>
  <si>
    <t xml:space="preserve"> 087</t>
  </si>
  <si>
    <t xml:space="preserve"> 089</t>
  </si>
  <si>
    <t xml:space="preserve"> 090</t>
  </si>
  <si>
    <t xml:space="preserve"> 092</t>
  </si>
  <si>
    <t xml:space="preserve"> 094</t>
  </si>
  <si>
    <t xml:space="preserve"> 100</t>
  </si>
  <si>
    <t xml:space="preserve"> 101</t>
  </si>
  <si>
    <t xml:space="preserve"> 102</t>
  </si>
  <si>
    <t xml:space="preserve"> 103</t>
  </si>
  <si>
    <t xml:space="preserve"> 104</t>
  </si>
  <si>
    <t xml:space="preserve"> 105</t>
  </si>
  <si>
    <t xml:space="preserve"> 106</t>
  </si>
  <si>
    <t xml:space="preserve"> 107</t>
  </si>
  <si>
    <t xml:space="preserve"> 108</t>
  </si>
  <si>
    <t xml:space="preserve"> 109</t>
  </si>
  <si>
    <t xml:space="preserve"> 110</t>
  </si>
  <si>
    <t xml:space="preserve"> 111</t>
  </si>
  <si>
    <t xml:space="preserve"> 112</t>
  </si>
  <si>
    <t xml:space="preserve"> 113</t>
  </si>
  <si>
    <t xml:space="preserve"> 114</t>
  </si>
  <si>
    <t xml:space="preserve"> 115</t>
  </si>
  <si>
    <t xml:space="preserve"> 116</t>
  </si>
  <si>
    <t xml:space="preserve"> 117</t>
  </si>
  <si>
    <t xml:space="preserve"> 118</t>
  </si>
  <si>
    <t xml:space="preserve"> 119</t>
  </si>
  <si>
    <t xml:space="preserve"> 120</t>
  </si>
  <si>
    <t xml:space="preserve"> 121</t>
  </si>
  <si>
    <t xml:space="preserve"> 123</t>
  </si>
  <si>
    <t xml:space="preserve"> 124</t>
  </si>
  <si>
    <t xml:space="preserve"> 126</t>
  </si>
  <si>
    <t xml:space="preserve"> 127</t>
  </si>
  <si>
    <t xml:space="preserve"> 129</t>
  </si>
  <si>
    <t xml:space="preserve"> 131</t>
  </si>
  <si>
    <t xml:space="preserve"> 134</t>
  </si>
  <si>
    <t xml:space="preserve"> 135</t>
  </si>
  <si>
    <t xml:space="preserve"> 136</t>
  </si>
  <si>
    <t>3423</t>
  </si>
  <si>
    <t>4222</t>
  </si>
  <si>
    <t xml:space="preserve"> Komunikacijska oprema</t>
  </si>
  <si>
    <t>4223</t>
  </si>
  <si>
    <t xml:space="preserve"> Oprema za održavanje i zaštitu</t>
  </si>
  <si>
    <t xml:space="preserve"> POSTROJENJA I OPREMA</t>
  </si>
  <si>
    <t xml:space="preserve"> KNJIGE, UMJET.DJELA I OSTALE VRIJEDNOSTI</t>
  </si>
  <si>
    <t xml:space="preserve"> NEMATERIJALNA PROIZVEDENA IMOVINA</t>
  </si>
  <si>
    <t>3237</t>
  </si>
  <si>
    <t xml:space="preserve">  Intelektualne i osobne usluge </t>
  </si>
  <si>
    <t>45</t>
  </si>
  <si>
    <t>451</t>
  </si>
  <si>
    <t xml:space="preserve"> DODATNA ULAGANJA NA GRAĐEVINSKIM OBJEKTIMA</t>
  </si>
  <si>
    <t>4511</t>
  </si>
  <si>
    <t xml:space="preserve"> 015</t>
  </si>
  <si>
    <t xml:space="preserve"> 055</t>
  </si>
  <si>
    <t xml:space="preserve">   Reprezentacija</t>
  </si>
  <si>
    <t xml:space="preserve">RASHODI ZA ZAPOSLENE </t>
  </si>
  <si>
    <t xml:space="preserve">Plaće za redovan rad </t>
  </si>
  <si>
    <t xml:space="preserve">OSTALI RASHODI ZA ZAPOSLENE </t>
  </si>
  <si>
    <t xml:space="preserve">Ostali rashodi za zaposlene </t>
  </si>
  <si>
    <t xml:space="preserve">DOPRINOSI NA PLAĆE </t>
  </si>
  <si>
    <t>MATERIJALNI RASHODI</t>
  </si>
  <si>
    <t xml:space="preserve">NAKNADA TROŠKOVA ZAPOSLENIMA </t>
  </si>
  <si>
    <t>Službena putovanja</t>
  </si>
  <si>
    <t>Stručno usavršavanje zaposlenika</t>
  </si>
  <si>
    <t xml:space="preserve">RASHODI ZA MATERIJAL I ENERGIJU </t>
  </si>
  <si>
    <t xml:space="preserve">Uredski materijal i ostali materijalni rashodi </t>
  </si>
  <si>
    <t xml:space="preserve">Energija </t>
  </si>
  <si>
    <t xml:space="preserve">Materijal i djel. za tekuće i invest. održavanje </t>
  </si>
  <si>
    <t>Sitni inventar</t>
  </si>
  <si>
    <t xml:space="preserve">RASHODI ZA USLUGE </t>
  </si>
  <si>
    <t xml:space="preserve">Usluge telefona, pošte i prijevoza </t>
  </si>
  <si>
    <t xml:space="preserve">Usluge tekućeg i investicijskog održavanja </t>
  </si>
  <si>
    <t xml:space="preserve"> 154</t>
  </si>
  <si>
    <t xml:space="preserve">Komunalne usluge </t>
  </si>
  <si>
    <t xml:space="preserve">Računalne usluge </t>
  </si>
  <si>
    <t xml:space="preserve">OSTALI NESPOMENUTI RASHODI POSL. </t>
  </si>
  <si>
    <t xml:space="preserve">MATERIJALNI RASHODI </t>
  </si>
  <si>
    <t xml:space="preserve">  RASHODI POSLOVANJA</t>
  </si>
  <si>
    <t xml:space="preserve"> 179</t>
  </si>
  <si>
    <t xml:space="preserve">  FINANCIJSKI RASHODI </t>
  </si>
  <si>
    <t xml:space="preserve">  KAMATE NA PRIMLJENE ZAJMOVE </t>
  </si>
  <si>
    <t xml:space="preserve">  Kamate na primljene zajmove od banaka</t>
  </si>
  <si>
    <t xml:space="preserve">  - Ženski malonogometni klub "Špicaškondal" Hvar</t>
  </si>
  <si>
    <t xml:space="preserve">  OTPLATA PRIM.ZAJMOVA OD BANAKA</t>
  </si>
  <si>
    <t xml:space="preserve">  Otplata gl.zajma HYPO Alpe-Adria-Bank</t>
  </si>
  <si>
    <t xml:space="preserve">  OSTALI FINANCIJSKI RASHODI</t>
  </si>
  <si>
    <t xml:space="preserve">  Bankarske usluge i usluge platnog prometa</t>
  </si>
  <si>
    <t xml:space="preserve">  Zatezne kamate</t>
  </si>
  <si>
    <t xml:space="preserve">  Naknada za oduzete nekretnine</t>
  </si>
  <si>
    <t xml:space="preserve">  MATERIJALNI RASHODI</t>
  </si>
  <si>
    <t xml:space="preserve">  OSTALI RASHODI POSLOVANJA</t>
  </si>
  <si>
    <t xml:space="preserve">  Rashodi za protupožarnu zaštitu</t>
  </si>
  <si>
    <t xml:space="preserve">  DONACIJE I OSTALI RASHODI</t>
  </si>
  <si>
    <t xml:space="preserve">  TEKUĆE DONACIJE</t>
  </si>
  <si>
    <t xml:space="preserve">  - Sufinanciranje cijene prijevoza</t>
  </si>
  <si>
    <t xml:space="preserve">  Tekuće donacije u novcu</t>
  </si>
  <si>
    <t xml:space="preserve">  RASHODI ZA MATERIJAL I ENERGIJU</t>
  </si>
  <si>
    <t xml:space="preserve">  Materijal i djelovi za tekuće i invest.održ.</t>
  </si>
  <si>
    <t xml:space="preserve">  RASHODI ZA USLUGE</t>
  </si>
  <si>
    <t xml:space="preserve">  Usluge tekućeg i investicijskog održavanja</t>
  </si>
  <si>
    <t xml:space="preserve">  RASHODI ZA NABAVU NEFIN. IMOVINE</t>
  </si>
  <si>
    <t xml:space="preserve">  DODATNA ULAGANJA NA NEF.IMOVINI</t>
  </si>
  <si>
    <t xml:space="preserve">  DODATNA ULAG. NA GRAĐ.OBJEKTIMA</t>
  </si>
  <si>
    <t xml:space="preserve">  SUBVENCIJE</t>
  </si>
  <si>
    <t xml:space="preserve"> 178</t>
  </si>
  <si>
    <t xml:space="preserve">  SUBVENCIJE IZVAN JAVNOG SEKTORA</t>
  </si>
  <si>
    <t xml:space="preserve">  Subvencije poljoprivrednicima</t>
  </si>
  <si>
    <t xml:space="preserve">  Subv.obrtnicima, malim i sred.poduzetnicima</t>
  </si>
  <si>
    <t xml:space="preserve">  Materijal i djelovi za održavanje cesta</t>
  </si>
  <si>
    <t xml:space="preserve">  RASHODI ZA NABAVU NEFINANC.IMOVINE </t>
  </si>
  <si>
    <t xml:space="preserve">  RASHODI ZA  NEPROIZVED. IMOVINU </t>
  </si>
  <si>
    <t xml:space="preserve">  PRIRODNA BOGATSTVA </t>
  </si>
  <si>
    <t xml:space="preserve">  Otkup zemljišta </t>
  </si>
  <si>
    <t xml:space="preserve">  RASHODI ZA NABAVU NEFIN.IMOVINE </t>
  </si>
  <si>
    <t xml:space="preserve">  RASHODI ZA PROIZ.DUGOTR. IMOVINU</t>
  </si>
  <si>
    <t xml:space="preserve">  GRAĐEVINSKI OBJEKTI</t>
  </si>
  <si>
    <t xml:space="preserve">  DONACIJE I OSTALI RASHODI </t>
  </si>
  <si>
    <t xml:space="preserve">  KAPITALNE POMOĆI</t>
  </si>
  <si>
    <t xml:space="preserve"> 145</t>
  </si>
  <si>
    <t xml:space="preserve">  Geodetsko-katastarske usluge</t>
  </si>
  <si>
    <t xml:space="preserve">  RASHODI ZA PR.DUGOTRAJNU IMOVINU</t>
  </si>
  <si>
    <t xml:space="preserve">  NEMATERIJALNA PROIZVED. IMOVINA</t>
  </si>
  <si>
    <t xml:space="preserve">  Prostorni planovi i studije</t>
  </si>
  <si>
    <t xml:space="preserve">  Prijenosi Hvarskom vodovodu Jelsa</t>
  </si>
  <si>
    <t xml:space="preserve">  - Udruga "Malo Grablje"</t>
  </si>
  <si>
    <t xml:space="preserve">  Materijal za tekuće i invest.održavanje jav.rasv.</t>
  </si>
  <si>
    <t xml:space="preserve">  Materijal za tekuće i invest.održavanje </t>
  </si>
  <si>
    <t xml:space="preserve">  Usluge tekućeg i investicijskog održavanja </t>
  </si>
  <si>
    <t xml:space="preserve">  Komunalne usluge </t>
  </si>
  <si>
    <t xml:space="preserve">  KAPITALNE DONACIJE</t>
  </si>
  <si>
    <t xml:space="preserve">  TEKUĆE DONACIJE </t>
  </si>
  <si>
    <t xml:space="preserve">  Tekuće donacije u novcu </t>
  </si>
  <si>
    <t xml:space="preserve">  IZDACI ZA FINANCIJSKU IMOVINU I OTPLATE ZAJMOVA</t>
  </si>
  <si>
    <t xml:space="preserve">  IZDACI ZA OTPLATU GLAVNICE ZAJMOVA</t>
  </si>
  <si>
    <t xml:space="preserve"> A.   RAČUN PRIHODA I PRIMITAKA</t>
  </si>
  <si>
    <t xml:space="preserve">  Tekuće donacije sportskim društvima </t>
  </si>
  <si>
    <t xml:space="preserve">  - Nogometni klub Hvar</t>
  </si>
  <si>
    <t xml:space="preserve">  - Nogometni klub "Levanda" V.Grablje</t>
  </si>
  <si>
    <t xml:space="preserve">  - Nogometni klub "Južnjak" Sv.Nedjelja</t>
  </si>
  <si>
    <t xml:space="preserve">  - Muški rukometni klub Hvar</t>
  </si>
  <si>
    <t xml:space="preserve">  - Ženski rukometni klub Hvar</t>
  </si>
  <si>
    <t xml:space="preserve">  - Boćarski klub "Levanda" V.Grablje</t>
  </si>
  <si>
    <t xml:space="preserve">  - Boćarski klub Brusje</t>
  </si>
  <si>
    <t xml:space="preserve"> N A Z I V    R A S H O D A</t>
  </si>
  <si>
    <t xml:space="preserve">              IZDACI ZA FINANC. IMOVINU I OTPLATU ZAJMOVA</t>
  </si>
  <si>
    <t xml:space="preserve">  - Boćarski klub "Zlatan otok" Sv.Nedjelja</t>
  </si>
  <si>
    <t>3236</t>
  </si>
  <si>
    <t xml:space="preserve">  Veterinarske usluge</t>
  </si>
  <si>
    <t xml:space="preserve"> Zdravstvene i veterinarske usluge</t>
  </si>
  <si>
    <t>3299</t>
  </si>
  <si>
    <t xml:space="preserve">  Sufinanciranje nabavke vatrogasnog vozila</t>
  </si>
  <si>
    <t xml:space="preserve">   0360</t>
  </si>
  <si>
    <t>0360</t>
  </si>
  <si>
    <t xml:space="preserve"> Služba zaštite i spašavanja</t>
  </si>
  <si>
    <t xml:space="preserve">  - Ronilački klub "Pelegrin"</t>
  </si>
  <si>
    <t xml:space="preserve">  Materijal za redovno poslovanje</t>
  </si>
  <si>
    <t xml:space="preserve">  Sitni inventar</t>
  </si>
  <si>
    <t xml:space="preserve">  Najam prostora za održavanje priredbi</t>
  </si>
  <si>
    <t xml:space="preserve">  Usluge promidžbe i informiranja</t>
  </si>
  <si>
    <t xml:space="preserve">  Intelektualne i osobne usluge -honorari i sl.</t>
  </si>
  <si>
    <t xml:space="preserve">  OSTALI NESPOMENUTI RASHODI POSL.</t>
  </si>
  <si>
    <t xml:space="preserve">  Reprezentacija</t>
  </si>
  <si>
    <t xml:space="preserve">  Ostali nespomenuti rashodi poslovanja</t>
  </si>
  <si>
    <t xml:space="preserve">  Tekuće donacije udrugama u kulturi</t>
  </si>
  <si>
    <t xml:space="preserve">  - Pjevačko društvo Hvar</t>
  </si>
  <si>
    <t xml:space="preserve">  - Hvarsko pučko kazalište</t>
  </si>
  <si>
    <t xml:space="preserve">  - Dramski studio mladih Hvar</t>
  </si>
  <si>
    <t xml:space="preserve">  - Klapa "Galešnik" Hvar</t>
  </si>
  <si>
    <t xml:space="preserve">  - Folklorno društvo "Šaltin" Hvar</t>
  </si>
  <si>
    <t xml:space="preserve">  - GSU "Stela Maris" Hvar</t>
  </si>
  <si>
    <t xml:space="preserve"> 125</t>
  </si>
  <si>
    <t xml:space="preserve"> 132</t>
  </si>
  <si>
    <t xml:space="preserve"> 176</t>
  </si>
  <si>
    <t xml:space="preserve"> 177</t>
  </si>
  <si>
    <t xml:space="preserve">  - Matica Hrvatska ogranak Hvar</t>
  </si>
  <si>
    <t xml:space="preserve">  - Donacije polit.strankama zastupljenim u GV</t>
  </si>
  <si>
    <t xml:space="preserve">  NAKNADE GRAĐANIMA I KUĆANSTVIMA</t>
  </si>
  <si>
    <t xml:space="preserve">  NAKNADE GRAĐ. I KUĆ. IZ PRORAČUNA</t>
  </si>
  <si>
    <t xml:space="preserve">  Naknade građanima i kućanstvima u novcu</t>
  </si>
  <si>
    <t xml:space="preserve">  - Jednokratne novčane pomoći</t>
  </si>
  <si>
    <t xml:space="preserve">  Naknade građanima i kućanstvima u naravi</t>
  </si>
  <si>
    <t xml:space="preserve">  - Troškovi borbe protiv ovisnosti</t>
  </si>
  <si>
    <t xml:space="preserve">  - Subvencije boravka djece u vrtiću</t>
  </si>
  <si>
    <t xml:space="preserve">  - Subvencije stacionara</t>
  </si>
  <si>
    <t xml:space="preserve">  - Ostale naknade u naravi</t>
  </si>
  <si>
    <t xml:space="preserve">  Stipendije i školarine</t>
  </si>
  <si>
    <t xml:space="preserve">  DONACIJE I OSTALI PRIHODI</t>
  </si>
  <si>
    <t xml:space="preserve">  - Udruga HVIDR otoka Hvara</t>
  </si>
  <si>
    <t xml:space="preserve">  - Županijska udruga gluhih</t>
  </si>
  <si>
    <t xml:space="preserve">  - Županijska udruga slijepih</t>
  </si>
  <si>
    <t xml:space="preserve">  - Ostale udruge invalidnih i hendikep. osoba</t>
  </si>
  <si>
    <t xml:space="preserve">  - naknade za troškove stanovanja</t>
  </si>
  <si>
    <t xml:space="preserve">  - GD Crvenog križa Hvar</t>
  </si>
  <si>
    <t xml:space="preserve">  - Udruga "Mali princ" Hvar</t>
  </si>
  <si>
    <t xml:space="preserve">  PROIZVEDENA DUGOTRAJNA IMOVINA</t>
  </si>
  <si>
    <t xml:space="preserve">  Dom za starije "Novak Leonidas"</t>
  </si>
  <si>
    <t xml:space="preserve">  RASHODI ZA ZAPOSLENE </t>
  </si>
  <si>
    <t xml:space="preserve">  Plaće za redovan rad </t>
  </si>
  <si>
    <t xml:space="preserve">  OSTALI RASHODI ZA ZAPOSLENE </t>
  </si>
  <si>
    <t xml:space="preserve">  Ostali rashodi za zaposlene </t>
  </si>
  <si>
    <t xml:space="preserve">  DOPRINOSI NA PLAĆE </t>
  </si>
  <si>
    <t xml:space="preserve"> 093</t>
  </si>
  <si>
    <t xml:space="preserve"> 095</t>
  </si>
  <si>
    <t xml:space="preserve"> 096</t>
  </si>
  <si>
    <t xml:space="preserve"> 099</t>
  </si>
  <si>
    <t xml:space="preserve"> 128</t>
  </si>
  <si>
    <t xml:space="preserve"> 150</t>
  </si>
  <si>
    <t xml:space="preserve"> 171</t>
  </si>
  <si>
    <t xml:space="preserve"> 172</t>
  </si>
  <si>
    <t xml:space="preserve"> 173</t>
  </si>
  <si>
    <t xml:space="preserve"> 174</t>
  </si>
  <si>
    <t>FUNKC.
KLAS.</t>
  </si>
  <si>
    <t xml:space="preserve"> 122</t>
  </si>
  <si>
    <t xml:space="preserve"> 180</t>
  </si>
  <si>
    <t xml:space="preserve"> 181</t>
  </si>
  <si>
    <t xml:space="preserve"> 182</t>
  </si>
  <si>
    <t xml:space="preserve"> 183</t>
  </si>
  <si>
    <t xml:space="preserve"> 184</t>
  </si>
  <si>
    <t xml:space="preserve"> 185</t>
  </si>
  <si>
    <t xml:space="preserve"> 186</t>
  </si>
  <si>
    <t xml:space="preserve"> 187</t>
  </si>
  <si>
    <t xml:space="preserve"> 188</t>
  </si>
  <si>
    <t xml:space="preserve"> 189</t>
  </si>
  <si>
    <t xml:space="preserve">  - Pomoći za novorođenu djecu</t>
  </si>
  <si>
    <t xml:space="preserve"> Ostali prihodi od nefinancijske imovine</t>
  </si>
  <si>
    <t xml:space="preserve"> - prihodi od spomeničke rente</t>
  </si>
  <si>
    <t xml:space="preserve"> - naknada za korištenje javnih površina</t>
  </si>
  <si>
    <t xml:space="preserve">  Energija - javna rasvjeta </t>
  </si>
  <si>
    <t>Račun</t>
  </si>
  <si>
    <t>32</t>
  </si>
  <si>
    <t xml:space="preserve">  - Boćarski klub Gdinj - Hvar</t>
  </si>
  <si>
    <t>323</t>
  </si>
  <si>
    <t>3232</t>
  </si>
  <si>
    <t xml:space="preserve">  Gorska služba spašavanja - tekuća donacija</t>
  </si>
  <si>
    <t xml:space="preserve">  DVD Hvar - tekuća donacija</t>
  </si>
  <si>
    <t xml:space="preserve">  - Jedriličarski klub "Zvir" Hvar</t>
  </si>
  <si>
    <t xml:space="preserve">  - Udruga za mali nogomet Hvar</t>
  </si>
  <si>
    <t xml:space="preserve">  - Udruga "Pjover" V.Grablje</t>
  </si>
  <si>
    <t xml:space="preserve">  Održavanje oborinske i fekalne kanalizacije</t>
  </si>
  <si>
    <t xml:space="preserve"> 086</t>
  </si>
  <si>
    <t xml:space="preserve"> 098</t>
  </si>
  <si>
    <t xml:space="preserve"> 137</t>
  </si>
  <si>
    <t xml:space="preserve"> 139</t>
  </si>
  <si>
    <t xml:space="preserve">  Kapitalna donacija Srednjoj školi Hvar </t>
  </si>
  <si>
    <t xml:space="preserve">  Kapitalna donacija Osnovnoj školi Hvar </t>
  </si>
  <si>
    <t xml:space="preserve"> 050</t>
  </si>
  <si>
    <t xml:space="preserve"> 059</t>
  </si>
  <si>
    <t xml:space="preserve"> 066</t>
  </si>
  <si>
    <t xml:space="preserve"> 068</t>
  </si>
  <si>
    <t xml:space="preserve"> 138</t>
  </si>
  <si>
    <t xml:space="preserve"> 175</t>
  </si>
  <si>
    <t xml:space="preserve">  Energija</t>
  </si>
  <si>
    <t>3523</t>
  </si>
  <si>
    <t xml:space="preserve"> 140</t>
  </si>
  <si>
    <t xml:space="preserve">  OSTALI NESPOMENUTI RASHODI POSLOVANJA</t>
  </si>
  <si>
    <t xml:space="preserve">  Troškovi održavanja Dječje olimpijade</t>
  </si>
  <si>
    <t xml:space="preserve">  - Udruga osoba s invaliditetom otoka Hvara</t>
  </si>
  <si>
    <t xml:space="preserve">  Oprema i namještaj</t>
  </si>
  <si>
    <t xml:space="preserve">  NAKNADE TROŠKOVA ZAPOSLENIMA</t>
  </si>
  <si>
    <t>3212</t>
  </si>
  <si>
    <t xml:space="preserve">  Naknada za prijevoz na posao i s posla</t>
  </si>
  <si>
    <t>Naknada prijevoza na posao i s posla</t>
  </si>
  <si>
    <t xml:space="preserve"> Naknada za prijevoz na posao i s posla</t>
  </si>
  <si>
    <t xml:space="preserve">382 </t>
  </si>
  <si>
    <t>3821</t>
  </si>
  <si>
    <t xml:space="preserve">  Uređenje i održavanje sportskih terena</t>
  </si>
  <si>
    <t xml:space="preserve">  Održavanje poljskih puteva</t>
  </si>
  <si>
    <t xml:space="preserve">  Održavanje nerazvrstanih cesta</t>
  </si>
  <si>
    <t>N A Z I V   R A Č U N A</t>
  </si>
  <si>
    <t xml:space="preserve"> 074</t>
  </si>
  <si>
    <t xml:space="preserve"> 081</t>
  </si>
  <si>
    <t xml:space="preserve"> 097</t>
  </si>
  <si>
    <t xml:space="preserve">  Tekuće donacije za programske aktivnosti</t>
  </si>
  <si>
    <t xml:space="preserve">  Tekuće donacije vjerskim zajednicama</t>
  </si>
  <si>
    <t xml:space="preserve"> 143</t>
  </si>
  <si>
    <t xml:space="preserve"> 146</t>
  </si>
  <si>
    <t xml:space="preserve"> 148</t>
  </si>
  <si>
    <t xml:space="preserve"> 149</t>
  </si>
  <si>
    <t xml:space="preserve">  Kapitalna pomoć Komunalnom Hvar za sanac.odlagališta</t>
  </si>
  <si>
    <t>NAZIV RAČUNA FUNKCIJSKE KLASIFIKACIJE</t>
  </si>
  <si>
    <t xml:space="preserve"> OPĆE JAVNE USLUGE</t>
  </si>
  <si>
    <t xml:space="preserve"> Izvršna i zakonodavna tijela</t>
  </si>
  <si>
    <t xml:space="preserve"> Financijski i fiskalni poslovi</t>
  </si>
  <si>
    <t xml:space="preserve"> Ostale opće usluge</t>
  </si>
  <si>
    <t xml:space="preserve"> Transakcije vezane za javni dug (otplata kredita)</t>
  </si>
  <si>
    <t xml:space="preserve"> JAVNI RED I SIGURNOST</t>
  </si>
  <si>
    <t xml:space="preserve"> Protupožarna zaštita</t>
  </si>
  <si>
    <t xml:space="preserve"> EKONOMSKI POSLOVI</t>
  </si>
  <si>
    <t xml:space="preserve"> Opći ekonomski poslovi (održ.građ.objekata)</t>
  </si>
  <si>
    <t xml:space="preserve"> Cestovni promet (održavanje i izgradnja cesta)</t>
  </si>
  <si>
    <t xml:space="preserve"> ZAŠTITA OKOLIŠA</t>
  </si>
  <si>
    <t xml:space="preserve"> Gospodarenje otpadnim vodama (kanalizacija)</t>
  </si>
  <si>
    <t xml:space="preserve"> Razvoj zajednice (planovi, geodet.poslovi)</t>
  </si>
  <si>
    <t xml:space="preserve"> Opskrba vodom (prijenos Hv.vodovodu)</t>
  </si>
  <si>
    <t xml:space="preserve"> Ulična rasvjeta (održ.i troš.javne rasvjete)</t>
  </si>
  <si>
    <t xml:space="preserve"> ZDRAVSTVO</t>
  </si>
  <si>
    <t xml:space="preserve"> REKREACIJA, KULTURA I RELIGIJA</t>
  </si>
  <si>
    <t xml:space="preserve"> Rekreacija i sport</t>
  </si>
  <si>
    <t xml:space="preserve"> Religija i druge službe zajednice</t>
  </si>
  <si>
    <t xml:space="preserve"> OBRAZOVANJE</t>
  </si>
  <si>
    <t xml:space="preserve"> Osnovno obrazovanje</t>
  </si>
  <si>
    <t xml:space="preserve"> SOCIJALNA ZAŠTITA</t>
  </si>
  <si>
    <t xml:space="preserve"> Starost (Dom za starije)</t>
  </si>
  <si>
    <t xml:space="preserve"> Pomoći obitelji i djeci (stipendije)</t>
  </si>
  <si>
    <t xml:space="preserve"> Pomoć za troš.stanovanja</t>
  </si>
  <si>
    <t xml:space="preserve"> U K U P N O</t>
  </si>
  <si>
    <t>Račun
funkcijske
klasifikacije</t>
  </si>
  <si>
    <t>01</t>
  </si>
  <si>
    <t>0112</t>
  </si>
  <si>
    <t>0133</t>
  </si>
  <si>
    <t>0170</t>
  </si>
  <si>
    <t>0180</t>
  </si>
  <si>
    <t>03</t>
  </si>
  <si>
    <t>0320</t>
  </si>
  <si>
    <t>04</t>
  </si>
  <si>
    <t>0411</t>
  </si>
  <si>
    <t>0421</t>
  </si>
  <si>
    <t>0451</t>
  </si>
  <si>
    <t>0474</t>
  </si>
  <si>
    <t>05</t>
  </si>
  <si>
    <t>0520</t>
  </si>
  <si>
    <t>06</t>
  </si>
  <si>
    <t>0620</t>
  </si>
  <si>
    <t>0630</t>
  </si>
  <si>
    <t>0640</t>
  </si>
  <si>
    <t>0660</t>
  </si>
  <si>
    <t>07</t>
  </si>
  <si>
    <t>0721</t>
  </si>
  <si>
    <t>08</t>
  </si>
  <si>
    <t>0810</t>
  </si>
  <si>
    <t>0820</t>
  </si>
  <si>
    <t>0840</t>
  </si>
  <si>
    <t>09</t>
  </si>
  <si>
    <t>0911</t>
  </si>
  <si>
    <t>0912</t>
  </si>
  <si>
    <t>10</t>
  </si>
  <si>
    <t xml:space="preserve"> Opće medicinske usluge (donac. zdravstv.ustanov.)</t>
  </si>
  <si>
    <t xml:space="preserve"> Soc.zaštita koja nije drugdje svrstana (soc.udruge)</t>
  </si>
  <si>
    <t xml:space="preserve"> UNAPREĐENJA STANOVANJA I ZAJEDNICE</t>
  </si>
  <si>
    <t xml:space="preserve"> Poljoprivreda (poticaji u  poljoprivredi)</t>
  </si>
  <si>
    <t xml:space="preserve"> Višenamjenski razvojni projekti (malo poduzet.)</t>
  </si>
  <si>
    <t>3434</t>
  </si>
  <si>
    <t xml:space="preserve"> 169</t>
  </si>
  <si>
    <t xml:space="preserve"> 170</t>
  </si>
  <si>
    <t xml:space="preserve"> 151</t>
  </si>
  <si>
    <t xml:space="preserve"> 152</t>
  </si>
  <si>
    <t>GRAD HVAR</t>
  </si>
  <si>
    <t xml:space="preserve"> Predškolski odgoj i obrazovanje (dj.vrtić)</t>
  </si>
  <si>
    <t xml:space="preserve">  - kapitalna pomoći Fonda za zaštitu okoliša </t>
  </si>
  <si>
    <t xml:space="preserve"> Pomoći bolesnim i invalidnim (udruge invalid.osoba)</t>
  </si>
  <si>
    <t xml:space="preserve"> Socijalne pomoći stanovništvu (ostale pomoći i izdaci)</t>
  </si>
  <si>
    <t xml:space="preserve"> Dodatna ulaganja na građevinskim objektima</t>
  </si>
  <si>
    <t xml:space="preserve">  Kapital. donacija DVD-u za dovršetak vatrogas.doma</t>
  </si>
  <si>
    <t xml:space="preserve">  Izgradnja lokalnih cesta i puteva </t>
  </si>
  <si>
    <t xml:space="preserve">  Kapitalna pomoć Komunalnom - Hvar</t>
  </si>
  <si>
    <t xml:space="preserve">  0510</t>
  </si>
  <si>
    <t xml:space="preserve">  Kapit.pomoć Komunalnom-Hvar za kupnju opreme</t>
  </si>
  <si>
    <t>382</t>
  </si>
  <si>
    <t xml:space="preserve">  - Klapa "Bodulke" Hvar</t>
  </si>
  <si>
    <t xml:space="preserve">  - Plesni studio mladih - Hvar</t>
  </si>
  <si>
    <t xml:space="preserve">  Ostale usluge</t>
  </si>
  <si>
    <t xml:space="preserve">   634</t>
  </si>
  <si>
    <t xml:space="preserve"> KAPIT.POMOĆI OD OSTALIH DRŽAVNIH SUBJEKATA</t>
  </si>
  <si>
    <t xml:space="preserve">   6342</t>
  </si>
  <si>
    <t xml:space="preserve"> Kapitalne pomoći od ostalih državnih subjekata</t>
  </si>
  <si>
    <t xml:space="preserve">  - kapitalne pomoći iz županijskog proračuna</t>
  </si>
  <si>
    <t xml:space="preserve">   61314</t>
  </si>
  <si>
    <t xml:space="preserve">   61315</t>
  </si>
  <si>
    <t xml:space="preserve">   61341</t>
  </si>
  <si>
    <t xml:space="preserve">   61424</t>
  </si>
  <si>
    <t xml:space="preserve">   61453</t>
  </si>
  <si>
    <t xml:space="preserve">   63311</t>
  </si>
  <si>
    <t xml:space="preserve">  - tekuće pomoći iz državnog proračuna</t>
  </si>
  <si>
    <t xml:space="preserve">   63312</t>
  </si>
  <si>
    <t xml:space="preserve">  - tekuće pomoći iz županijskog proračuna</t>
  </si>
  <si>
    <t xml:space="preserve">   63321</t>
  </si>
  <si>
    <t xml:space="preserve">   63322</t>
  </si>
  <si>
    <t xml:space="preserve">  - kapitalne pomoći iz državnog proračuna</t>
  </si>
  <si>
    <t xml:space="preserve">   64131</t>
  </si>
  <si>
    <t xml:space="preserve"> 153</t>
  </si>
  <si>
    <t xml:space="preserve"> 155</t>
  </si>
  <si>
    <t xml:space="preserve"> 156</t>
  </si>
  <si>
    <t xml:space="preserve"> 157</t>
  </si>
  <si>
    <t xml:space="preserve"> 158</t>
  </si>
  <si>
    <t xml:space="preserve"> 159</t>
  </si>
  <si>
    <t xml:space="preserve"> 160</t>
  </si>
  <si>
    <t xml:space="preserve"> 161</t>
  </si>
  <si>
    <t xml:space="preserve"> 162</t>
  </si>
  <si>
    <t xml:space="preserve"> 163</t>
  </si>
  <si>
    <t xml:space="preserve"> 164</t>
  </si>
  <si>
    <t xml:space="preserve"> 165</t>
  </si>
  <si>
    <t xml:space="preserve"> 166</t>
  </si>
  <si>
    <t xml:space="preserve"> 167</t>
  </si>
  <si>
    <t xml:space="preserve"> 168</t>
  </si>
  <si>
    <t xml:space="preserve"> - kamate na oročena sredstva</t>
  </si>
  <si>
    <t xml:space="preserve">   64132</t>
  </si>
  <si>
    <t xml:space="preserve"> - kamate na depozite po viđenju</t>
  </si>
  <si>
    <t xml:space="preserve">   64143</t>
  </si>
  <si>
    <t xml:space="preserve"> - zatezne kamate iz obveznih odnosa i drugo</t>
  </si>
  <si>
    <t xml:space="preserve">   64214</t>
  </si>
  <si>
    <t xml:space="preserve"> - naknade za koncesije na pomorskom dobru</t>
  </si>
  <si>
    <t xml:space="preserve">   64216</t>
  </si>
  <si>
    <t xml:space="preserve"> - naknade za koncesije na javnim cestama i parkiralištima</t>
  </si>
  <si>
    <t xml:space="preserve"> - prihodi od zakupa nekretnina</t>
  </si>
  <si>
    <t xml:space="preserve">   64236</t>
  </si>
  <si>
    <t xml:space="preserve">   64239</t>
  </si>
  <si>
    <t xml:space="preserve">   65129</t>
  </si>
  <si>
    <t xml:space="preserve">   65139</t>
  </si>
  <si>
    <t xml:space="preserve">   65141</t>
  </si>
  <si>
    <t xml:space="preserve"> - ostale nespomenute kazne</t>
  </si>
  <si>
    <t xml:space="preserve">   66312</t>
  </si>
  <si>
    <t xml:space="preserve"> - tekuće donacije neprofitnih organizacija</t>
  </si>
  <si>
    <t xml:space="preserve">   66313</t>
  </si>
  <si>
    <t xml:space="preserve"> - tekuće donacije trgovačkih društava</t>
  </si>
  <si>
    <t xml:space="preserve">   71112</t>
  </si>
  <si>
    <t xml:space="preserve">  - Darovi djeci predškolskog i OŠ uzrasta</t>
  </si>
  <si>
    <t xml:space="preserve"> - prihodi od prodaje građevinskog zemljišta</t>
  </si>
  <si>
    <t xml:space="preserve">   72119</t>
  </si>
  <si>
    <t xml:space="preserve"> Prihodi od prodaje stambenih objekata</t>
  </si>
  <si>
    <t xml:space="preserve"> - prihodi od prodaje stanova i ostalih stamb.objekata</t>
  </si>
  <si>
    <t xml:space="preserve">  Razvoj sustava zaštite i spašavanja</t>
  </si>
  <si>
    <t>422</t>
  </si>
  <si>
    <t xml:space="preserve">  POSTROJENJA I OPREMA</t>
  </si>
  <si>
    <t>4227</t>
  </si>
  <si>
    <t xml:space="preserve">  Nabava i izgradnje javne rasvjete </t>
  </si>
  <si>
    <t>421</t>
  </si>
  <si>
    <t xml:space="preserve">  0452</t>
  </si>
  <si>
    <t>4213</t>
  </si>
  <si>
    <t xml:space="preserve">  Izgradnja javnih površina</t>
  </si>
  <si>
    <t>0510</t>
  </si>
  <si>
    <t xml:space="preserve"> Gospodarenje otpadom (sanacija odlagališta)</t>
  </si>
  <si>
    <t>0452</t>
  </si>
  <si>
    <t xml:space="preserve"> Promet vodenim putevima (uređ.obale)</t>
  </si>
  <si>
    <t>/u kunama/</t>
  </si>
  <si>
    <t xml:space="preserve">  Naknade članovima vijeća za koncesije</t>
  </si>
  <si>
    <t>I.  OPĆI DIO</t>
  </si>
  <si>
    <t xml:space="preserve">              PRIHODI OD NEFINANCIJSKE IMOVINE</t>
  </si>
  <si>
    <t xml:space="preserve">              U K U P N O   P R I H O D I</t>
  </si>
  <si>
    <t xml:space="preserve">              RASHODI ZA NEFINANCIJSKU IMOVINU</t>
  </si>
  <si>
    <t xml:space="preserve">              RAZLIKA  -  VIŠAK / MANJAK</t>
  </si>
  <si>
    <t xml:space="preserve"> PRIHODI OD POREZA</t>
  </si>
  <si>
    <t xml:space="preserve"> POREZ I PRIREZ NA DOHODAK</t>
  </si>
  <si>
    <t xml:space="preserve"> Porez i prirez na doh. od nesamostalnog rada</t>
  </si>
  <si>
    <t xml:space="preserve"> Porez i prirez na doh. od samostalnih djelatnosti</t>
  </si>
  <si>
    <t xml:space="preserve"> Porez i prirez na doh. od imovine i imov.prava</t>
  </si>
  <si>
    <t xml:space="preserve"> Porez i prirez na dohodak po godišnjoj prijavi</t>
  </si>
  <si>
    <t xml:space="preserve"> Porez i prirez na doh. utvrđen postupkom nadzora</t>
  </si>
  <si>
    <t xml:space="preserve"> POREZ NA IMOVINU</t>
  </si>
  <si>
    <t xml:space="preserve"> Stalni porezi na nepokretnu imovinu</t>
  </si>
  <si>
    <t xml:space="preserve"> Povremeni porezi na imovinu</t>
  </si>
  <si>
    <t xml:space="preserve"> POREZI NA ROBU I USLUGE</t>
  </si>
  <si>
    <t xml:space="preserve"> Porez na promet </t>
  </si>
  <si>
    <t xml:space="preserve"> P O M O Ć I</t>
  </si>
  <si>
    <t xml:space="preserve"> POMOĆI IZ PRORAČUNA</t>
  </si>
  <si>
    <t xml:space="preserve"> Tekuće pomoći iz proračuna</t>
  </si>
  <si>
    <t xml:space="preserve"> Kapitalne pomoći iz proračuna</t>
  </si>
  <si>
    <t xml:space="preserve"> PRIHODI OD IMOVINE</t>
  </si>
  <si>
    <t xml:space="preserve"> PRIHODI OD FINANCIJSKE IMOVINE</t>
  </si>
  <si>
    <t xml:space="preserve"> Kamate na oročena sredstva i depozite po viđenju</t>
  </si>
  <si>
    <t xml:space="preserve"> Prihodi od zateznih kamata</t>
  </si>
  <si>
    <t xml:space="preserve"> PRIHODI OD NEFINANCIJSKE IMOVINE</t>
  </si>
  <si>
    <t xml:space="preserve"> Naknada za koncesije</t>
  </si>
  <si>
    <t xml:space="preserve"> Prihodi od zakupa i iznajmljivanja imovine</t>
  </si>
  <si>
    <t xml:space="preserve"> PRIH. OD  PRISTOJBI I PO POSEBNIM PROPISIMA</t>
  </si>
  <si>
    <t xml:space="preserve"> Gradske pristojbe i naknade</t>
  </si>
  <si>
    <t xml:space="preserve"> PRIHODI PO POSEBNIM PROPISIMA</t>
  </si>
  <si>
    <t xml:space="preserve"> Ostale kazne</t>
  </si>
  <si>
    <t xml:space="preserve"> DONACIJE OD PRAVNIH I FIZIČKIH OSOBA</t>
  </si>
  <si>
    <t xml:space="preserve"> Tekuće donacije</t>
  </si>
  <si>
    <t xml:space="preserve"> PRIHODI OD PRODAJE NEFINANCIJSKE IMOVINE</t>
  </si>
  <si>
    <t xml:space="preserve"> PRIHODI OD PRODAJE MATERIJALNE IMOVINE</t>
  </si>
  <si>
    <t xml:space="preserve"> Prihodi od prodaje zemljišta</t>
  </si>
  <si>
    <t xml:space="preserve"> PRIHODI OD PRODAJE GRAĐEVIN.OBJEKATA</t>
  </si>
  <si>
    <t xml:space="preserve"> U K U P N O   P R I H O D I  ( 6 + 7 )</t>
  </si>
  <si>
    <t xml:space="preserve"> RASHODI ZA ZAPOSLENE</t>
  </si>
  <si>
    <t xml:space="preserve"> Plaće za redovan rad</t>
  </si>
  <si>
    <t xml:space="preserve"> Ostali rashodi za zaposlene</t>
  </si>
  <si>
    <t xml:space="preserve"> MATERIJALNI RASHODI</t>
  </si>
  <si>
    <t xml:space="preserve"> Službena putovanja</t>
  </si>
  <si>
    <t xml:space="preserve"> Stručno usavršavanje zaposlenika</t>
  </si>
  <si>
    <t xml:space="preserve"> Uredski materijal i ostali materijalni rashodi</t>
  </si>
  <si>
    <t xml:space="preserve"> Energija</t>
  </si>
  <si>
    <t xml:space="preserve"> Materijal i djelovi za tekuće i invest.održavanje</t>
  </si>
  <si>
    <t xml:space="preserve"> Sitni inventar</t>
  </si>
  <si>
    <t xml:space="preserve"> Usluge telefona, pošte i prijevoza</t>
  </si>
  <si>
    <t xml:space="preserve">  - Zavičajna udruga "Bruška zora"</t>
  </si>
  <si>
    <t xml:space="preserve">  - Udruga iznajmljivača privatnog smještaja Hvar</t>
  </si>
  <si>
    <t xml:space="preserve">  Potpora Udruženju obrtnika otoka Hvara</t>
  </si>
  <si>
    <t xml:space="preserve">  - Udruga mladih "Pharina" Hvar</t>
  </si>
  <si>
    <t xml:space="preserve">  Održavanje i sanacija divljih odlagališta otpada</t>
  </si>
  <si>
    <t xml:space="preserve"> Usluge tekućeg i investicijskog održavanja</t>
  </si>
  <si>
    <t xml:space="preserve"> Usluge promidžbe i informiranja</t>
  </si>
  <si>
    <t xml:space="preserve"> Komunalne usluge</t>
  </si>
  <si>
    <t xml:space="preserve"> Zakupnine i najamnine</t>
  </si>
  <si>
    <t xml:space="preserve"> Intelektualne i osobne usluge</t>
  </si>
  <si>
    <t xml:space="preserve"> Računalne usluge</t>
  </si>
  <si>
    <t xml:space="preserve"> Ostale usluge</t>
  </si>
  <si>
    <t xml:space="preserve"> Ostali nespomenuti rashodi poslovanja</t>
  </si>
  <si>
    <t xml:space="preserve"> Premije osiguranja</t>
  </si>
  <si>
    <t xml:space="preserve"> Reprezentacija</t>
  </si>
  <si>
    <t xml:space="preserve"> Članarine</t>
  </si>
  <si>
    <t xml:space="preserve"> FINANCIJSKI RASHODI</t>
  </si>
  <si>
    <t xml:space="preserve"> Kamate za primljene zajmove od banaka</t>
  </si>
  <si>
    <t xml:space="preserve"> Bankarske usluge i usluge platnog prometa</t>
  </si>
  <si>
    <t xml:space="preserve"> Zatezne kamate</t>
  </si>
  <si>
    <t xml:space="preserve"> Ostali nespomenuti financijski rashodi</t>
  </si>
  <si>
    <t xml:space="preserve"> SUBVENCIJE</t>
  </si>
  <si>
    <t xml:space="preserve">  - Ženski malonogometni klub "Ganadores" Hvar</t>
  </si>
  <si>
    <t xml:space="preserve">  - Moto klub "Sunčani Jahači" Hvar</t>
  </si>
  <si>
    <t xml:space="preserve"> Subvencije poljoprivrednicima, obrtnicima i poduzetnicima</t>
  </si>
  <si>
    <t xml:space="preserve"> NAKNADE GRAĐANIMA I KUĆANSTVIMA</t>
  </si>
  <si>
    <t xml:space="preserve"> Naknade građanima i kućanstvima u novcu</t>
  </si>
  <si>
    <t xml:space="preserve"> Naknade građanima i kućanstvima u naravi</t>
  </si>
  <si>
    <t xml:space="preserve"> Tekuće donacije u novcu</t>
  </si>
  <si>
    <t xml:space="preserve"> Kapitalne donacije neprofitnim organizacijama</t>
  </si>
  <si>
    <t xml:space="preserve"> Nepredviđeni rashodi do visine proračunske pričuve</t>
  </si>
  <si>
    <t xml:space="preserve"> Kapitalne pomoći trg. društvima u javnom sektoru</t>
  </si>
  <si>
    <t xml:space="preserve"> RASHODI ZA NABAVU NEFINANCIJSKE IMOVINE</t>
  </si>
  <si>
    <t xml:space="preserve"> Zemljište</t>
  </si>
  <si>
    <t xml:space="preserve"> Poslovni objekti</t>
  </si>
  <si>
    <t xml:space="preserve"> Uredska oprema i namještaj</t>
  </si>
  <si>
    <t xml:space="preserve"> Knjige u knjižnicama</t>
  </si>
  <si>
    <t xml:space="preserve"> Ulaganje u računalne programe</t>
  </si>
  <si>
    <t xml:space="preserve"> U K U P N O   R A S H O D I   ( 3 + 4 )</t>
  </si>
  <si>
    <t xml:space="preserve"> IZDACI ZA OTPLATU GLAVNICE PRIMLJ.ZAJMOVA</t>
  </si>
  <si>
    <t xml:space="preserve"> Otplata glavnice primljenih zajmova od tuzem. banaka</t>
  </si>
  <si>
    <t xml:space="preserve"> UKUPNO RASHODI I IZDACI  ( 3 + 4 + 5 )</t>
  </si>
  <si>
    <t xml:space="preserve">              P R I H O D I   P O S L O V A NJ A</t>
  </si>
  <si>
    <t xml:space="preserve">              R A S H O D I   P O S L O V A NJ A</t>
  </si>
  <si>
    <t xml:space="preserve">              U K U P N O    R A S H O D I</t>
  </si>
  <si>
    <t xml:space="preserve">        B.  RAČUN ZADUŽIVANJA / FINANCIRANJA:</t>
  </si>
  <si>
    <t xml:space="preserve">        A.  RAČUN PRIHODA I RASHODA </t>
  </si>
  <si>
    <t xml:space="preserve">   6</t>
  </si>
  <si>
    <t xml:space="preserve"> PRIHODI  POSLOVANJA</t>
  </si>
  <si>
    <t xml:space="preserve">   61</t>
  </si>
  <si>
    <t xml:space="preserve">   611</t>
  </si>
  <si>
    <t xml:space="preserve">   6111</t>
  </si>
  <si>
    <t xml:space="preserve">   6112</t>
  </si>
  <si>
    <t xml:space="preserve">   6113</t>
  </si>
  <si>
    <t xml:space="preserve">   6115</t>
  </si>
  <si>
    <t xml:space="preserve">   6116</t>
  </si>
  <si>
    <t xml:space="preserve">   613</t>
  </si>
  <si>
    <t xml:space="preserve">   6131</t>
  </si>
  <si>
    <t xml:space="preserve">   6134</t>
  </si>
  <si>
    <t xml:space="preserve"> - porez na kuće za odmor</t>
  </si>
  <si>
    <t xml:space="preserve"> - porez na korištenje javnih površina</t>
  </si>
  <si>
    <t xml:space="preserve"> - porez na promet nekretnina</t>
  </si>
  <si>
    <t xml:space="preserve">   614</t>
  </si>
  <si>
    <t xml:space="preserve">   6142</t>
  </si>
  <si>
    <t xml:space="preserve">   6145</t>
  </si>
  <si>
    <t xml:space="preserve"> - porez na potrošnju</t>
  </si>
  <si>
    <t xml:space="preserve"> - porez na tvrtku odnosno naziv</t>
  </si>
  <si>
    <t xml:space="preserve"> - porez na reklame</t>
  </si>
  <si>
    <t xml:space="preserve">   63</t>
  </si>
  <si>
    <t xml:space="preserve">   633</t>
  </si>
  <si>
    <t xml:space="preserve">   6331</t>
  </si>
  <si>
    <t xml:space="preserve">   6332</t>
  </si>
  <si>
    <t xml:space="preserve">   64</t>
  </si>
  <si>
    <t xml:space="preserve">   641</t>
  </si>
  <si>
    <t xml:space="preserve">   6413</t>
  </si>
  <si>
    <t xml:space="preserve">   6414</t>
  </si>
  <si>
    <t xml:space="preserve">   642</t>
  </si>
  <si>
    <t xml:space="preserve">   6421</t>
  </si>
  <si>
    <t xml:space="preserve">   6422</t>
  </si>
  <si>
    <t xml:space="preserve">   6423</t>
  </si>
  <si>
    <t xml:space="preserve"> N A Z I V    P R I H O D A</t>
  </si>
  <si>
    <t xml:space="preserve">   65</t>
  </si>
  <si>
    <t xml:space="preserve">   651</t>
  </si>
  <si>
    <t xml:space="preserve">   6512</t>
  </si>
  <si>
    <t xml:space="preserve">   6513</t>
  </si>
  <si>
    <t xml:space="preserve">   6514</t>
  </si>
  <si>
    <t xml:space="preserve"> - prihodi od prodaje državnih biljega</t>
  </si>
  <si>
    <t xml:space="preserve"> - boravišne pristojbe</t>
  </si>
  <si>
    <t xml:space="preserve"> - komunalni doprinosi</t>
  </si>
  <si>
    <t xml:space="preserve"> - komunalne naknade</t>
  </si>
  <si>
    <t xml:space="preserve">   652</t>
  </si>
  <si>
    <t xml:space="preserve">   6526</t>
  </si>
  <si>
    <t xml:space="preserve"> - naknade za komunalne priključke</t>
  </si>
  <si>
    <t xml:space="preserve"> - prihodi od kulturnih manifestacija</t>
  </si>
  <si>
    <t xml:space="preserve">   66</t>
  </si>
  <si>
    <t xml:space="preserve">   661</t>
  </si>
  <si>
    <t xml:space="preserve">   663</t>
  </si>
  <si>
    <t xml:space="preserve">   6631</t>
  </si>
  <si>
    <t xml:space="preserve">   7</t>
  </si>
  <si>
    <t xml:space="preserve">   71</t>
  </si>
  <si>
    <t xml:space="preserve">   711</t>
  </si>
  <si>
    <t xml:space="preserve">   7111</t>
  </si>
  <si>
    <t xml:space="preserve">   72</t>
  </si>
  <si>
    <t xml:space="preserve">   721</t>
  </si>
  <si>
    <t xml:space="preserve">   7211</t>
  </si>
  <si>
    <t xml:space="preserve"> B.  RAČUN RASHODA I IZDATAKA</t>
  </si>
  <si>
    <t xml:space="preserve">   3</t>
  </si>
  <si>
    <t xml:space="preserve">   31</t>
  </si>
  <si>
    <t xml:space="preserve">   311</t>
  </si>
  <si>
    <t xml:space="preserve">   3111</t>
  </si>
  <si>
    <t xml:space="preserve">   312</t>
  </si>
  <si>
    <t xml:space="preserve">   3121</t>
  </si>
  <si>
    <t xml:space="preserve">   313</t>
  </si>
  <si>
    <t xml:space="preserve"> OSTALI RASHODI ZA ZAPOSLENE</t>
  </si>
  <si>
    <t xml:space="preserve"> NAKNADE TROŠKOVA ZAPOSLENIMA</t>
  </si>
  <si>
    <t xml:space="preserve"> - ostale naknade utvrđene gradskom odlukom</t>
  </si>
  <si>
    <t xml:space="preserve"> RASHODI ZA MATERIJAL I ENERGIJU</t>
  </si>
  <si>
    <t xml:space="preserve"> RASHODI ZA USLUGE</t>
  </si>
  <si>
    <t xml:space="preserve"> OSTALI NESPOMENUTI RASHODI POSLOVANJA</t>
  </si>
  <si>
    <t xml:space="preserve"> KAMATE ZA PRIMLJENE ZAJMOVE</t>
  </si>
  <si>
    <t xml:space="preserve"> OSTALI FINANCIJSKI RASHODI</t>
  </si>
  <si>
    <t xml:space="preserve"> SUBVENCIJE IZVAN JAVNOG SEKTORA</t>
  </si>
  <si>
    <t xml:space="preserve"> TEKUĆE DONACIJE</t>
  </si>
  <si>
    <t xml:space="preserve"> KAPITALNE DONACIJE</t>
  </si>
  <si>
    <t xml:space="preserve"> IZVANREDNI RASHODI</t>
  </si>
  <si>
    <t xml:space="preserve"> KAPITALNE POMOĆI</t>
  </si>
  <si>
    <t xml:space="preserve"> GRAĐEVINSKI OBJEKTI</t>
  </si>
  <si>
    <t xml:space="preserve"> R A S H O D I     P O S L O V A NJ A</t>
  </si>
  <si>
    <t>544</t>
  </si>
  <si>
    <t xml:space="preserve"> OTPLATA ZAJMA TUZEMNIM BANKAMA</t>
  </si>
  <si>
    <t>RAČUN</t>
  </si>
  <si>
    <t xml:space="preserve">  RASHODI POSLOVANJA </t>
  </si>
  <si>
    <t xml:space="preserve">  MATERIJALNI RASHODI </t>
  </si>
  <si>
    <t>3221</t>
  </si>
  <si>
    <t xml:space="preserve">  Uredski i ostali materijal</t>
  </si>
  <si>
    <t xml:space="preserve">  Intelektualne i osobne usluge</t>
  </si>
  <si>
    <t xml:space="preserve">  Tekuće donacije Osnovnoj školi Hvar</t>
  </si>
  <si>
    <t xml:space="preserve">  0921</t>
  </si>
  <si>
    <t xml:space="preserve">  Tekuće donacije Srednjoj školi Hvar</t>
  </si>
  <si>
    <t xml:space="preserve">  Uredski materijal i ostali materijalni rashodi</t>
  </si>
  <si>
    <t xml:space="preserve"> - prih. na temelju refund. rashoda prethod. god.</t>
  </si>
  <si>
    <t xml:space="preserve"> - prihodi od ulazaka u tvrđavu "Španjola"</t>
  </si>
  <si>
    <t xml:space="preserve">   66311</t>
  </si>
  <si>
    <t xml:space="preserve"> - tekuće donacije od fizičkih osoba</t>
  </si>
  <si>
    <t xml:space="preserve">   Nak. članovima GV, zamjen.gradonač. i radnim tijelima</t>
  </si>
  <si>
    <t xml:space="preserve">  - Udruga umirovljenika Hvar</t>
  </si>
  <si>
    <t xml:space="preserve">  Materijal i djelovi za tekuće i invest. održavanje</t>
  </si>
  <si>
    <t>0921</t>
  </si>
  <si>
    <t xml:space="preserve"> Srednjoškolsko obrazovanje</t>
  </si>
  <si>
    <t xml:space="preserve">  - Udruga "Sportske igra mladih" Split</t>
  </si>
  <si>
    <t xml:space="preserve">   65266</t>
  </si>
  <si>
    <t xml:space="preserve"> 037</t>
  </si>
  <si>
    <t xml:space="preserve"> 039</t>
  </si>
  <si>
    <t xml:space="preserve"> 047</t>
  </si>
  <si>
    <t xml:space="preserve"> 048</t>
  </si>
  <si>
    <t xml:space="preserve"> 091</t>
  </si>
  <si>
    <t xml:space="preserve"> 133</t>
  </si>
  <si>
    <t xml:space="preserve"> 141</t>
  </si>
  <si>
    <t xml:space="preserve"> 142</t>
  </si>
  <si>
    <t xml:space="preserve"> 144</t>
  </si>
  <si>
    <t xml:space="preserve"> 190</t>
  </si>
  <si>
    <t xml:space="preserve"> 191</t>
  </si>
  <si>
    <t xml:space="preserve">  - Jedriličarski klub "Reful" Hvar</t>
  </si>
  <si>
    <t xml:space="preserve">  - Udruga Hvarskih turističkih agencija</t>
  </si>
  <si>
    <t xml:space="preserve">  - Udruga turističkih vodiča Hvar</t>
  </si>
  <si>
    <t xml:space="preserve"> 130</t>
  </si>
  <si>
    <t xml:space="preserve"> 192</t>
  </si>
  <si>
    <t xml:space="preserve"> 193</t>
  </si>
  <si>
    <t>RASHODI I IZDACI PREMA FUNKCIJSKOJ KLASIFIKACIJI</t>
  </si>
  <si>
    <t xml:space="preserve"> IZDACI ZA FINANC. IMOVINU I OTPLATE ZAJMOVA</t>
  </si>
  <si>
    <t xml:space="preserve"> GLAVA 00101:    GRADSKO VIJEĆE, GRADONAČELNIK
                 I GRADSKA UPRAVA</t>
  </si>
  <si>
    <t xml:space="preserve"> Program 1001:  Izvršna, upravna  i zakonodavna tijela</t>
  </si>
  <si>
    <t xml:space="preserve"> Program 1002: Financijski poslovi i obveze</t>
  </si>
  <si>
    <t xml:space="preserve"> Program 1004: Održavanje i ulaganja u građ. objekte</t>
  </si>
  <si>
    <t xml:space="preserve"> Program 1005: Poticaj razvoju poduzetništva</t>
  </si>
  <si>
    <t xml:space="preserve"> Program 1006: Izgradnja i održavanje cesta i puteva</t>
  </si>
  <si>
    <t xml:space="preserve"> Program 1007: Zaštita okoliša i zbrinjavanje otpada</t>
  </si>
  <si>
    <t xml:space="preserve"> Program 1008: Unapređenje stanovanja i zajednice</t>
  </si>
  <si>
    <t xml:space="preserve"> Program 1009: Razvoj vodovodne mreže</t>
  </si>
  <si>
    <t xml:space="preserve"> Program 1010: Izgradnja i održavanje javne rasvjete</t>
  </si>
  <si>
    <t xml:space="preserve"> Program 1011: Izgradnja i održavanje javnih površina</t>
  </si>
  <si>
    <t xml:space="preserve"> GLAVA 00103:    GRADSKA KNJIŽNICA  I ČITAONICA
                                    HVAR                     </t>
  </si>
  <si>
    <t xml:space="preserve"> GLAVA 00102:   DJEČJI VRTIĆ HVAR</t>
  </si>
  <si>
    <t xml:space="preserve"> Program 1001:   Predškolski odgoj</t>
  </si>
  <si>
    <t xml:space="preserve"> Program 1001:   Knjižnična djelatnost</t>
  </si>
  <si>
    <t xml:space="preserve">   63425</t>
  </si>
  <si>
    <t xml:space="preserve">   64225</t>
  </si>
  <si>
    <t xml:space="preserve">   653</t>
  </si>
  <si>
    <t xml:space="preserve">   6522</t>
  </si>
  <si>
    <t xml:space="preserve">  Prihodi vodnog gospodarsta</t>
  </si>
  <si>
    <t xml:space="preserve">   65221</t>
  </si>
  <si>
    <t xml:space="preserve">  Vodni doprinos (8% doznaka Hrv.voda)</t>
  </si>
  <si>
    <t xml:space="preserve"> KOMUNALNI DOPRINOSI I NAKNADE</t>
  </si>
  <si>
    <t xml:space="preserve">   6531</t>
  </si>
  <si>
    <t xml:space="preserve"> Komunalni doprinosi</t>
  </si>
  <si>
    <t xml:space="preserve">   65311</t>
  </si>
  <si>
    <t xml:space="preserve">   6532</t>
  </si>
  <si>
    <t xml:space="preserve"> Komunalne naknade</t>
  </si>
  <si>
    <t xml:space="preserve">   65321</t>
  </si>
  <si>
    <t xml:space="preserve">   6533</t>
  </si>
  <si>
    <t xml:space="preserve"> Naknade za priključke</t>
  </si>
  <si>
    <t xml:space="preserve">   65331</t>
  </si>
  <si>
    <t xml:space="preserve"> PRIHODI OD PRODAJE ROBA TE PRUŽANJE USLUGA</t>
  </si>
  <si>
    <t xml:space="preserve">   6615</t>
  </si>
  <si>
    <t xml:space="preserve"> Prihodi od pružanja usluga</t>
  </si>
  <si>
    <t xml:space="preserve">   66151</t>
  </si>
  <si>
    <t xml:space="preserve"> - prihodi od ulazaka u "Arsenal"</t>
  </si>
  <si>
    <t xml:space="preserve"> Ostali nespomenuti prihodi</t>
  </si>
  <si>
    <t xml:space="preserve">   68</t>
  </si>
  <si>
    <t xml:space="preserve"> KAZNE, UPRAVNE MJERE I OSTALI PRIHODI</t>
  </si>
  <si>
    <t xml:space="preserve"> K A Z N E  I  UPRAVNE MJERE</t>
  </si>
  <si>
    <t xml:space="preserve">   681</t>
  </si>
  <si>
    <t xml:space="preserve">   6819</t>
  </si>
  <si>
    <t>329</t>
  </si>
  <si>
    <t>5443</t>
  </si>
  <si>
    <t xml:space="preserve"> Aktivnost A1001 03: Prigodne proslave i manifestacije
                                   - Dan Grada , Nova Godina i sl.</t>
  </si>
  <si>
    <t xml:space="preserve"> Aktivnost A1001 04: Opće usluge i pričuva</t>
  </si>
  <si>
    <t xml:space="preserve"> K.projekt K1001 05: Nabavka opreme za poslovanje</t>
  </si>
  <si>
    <t xml:space="preserve"> Aktivnost A1002 01: Otplata primljenih zajmova</t>
  </si>
  <si>
    <t xml:space="preserve"> Aktivnost A1002 02: Ostali financijski poslovi</t>
  </si>
  <si>
    <t xml:space="preserve"> Aktivnost A1003 01: Protupožarna zaštita</t>
  </si>
  <si>
    <t xml:space="preserve"> Aktivnost A1003 02:  Sustav zaštite i spašavanja</t>
  </si>
  <si>
    <t xml:space="preserve"> Aktivnost A1004 01: Održ. uredskih i poslov. objekata</t>
  </si>
  <si>
    <t xml:space="preserve"> Aktivnost A1006 01: Održavanje cesta i prometnica</t>
  </si>
  <si>
    <t xml:space="preserve"> K.projekt K1006 02: Kupnja zemljišta za prometnice</t>
  </si>
  <si>
    <t xml:space="preserve"> K.prijekt K1006 03: Gradnja cesta i puteva</t>
  </si>
  <si>
    <t xml:space="preserve"> Aktivnost A1008 01: Geodetsko-katastarski poslovi</t>
  </si>
  <si>
    <t xml:space="preserve"> K.projekt K1008 02: Izrada planova, projekata i studija</t>
  </si>
  <si>
    <t xml:space="preserve"> K.projekt K1008 03: Kupnja zemljišta </t>
  </si>
  <si>
    <t xml:space="preserve"> Aktivnost A1010 01: Održavanje i trošak javne rasvjete</t>
  </si>
  <si>
    <t xml:space="preserve"> K.prijekt K1010 02: Izgradnja javne rasvjete</t>
  </si>
  <si>
    <t xml:space="preserve"> Aktivnost A1011 01: Čišćenje i održavanje javnih
                                   površina                        </t>
  </si>
  <si>
    <t xml:space="preserve"> K.prijekt K1011 02: Izgradnja javnih površina</t>
  </si>
  <si>
    <t xml:space="preserve"> Aktivnost A1001 01: Stručna, administrat. i izvršna tijela </t>
  </si>
  <si>
    <t xml:space="preserve"> K.projekt K1001 02: Dodatna ulaganja na dječjem vrtiću
                                  - nadogradnja zgrade vrtića</t>
  </si>
  <si>
    <t xml:space="preserve"> Aktivnost A1001 01: Stručna i izvršna tijela </t>
  </si>
  <si>
    <t xml:space="preserve"> T.projekt T1001 02: Kupnja knjižne građe i opreme</t>
  </si>
  <si>
    <t xml:space="preserve"> T.projekt T1009 01: Prijenosi za izgrad. vodovod.mreže</t>
  </si>
  <si>
    <t xml:space="preserve"> T.projekt T1007 02: Oborinska i fekalna kanalizacija</t>
  </si>
  <si>
    <t xml:space="preserve"> T.projekt T1005 02: Subvencije i potpore malom 
                                    i srednjem gospodarstva</t>
  </si>
  <si>
    <t xml:space="preserve"> T.projekt T1005 01: Subvencije poljoprivredi</t>
  </si>
  <si>
    <t xml:space="preserve">   64231</t>
  </si>
  <si>
    <t xml:space="preserve"> - prihodi od nak. za eksploatac.mineralnih sirovina</t>
  </si>
  <si>
    <t xml:space="preserve">  - Košarkaški klub Hvar</t>
  </si>
  <si>
    <t>42</t>
  </si>
  <si>
    <t xml:space="preserve">  RASH. ZA NABAVU PROIZV. DUGOTRAJ.IMOVINE</t>
  </si>
  <si>
    <t xml:space="preserve">  Uređaji, strojevi i oprema za ostale namjene</t>
  </si>
  <si>
    <t xml:space="preserve"> 036</t>
  </si>
  <si>
    <t xml:space="preserve"> Uređaji, strojevi i oprema za ostale namjene</t>
  </si>
  <si>
    <t>OSTALI NESPOMENUTI RASHODI POSLOVANJA</t>
  </si>
  <si>
    <t xml:space="preserve"> Program 1012: Izgradnja gradskog groblja</t>
  </si>
  <si>
    <t xml:space="preserve"> K.projekt K1012 01: Kupnja zemljišta </t>
  </si>
  <si>
    <t xml:space="preserve"> K.prijekt K1012 02: Izgradnja gradskog groblja</t>
  </si>
  <si>
    <t>4214</t>
  </si>
  <si>
    <t xml:space="preserve">  Ostali građevinski objekti - gradsko groblje</t>
  </si>
  <si>
    <t xml:space="preserve"> Program 1013: Izgradnja i održ. obale i obalnog pojasa</t>
  </si>
  <si>
    <t xml:space="preserve"> Aktivnost A1013 01: Održavanje obale i obalnog pojasa                        </t>
  </si>
  <si>
    <t xml:space="preserve"> Aktivnost A1013 02: Gospodarenje i čišćenje obale
                                     i obalnog pojasa                        </t>
  </si>
  <si>
    <t xml:space="preserve"> Program 1014: Poticaj unapređenju zdravstva</t>
  </si>
  <si>
    <t xml:space="preserve"> Aktivnost A1014 01: Donacija zdravstvenim ustanovama</t>
  </si>
  <si>
    <t xml:space="preserve"> Program 1015: Poticaj unapređenju i razvoju sporta</t>
  </si>
  <si>
    <t xml:space="preserve"> Aktivnost A1015 01: Održavanje sportskih terena</t>
  </si>
  <si>
    <t xml:space="preserve"> Program 1016: Donacije i programska djel. u kulturi</t>
  </si>
  <si>
    <t xml:space="preserve"> Aktivnost A1016 01: Hvarske ljetne priredbe</t>
  </si>
  <si>
    <t xml:space="preserve"> Aktivnost A1016 02: Ostale kulturne manifestacije</t>
  </si>
  <si>
    <t xml:space="preserve"> Aktivnost A1016 03: Donacije udrugama u kulturi</t>
  </si>
  <si>
    <t xml:space="preserve"> Aktivnost A1016 04: Donacije Muzeju Hvarske baštine</t>
  </si>
  <si>
    <t xml:space="preserve"> Aktivnost A1016 05: Održavanje spomenika kulture</t>
  </si>
  <si>
    <t xml:space="preserve"> K.projekt K1016 06: Dodat. ulaganja na spomen.kulture</t>
  </si>
  <si>
    <t xml:space="preserve"> K.projekt K1016 07: Opremanje spomenika kulture</t>
  </si>
  <si>
    <t xml:space="preserve"> Program 1017: Potpore vjerskim zajednicama</t>
  </si>
  <si>
    <t xml:space="preserve"> Aktivnost A1017 01: Donacije vjerskim zajednicama</t>
  </si>
  <si>
    <t xml:space="preserve"> Program 1018:  Djelatnost stranaka i ostalih udruga</t>
  </si>
  <si>
    <t xml:space="preserve"> Aktivnost A1018 01:  Potporama strankama i udrugama</t>
  </si>
  <si>
    <t xml:space="preserve"> Program 1019: Razvoj i unapređenje školstva</t>
  </si>
  <si>
    <t xml:space="preserve"> Aktivnost A1019 01: Potpore osnovnom školstvu</t>
  </si>
  <si>
    <t xml:space="preserve"> Program 1020: Socijalna skrb i socijalne pomoći </t>
  </si>
  <si>
    <t xml:space="preserve"> Aktivnost A1020 01: Pomoći građanima i kućanstvima</t>
  </si>
  <si>
    <t xml:space="preserve"> Aktivnost A1020 02:  Pomoći obiteljima i djeci</t>
  </si>
  <si>
    <t xml:space="preserve"> Aktivnost A1020 03: Pomoć udr.invalid. i hendikep.osoba</t>
  </si>
  <si>
    <t xml:space="preserve"> Aktivnost A1020 04:  Pomoć za podmirenje troš. stanovanja</t>
  </si>
  <si>
    <t xml:space="preserve"> Aktivnost A1020 05:  Pomoć udrugama socijalne skrbi</t>
  </si>
  <si>
    <t xml:space="preserve"> K.projekt K1020 06: Izgradnja doma za starije</t>
  </si>
  <si>
    <t xml:space="preserve"> Ostali građevinski objekti</t>
  </si>
  <si>
    <t xml:space="preserve">   65268</t>
  </si>
  <si>
    <t xml:space="preserve"> - sufinanciranje građana za izgradnju groblja</t>
  </si>
  <si>
    <t xml:space="preserve">  Kapit.pomoć Komunalnom-Hvar za kupnju broda</t>
  </si>
  <si>
    <t xml:space="preserve"> 002</t>
  </si>
  <si>
    <t xml:space="preserve"> 147</t>
  </si>
  <si>
    <t>PLAN  ZA
2011. GOD.</t>
  </si>
  <si>
    <t xml:space="preserve"> Ostale komunalne pogodnosti (održ.j.površ., izgr.grob. i sl.)</t>
  </si>
  <si>
    <t xml:space="preserve"> Aktivnost A1015 02: Donacije sportskim udrugama</t>
  </si>
  <si>
    <t>324</t>
  </si>
  <si>
    <t xml:space="preserve">NAKNADA TROŠ. OSOBAMA IZVAN RAD.ODNOSA </t>
  </si>
  <si>
    <t>3241</t>
  </si>
  <si>
    <t xml:space="preserve"> Naknada troškova osobama izvan radnog odnosa</t>
  </si>
  <si>
    <t xml:space="preserve"> Porezi na korištenje dobara ili izvođ.aktivnosti</t>
  </si>
  <si>
    <t xml:space="preserve"> UPRAVNE I ADMINISTRATIVNE PRISTOJBE</t>
  </si>
  <si>
    <t xml:space="preserve"> Ostale upravne pristojbe i naknade</t>
  </si>
  <si>
    <t xml:space="preserve"> Ostale pristojbe i naknade</t>
  </si>
  <si>
    <t xml:space="preserve"> PRIH. OD PROD.ROBA, PRUŽ.USLUGA I DONACIJA</t>
  </si>
  <si>
    <t xml:space="preserve">   68191</t>
  </si>
  <si>
    <t xml:space="preserve"> PRIH. OD PRODAJE NEPROIZVED. DUGOTR. IMOVINE</t>
  </si>
  <si>
    <t xml:space="preserve"> PRIHODI OD PRODAJE PROIZVED. DUGOTR. IMOVINE</t>
  </si>
  <si>
    <t xml:space="preserve"> PLAĆE (BRUTO)</t>
  </si>
  <si>
    <t xml:space="preserve"> DOPRINOSI NA PLAĆE</t>
  </si>
  <si>
    <t xml:space="preserve"> Doprinosi za obvezno zdravstveno osiguranje</t>
  </si>
  <si>
    <t xml:space="preserve"> Doprinosi za obv.osig. u sluč. nezaposlenosti</t>
  </si>
  <si>
    <t>3214</t>
  </si>
  <si>
    <t xml:space="preserve"> Ostale naknade troškova zaposlenima</t>
  </si>
  <si>
    <t xml:space="preserve"> Naknada za rad predstavničkih i izvršnih tijela, povjer. i sl.</t>
  </si>
  <si>
    <t xml:space="preserve"> OSTALI RASHODI</t>
  </si>
  <si>
    <t xml:space="preserve"> RASH. ZA NABAVU NEPROIZVED. DUGOTR. IMOVINE</t>
  </si>
  <si>
    <t xml:space="preserve"> Ceste i ostali prometni objekti</t>
  </si>
  <si>
    <t>4263</t>
  </si>
  <si>
    <t xml:space="preserve"> Umjetnička, literalna i znanstvena djela (prostor.planovi) </t>
  </si>
  <si>
    <t>PLAĆE (Bruto)</t>
  </si>
  <si>
    <t xml:space="preserve">Doprinosi za obvezno zdravstveno osiguranje </t>
  </si>
  <si>
    <t xml:space="preserve">Doprinos za obvezno osig u slučaju nezaposlenosti </t>
  </si>
  <si>
    <t>Ostale naknade troškova zaposlenima</t>
  </si>
  <si>
    <t xml:space="preserve">  PLAĆE (Bruto)</t>
  </si>
  <si>
    <t xml:space="preserve"> 194</t>
  </si>
  <si>
    <t xml:space="preserve">   683</t>
  </si>
  <si>
    <t xml:space="preserve">   6831</t>
  </si>
  <si>
    <t xml:space="preserve"> OSTALI PRIHODI</t>
  </si>
  <si>
    <t xml:space="preserve"> Ostali prihodi</t>
  </si>
  <si>
    <t xml:space="preserve"> RASHODI ZA NABAVU PROIZV. DUGOTR. IMOVINE</t>
  </si>
  <si>
    <t xml:space="preserve"> RASHODI ZA DODATNA ULAGANJA NA NEF. IMOVINI</t>
  </si>
  <si>
    <t xml:space="preserve"> 195</t>
  </si>
  <si>
    <t xml:space="preserve">   RAZDJEL  001:   PREDSTAVNIČKA I IZVRŠNA TIJELA,
                                 GRADSKA UPRAVA TE
                                  PRORAČUNSKI KORISNICI</t>
  </si>
  <si>
    <t xml:space="preserve">              NETO ZADUŽENJE / FINANCIRANJE</t>
  </si>
  <si>
    <t xml:space="preserve">  Kapit. donacija za arhivivsko spremište </t>
  </si>
  <si>
    <t xml:space="preserve">  Kapit. donacija za sanaciju crkve Sv.Marak</t>
  </si>
  <si>
    <t>4</t>
  </si>
  <si>
    <t xml:space="preserve">  Dodatna ulaganja na Arsenalu sa Fontikom</t>
  </si>
  <si>
    <t>4212</t>
  </si>
  <si>
    <t xml:space="preserve">  Tekuće i investicijskog održavanja gradske Pjace </t>
  </si>
  <si>
    <t xml:space="preserve">  Poslovni objekt - šk.igralište i dogradnja škole</t>
  </si>
  <si>
    <t xml:space="preserve"> 196</t>
  </si>
  <si>
    <t xml:space="preserve"> 197</t>
  </si>
  <si>
    <t xml:space="preserve"> 198</t>
  </si>
  <si>
    <t xml:space="preserve"> 199</t>
  </si>
  <si>
    <t xml:space="preserve"> Aktivnost A1019 02: Potpore srednjoškol. ustanovama</t>
  </si>
  <si>
    <t xml:space="preserve"> K.Projekt K1019 03: Izgradnja šk. igrališta i nadogr.škole</t>
  </si>
  <si>
    <t>Razlika</t>
  </si>
  <si>
    <t>Indeks</t>
  </si>
  <si>
    <t>Gradski proračun</t>
  </si>
  <si>
    <t>PREGLED OSTVARENJA</t>
  </si>
  <si>
    <t>PRORAČUNA GRADA HVARA ZA 2011. GODINU</t>
  </si>
  <si>
    <t>Ostvareno
u 2011.god.</t>
  </si>
  <si>
    <t xml:space="preserve">   61454</t>
  </si>
  <si>
    <t xml:space="preserve">   65264</t>
  </si>
  <si>
    <t xml:space="preserve"> - prihodi od sufinanc.građana za kućne brojeve</t>
  </si>
  <si>
    <t xml:space="preserve"> MATERIJALNA IMOVINA - PRIROD. BOGATSTVA</t>
  </si>
  <si>
    <t xml:space="preserve"> NAKNADA TROŠ. OSOBAMA IZVAN RAD.ODNOSA</t>
  </si>
  <si>
    <t xml:space="preserve"> NAKN. GRAĐANIMA I KUĆANSTVIMA IZ PRORAČUNA</t>
  </si>
  <si>
    <t>Ostvareno
u 2011.g.</t>
  </si>
  <si>
    <t>Ostvareno
u 2010.god.</t>
  </si>
  <si>
    <t>Ostvareno
u 2010.g.</t>
  </si>
  <si>
    <t>4226</t>
  </si>
  <si>
    <t xml:space="preserve"> Ozvučenje</t>
  </si>
  <si>
    <t>3295</t>
  </si>
  <si>
    <t>3239</t>
  </si>
  <si>
    <t xml:space="preserve">   6524</t>
  </si>
  <si>
    <t xml:space="preserve">  Šumski doprinos</t>
  </si>
  <si>
    <t xml:space="preserve">   65267</t>
  </si>
  <si>
    <t xml:space="preserve"> - prihodi od naknade štete od osiguranja</t>
  </si>
  <si>
    <t xml:space="preserve">  Usluge čišćenja obalnog pojasa </t>
  </si>
  <si>
    <t xml:space="preserve">  Dodatna ulaganja na zgradi dječjeg vrtića</t>
  </si>
  <si>
    <t>Naknada troškova osobama izvan radnog odnosa</t>
  </si>
  <si>
    <t xml:space="preserve">  Doprinosi za obvezno zdravstveno osiguranje </t>
  </si>
  <si>
    <t xml:space="preserve">  Doprinos za obvezno osig u slučaju nezaposlenosti </t>
  </si>
  <si>
    <r>
      <t xml:space="preserve"> Kultura </t>
    </r>
    <r>
      <rPr>
        <sz val="9"/>
        <rFont val="Calibri"/>
        <family val="2"/>
      </rPr>
      <t>(troš.priredbi, donac.udrug. i ustan. te održ.spom.kul.</t>
    </r>
    <r>
      <rPr>
        <sz val="10"/>
        <rFont val="Calibri"/>
        <family val="2"/>
      </rPr>
      <t>)</t>
    </r>
  </si>
  <si>
    <t>%  u ukupnim
rashodima</t>
  </si>
  <si>
    <t xml:space="preserve">   65269</t>
  </si>
  <si>
    <t xml:space="preserve"> - ostali prihodi po posebnim propisima</t>
  </si>
  <si>
    <t xml:space="preserve"> Prijenosi općeg karaktera (polit.stranke, udruge)</t>
  </si>
  <si>
    <t xml:space="preserve"> - prihodi od naplate NUV-a</t>
  </si>
  <si>
    <t xml:space="preserve"> - prihodi od usl. naplate NUV-a</t>
  </si>
  <si>
    <t xml:space="preserve">   0411</t>
  </si>
  <si>
    <t xml:space="preserve"> T.projekt T1007 01: Sanacija odlagališta komunalnog 
                                      otpada i divljih odlagališta</t>
  </si>
  <si>
    <t xml:space="preserve">   6114</t>
  </si>
  <si>
    <t xml:space="preserve"> Porez i prirez na doh. od kapitala</t>
  </si>
  <si>
    <t xml:space="preserve">  Pristojbe i naknade</t>
  </si>
  <si>
    <t xml:space="preserve">  - Rashodi za nagradu grada</t>
  </si>
  <si>
    <t xml:space="preserve">  - Rashodi za izbore i referendume</t>
  </si>
  <si>
    <t xml:space="preserve">  - Rashodi protokola</t>
  </si>
  <si>
    <t xml:space="preserve"> 031a</t>
  </si>
  <si>
    <t xml:space="preserve">  Ostali nespomenuti rashodi</t>
  </si>
  <si>
    <t xml:space="preserve">   0310</t>
  </si>
  <si>
    <t xml:space="preserve"> Aktivnost A1003 03:  Usluge policije</t>
  </si>
  <si>
    <t xml:space="preserve"> 050a</t>
  </si>
  <si>
    <t xml:space="preserve">  Smještaj i prehrana sezonskih policajaca</t>
  </si>
  <si>
    <t>3234</t>
  </si>
  <si>
    <t xml:space="preserve"> 078a</t>
  </si>
  <si>
    <t xml:space="preserve">  Ostale usluge (usl.čišćenja i pranja JP)</t>
  </si>
  <si>
    <t xml:space="preserve"> Pristojbe i naknade</t>
  </si>
  <si>
    <t>0310</t>
  </si>
  <si>
    <t xml:space="preserve"> Usluge policije</t>
  </si>
  <si>
    <t xml:space="preserve">  - Ostali nespomenuti rashodi poslovanja</t>
  </si>
  <si>
    <t xml:space="preserve">  Usluge čišćenje i pranja</t>
  </si>
  <si>
    <t xml:space="preserve">  Klub žena "Vita Pharos" - za medicinske aparate</t>
  </si>
  <si>
    <t xml:space="preserve">  OSTALI NESPOMENUTI RASHODI POSLOVANJA </t>
  </si>
  <si>
    <t xml:space="preserve">  Tekuće donacije zdravstvenim ustanovama i ordinacijama</t>
  </si>
  <si>
    <t xml:space="preserve">  Kapitalna donacije zdravstvenim ustanovama i ordinacijama</t>
  </si>
  <si>
    <t xml:space="preserve"> Ostali građevinski objekti (javna rasvjeta)</t>
  </si>
  <si>
    <t xml:space="preserve">          UKUPNO PRIHODI I PRIMICI</t>
  </si>
  <si>
    <t xml:space="preserve">          UKUPNO RASHODI I IZDACI</t>
  </si>
  <si>
    <t xml:space="preserve">          RAZLIKA - MANJAK</t>
  </si>
  <si>
    <t xml:space="preserve">          RASPOLOŽIVA SREDSTVA IZ PRETHODNIH GODINA</t>
  </si>
  <si>
    <t xml:space="preserve">          RAZLIKA  VIŠAK/MANJAK</t>
  </si>
  <si>
    <t>PLAN ZA 2011.god.</t>
  </si>
  <si>
    <t>Plan za 
2011.god.</t>
  </si>
  <si>
    <t>PLAN ZA
2011.god.</t>
  </si>
  <si>
    <t xml:space="preserve"> Aktivnost A1001 01:  Rad gradonačelnika i gradske uprave</t>
  </si>
  <si>
    <t xml:space="preserve"> Aktivnost A1001 02: Rad gradskog vijeća, zamjenika
                                 gradonačelnika i radnih tijela</t>
  </si>
  <si>
    <r>
      <rPr>
        <b/>
        <sz val="14"/>
        <rFont val="Algerian"/>
        <family val="5"/>
      </rPr>
      <t>U USPOREDBI SA 2010.GOD.</t>
    </r>
    <r>
      <rPr>
        <b/>
        <sz val="11"/>
        <rFont val="Calibri"/>
        <family val="2"/>
      </rPr>
      <t xml:space="preserve"> (ostv. do 31.12.2010.)</t>
    </r>
  </si>
  <si>
    <t xml:space="preserve">   6415</t>
  </si>
  <si>
    <t xml:space="preserve"> Prihodi od pozitivnih tečajnih razlika</t>
  </si>
  <si>
    <t xml:space="preserve">   64151</t>
  </si>
  <si>
    <t xml:space="preserve"> - prihodi od pozitivnih teč.razlika</t>
  </si>
  <si>
    <t xml:space="preserve">   66314</t>
  </si>
  <si>
    <t xml:space="preserve"> - tekuće donacije ostalih subjekata</t>
  </si>
  <si>
    <t xml:space="preserve"> DODATNA ULAGANJA NA GRAĐEV. OBJEKTIMA</t>
  </si>
  <si>
    <t xml:space="preserve"> Program 1003: Javni red i sigurnost te 
                         sustav zaštite i spašavanja</t>
  </si>
  <si>
    <t xml:space="preserve"> POMOĆI OD OSTALIH DRŽAVNIH SUBJEKATA</t>
  </si>
  <si>
    <t xml:space="preserve">   6341</t>
  </si>
  <si>
    <t xml:space="preserve"> Tekuće pomoći od ostalih državnih subjekata</t>
  </si>
  <si>
    <t xml:space="preserve">   63415</t>
  </si>
  <si>
    <t xml:space="preserve">  - tekuće pomoći Fonda za zaštitu okoliša </t>
  </si>
  <si>
    <t>Hvar, 10.01.2012.</t>
  </si>
  <si>
    <t xml:space="preserve"> - prihodi od pozitivnih tečajnih razlika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</si>
</sst>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"/>
  </numFmts>
  <fonts count="56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10"/>
      <color indexed="8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9"/>
      <name val="Calibri"/>
      <family val="2"/>
    </font>
    <font>
      <b/>
      <sz val="16"/>
      <name val="Algerian"/>
      <family val="5"/>
    </font>
    <font>
      <b/>
      <sz val="14"/>
      <name val="Algerian"/>
      <family val="5"/>
    </font>
    <font>
      <b/>
      <sz val="11"/>
      <name val="Baskerville Old Face"/>
      <family val="1"/>
    </font>
    <font>
      <sz val="10"/>
      <name val="Blackadder ITC"/>
      <family val="5"/>
    </font>
    <font>
      <sz val="10"/>
      <name val="Bodoni MT Condensed"/>
      <family val="1"/>
    </font>
    <font>
      <i/>
      <sz val="10"/>
      <name val="Arial"/>
      <family val="2"/>
    </font>
    <font>
      <sz val="8"/>
      <name val="Arial"/>
      <family val="2"/>
    </font>
    <font>
      <sz val="11"/>
      <name val="Berlin Sans FB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9"/>
      <name val="Calibri"/>
      <family val="2"/>
    </font>
    <font>
      <i/>
      <sz val="9"/>
      <name val="Calibri"/>
      <family val="2"/>
    </font>
    <font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20" borderId="1" applyNumberFormat="0" applyFont="0" applyAlignment="0" applyProtection="0"/>
    <xf numFmtId="0" fontId="41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2" fillId="28" borderId="2" applyNumberFormat="0" applyAlignment="0" applyProtection="0"/>
    <xf numFmtId="0" fontId="43" fillId="28" borderId="3" applyNumberFormat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51" fillId="31" borderId="8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3" fontId="2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3" fontId="4" fillId="0" borderId="10" xfId="0" applyNumberFormat="1" applyFont="1" applyBorder="1" applyAlignment="1">
      <alignment/>
    </xf>
    <xf numFmtId="3" fontId="4" fillId="33" borderId="10" xfId="0" applyNumberFormat="1" applyFont="1" applyFill="1" applyBorder="1" applyAlignment="1">
      <alignment/>
    </xf>
    <xf numFmtId="49" fontId="4" fillId="0" borderId="10" xfId="0" applyNumberFormat="1" applyFont="1" applyBorder="1" applyAlignment="1">
      <alignment horizontal="left"/>
    </xf>
    <xf numFmtId="49" fontId="2" fillId="0" borderId="10" xfId="0" applyNumberFormat="1" applyFont="1" applyBorder="1" applyAlignment="1">
      <alignment horizontal="left"/>
    </xf>
    <xf numFmtId="49" fontId="4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 horizontal="left" indent="1"/>
    </xf>
    <xf numFmtId="0" fontId="2" fillId="0" borderId="0" xfId="0" applyFont="1" applyAlignment="1">
      <alignment horizontal="center"/>
    </xf>
    <xf numFmtId="49" fontId="4" fillId="33" borderId="10" xfId="0" applyNumberFormat="1" applyFont="1" applyFill="1" applyBorder="1" applyAlignment="1">
      <alignment horizontal="left"/>
    </xf>
    <xf numFmtId="0" fontId="4" fillId="33" borderId="10" xfId="0" applyFont="1" applyFill="1" applyBorder="1" applyAlignment="1">
      <alignment/>
    </xf>
    <xf numFmtId="49" fontId="5" fillId="0" borderId="10" xfId="0" applyNumberFormat="1" applyFont="1" applyBorder="1" applyAlignment="1">
      <alignment horizontal="left"/>
    </xf>
    <xf numFmtId="0" fontId="5" fillId="0" borderId="10" xfId="0" applyFont="1" applyBorder="1" applyAlignment="1">
      <alignment/>
    </xf>
    <xf numFmtId="49" fontId="5" fillId="0" borderId="10" xfId="0" applyNumberFormat="1" applyFont="1" applyBorder="1" applyAlignment="1">
      <alignment/>
    </xf>
    <xf numFmtId="49" fontId="4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/>
    </xf>
    <xf numFmtId="3" fontId="4" fillId="33" borderId="11" xfId="0" applyNumberFormat="1" applyFont="1" applyFill="1" applyBorder="1" applyAlignment="1">
      <alignment/>
    </xf>
    <xf numFmtId="3" fontId="4" fillId="0" borderId="11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2" fillId="33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/>
    </xf>
    <xf numFmtId="49" fontId="4" fillId="0" borderId="10" xfId="0" applyNumberFormat="1" applyFont="1" applyBorder="1" applyAlignment="1">
      <alignment horizontal="left" indent="1"/>
    </xf>
    <xf numFmtId="49" fontId="4" fillId="33" borderId="10" xfId="0" applyNumberFormat="1" applyFont="1" applyFill="1" applyBorder="1" applyAlignment="1">
      <alignment horizontal="left" indent="1"/>
    </xf>
    <xf numFmtId="0" fontId="0" fillId="0" borderId="0" xfId="0" applyFont="1" applyAlignment="1">
      <alignment/>
    </xf>
    <xf numFmtId="0" fontId="1" fillId="33" borderId="10" xfId="0" applyFont="1" applyFill="1" applyBorder="1" applyAlignment="1">
      <alignment vertical="center"/>
    </xf>
    <xf numFmtId="0" fontId="2" fillId="0" borderId="0" xfId="0" applyFont="1" applyFill="1" applyAlignment="1">
      <alignment/>
    </xf>
    <xf numFmtId="3" fontId="4" fillId="0" borderId="10" xfId="0" applyNumberFormat="1" applyFont="1" applyBorder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9" fillId="0" borderId="0" xfId="0" applyFont="1" applyAlignment="1">
      <alignment/>
    </xf>
    <xf numFmtId="0" fontId="10" fillId="33" borderId="12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/>
    </xf>
    <xf numFmtId="3" fontId="10" fillId="0" borderId="10" xfId="0" applyNumberFormat="1" applyFont="1" applyBorder="1" applyAlignment="1">
      <alignment/>
    </xf>
    <xf numFmtId="4" fontId="10" fillId="0" borderId="10" xfId="0" applyNumberFormat="1" applyFont="1" applyBorder="1" applyAlignment="1">
      <alignment/>
    </xf>
    <xf numFmtId="0" fontId="36" fillId="0" borderId="10" xfId="0" applyFont="1" applyBorder="1" applyAlignment="1">
      <alignment/>
    </xf>
    <xf numFmtId="3" fontId="36" fillId="0" borderId="10" xfId="0" applyNumberFormat="1" applyFont="1" applyBorder="1" applyAlignment="1">
      <alignment/>
    </xf>
    <xf numFmtId="0" fontId="7" fillId="33" borderId="10" xfId="0" applyFont="1" applyFill="1" applyBorder="1" applyAlignment="1">
      <alignment vertical="center"/>
    </xf>
    <xf numFmtId="0" fontId="36" fillId="33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3" fontId="36" fillId="33" borderId="10" xfId="0" applyNumberFormat="1" applyFont="1" applyFill="1" applyBorder="1" applyAlignment="1">
      <alignment/>
    </xf>
    <xf numFmtId="0" fontId="7" fillId="0" borderId="0" xfId="0" applyFont="1" applyAlignment="1">
      <alignment/>
    </xf>
    <xf numFmtId="0" fontId="36" fillId="0" borderId="0" xfId="0" applyFont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/>
    </xf>
    <xf numFmtId="0" fontId="10" fillId="34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49" fontId="36" fillId="33" borderId="10" xfId="0" applyNumberFormat="1" applyFont="1" applyFill="1" applyBorder="1" applyAlignment="1">
      <alignment horizontal="left"/>
    </xf>
    <xf numFmtId="3" fontId="36" fillId="33" borderId="11" xfId="0" applyNumberFormat="1" applyFont="1" applyFill="1" applyBorder="1" applyAlignment="1">
      <alignment/>
    </xf>
    <xf numFmtId="49" fontId="36" fillId="0" borderId="10" xfId="0" applyNumberFormat="1" applyFont="1" applyBorder="1" applyAlignment="1">
      <alignment horizontal="left"/>
    </xf>
    <xf numFmtId="3" fontId="36" fillId="0" borderId="11" xfId="0" applyNumberFormat="1" applyFont="1" applyBorder="1" applyAlignment="1">
      <alignment/>
    </xf>
    <xf numFmtId="49" fontId="10" fillId="0" borderId="10" xfId="0" applyNumberFormat="1" applyFont="1" applyBorder="1" applyAlignment="1">
      <alignment horizontal="left"/>
    </xf>
    <xf numFmtId="3" fontId="10" fillId="0" borderId="11" xfId="0" applyNumberFormat="1" applyFont="1" applyBorder="1" applyAlignment="1">
      <alignment/>
    </xf>
    <xf numFmtId="49" fontId="37" fillId="0" borderId="10" xfId="0" applyNumberFormat="1" applyFont="1" applyBorder="1" applyAlignment="1">
      <alignment horizontal="left"/>
    </xf>
    <xf numFmtId="0" fontId="37" fillId="0" borderId="10" xfId="0" applyFont="1" applyBorder="1" applyAlignment="1">
      <alignment/>
    </xf>
    <xf numFmtId="49" fontId="36" fillId="0" borderId="10" xfId="0" applyNumberFormat="1" applyFont="1" applyBorder="1" applyAlignment="1">
      <alignment/>
    </xf>
    <xf numFmtId="49" fontId="10" fillId="0" borderId="10" xfId="0" applyNumberFormat="1" applyFont="1" applyBorder="1" applyAlignment="1">
      <alignment/>
    </xf>
    <xf numFmtId="49" fontId="37" fillId="0" borderId="10" xfId="0" applyNumberFormat="1" applyFont="1" applyBorder="1" applyAlignment="1">
      <alignment/>
    </xf>
    <xf numFmtId="49" fontId="36" fillId="33" borderId="10" xfId="0" applyNumberFormat="1" applyFont="1" applyFill="1" applyBorder="1" applyAlignment="1">
      <alignment/>
    </xf>
    <xf numFmtId="0" fontId="36" fillId="33" borderId="10" xfId="0" applyFont="1" applyFill="1" applyBorder="1" applyAlignment="1">
      <alignment/>
    </xf>
    <xf numFmtId="0" fontId="36" fillId="0" borderId="10" xfId="0" applyFont="1" applyBorder="1" applyAlignment="1">
      <alignment horizontal="left"/>
    </xf>
    <xf numFmtId="49" fontId="10" fillId="0" borderId="10" xfId="0" applyNumberFormat="1" applyFont="1" applyBorder="1" applyAlignment="1">
      <alignment horizontal="left" indent="1"/>
    </xf>
    <xf numFmtId="49" fontId="36" fillId="0" borderId="10" xfId="0" applyNumberFormat="1" applyFont="1" applyBorder="1" applyAlignment="1">
      <alignment horizontal="left" indent="1"/>
    </xf>
    <xf numFmtId="49" fontId="36" fillId="33" borderId="10" xfId="0" applyNumberFormat="1" applyFont="1" applyFill="1" applyBorder="1" applyAlignment="1">
      <alignment horizontal="left" inden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left" indent="1"/>
    </xf>
    <xf numFmtId="0" fontId="7" fillId="0" borderId="10" xfId="0" applyFont="1" applyBorder="1" applyAlignment="1">
      <alignment/>
    </xf>
    <xf numFmtId="3" fontId="7" fillId="0" borderId="10" xfId="0" applyNumberFormat="1" applyFont="1" applyBorder="1" applyAlignment="1">
      <alignment/>
    </xf>
    <xf numFmtId="4" fontId="7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 horizontal="left" indent="1"/>
    </xf>
    <xf numFmtId="0" fontId="8" fillId="0" borderId="10" xfId="0" applyFont="1" applyBorder="1" applyAlignment="1">
      <alignment/>
    </xf>
    <xf numFmtId="3" fontId="8" fillId="0" borderId="10" xfId="0" applyNumberFormat="1" applyFont="1" applyBorder="1" applyAlignment="1">
      <alignment/>
    </xf>
    <xf numFmtId="4" fontId="8" fillId="0" borderId="1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4" xfId="0" applyFont="1" applyBorder="1" applyAlignment="1">
      <alignment/>
    </xf>
    <xf numFmtId="3" fontId="1" fillId="35" borderId="14" xfId="0" applyNumberFormat="1" applyFont="1" applyFill="1" applyBorder="1" applyAlignment="1">
      <alignment vertical="center"/>
    </xf>
    <xf numFmtId="4" fontId="1" fillId="35" borderId="14" xfId="0" applyNumberFormat="1" applyFont="1" applyFill="1" applyBorder="1" applyAlignment="1">
      <alignment vertical="center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3" fontId="1" fillId="36" borderId="15" xfId="0" applyNumberFormat="1" applyFont="1" applyFill="1" applyBorder="1" applyAlignment="1">
      <alignment vertical="center"/>
    </xf>
    <xf numFmtId="4" fontId="1" fillId="36" borderId="15" xfId="0" applyNumberFormat="1" applyFont="1" applyFill="1" applyBorder="1" applyAlignment="1">
      <alignment vertical="center"/>
    </xf>
    <xf numFmtId="0" fontId="0" fillId="0" borderId="10" xfId="0" applyFont="1" applyBorder="1" applyAlignment="1">
      <alignment/>
    </xf>
    <xf numFmtId="3" fontId="1" fillId="33" borderId="10" xfId="0" applyNumberFormat="1" applyFont="1" applyFill="1" applyBorder="1" applyAlignment="1">
      <alignment/>
    </xf>
    <xf numFmtId="4" fontId="1" fillId="33" borderId="10" xfId="0" applyNumberFormat="1" applyFont="1" applyFill="1" applyBorder="1" applyAlignment="1">
      <alignment/>
    </xf>
    <xf numFmtId="49" fontId="1" fillId="0" borderId="17" xfId="0" applyNumberFormat="1" applyFont="1" applyBorder="1" applyAlignment="1">
      <alignment horizontal="left" indent="1"/>
    </xf>
    <xf numFmtId="3" fontId="1" fillId="0" borderId="14" xfId="0" applyNumberFormat="1" applyFont="1" applyBorder="1" applyAlignment="1">
      <alignment/>
    </xf>
    <xf numFmtId="4" fontId="0" fillId="0" borderId="14" xfId="0" applyNumberFormat="1" applyFont="1" applyBorder="1" applyAlignment="1">
      <alignment/>
    </xf>
    <xf numFmtId="49" fontId="0" fillId="0" borderId="10" xfId="0" applyNumberFormat="1" applyFont="1" applyBorder="1" applyAlignment="1">
      <alignment horizontal="left" indent="1"/>
    </xf>
    <xf numFmtId="49" fontId="0" fillId="0" borderId="12" xfId="0" applyNumberFormat="1" applyFont="1" applyBorder="1" applyAlignment="1">
      <alignment horizontal="left" indent="1"/>
    </xf>
    <xf numFmtId="0" fontId="0" fillId="0" borderId="10" xfId="0" applyFont="1" applyBorder="1" applyAlignment="1">
      <alignment horizontal="left" indent="1"/>
    </xf>
    <xf numFmtId="3" fontId="0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 horizontal="left"/>
    </xf>
    <xf numFmtId="49" fontId="0" fillId="0" borderId="10" xfId="0" applyNumberFormat="1" applyFont="1" applyBorder="1" applyAlignment="1">
      <alignment/>
    </xf>
    <xf numFmtId="49" fontId="0" fillId="0" borderId="14" xfId="0" applyNumberFormat="1" applyFont="1" applyBorder="1" applyAlignment="1">
      <alignment horizontal="left"/>
    </xf>
    <xf numFmtId="49" fontId="1" fillId="0" borderId="14" xfId="0" applyNumberFormat="1" applyFont="1" applyBorder="1" applyAlignment="1">
      <alignment horizontal="left" indent="1"/>
    </xf>
    <xf numFmtId="0" fontId="0" fillId="0" borderId="10" xfId="0" applyFont="1" applyBorder="1" applyAlignment="1">
      <alignment horizontal="left"/>
    </xf>
    <xf numFmtId="49" fontId="1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49" fontId="0" fillId="37" borderId="10" xfId="0" applyNumberFormat="1" applyFont="1" applyFill="1" applyBorder="1" applyAlignment="1">
      <alignment/>
    </xf>
    <xf numFmtId="49" fontId="1" fillId="0" borderId="10" xfId="0" applyNumberFormat="1" applyFont="1" applyBorder="1" applyAlignment="1">
      <alignment horizontal="left"/>
    </xf>
    <xf numFmtId="3" fontId="0" fillId="37" borderId="10" xfId="0" applyNumberFormat="1" applyFont="1" applyFill="1" applyBorder="1" applyAlignment="1">
      <alignment/>
    </xf>
    <xf numFmtId="49" fontId="0" fillId="0" borderId="10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/>
    </xf>
    <xf numFmtId="0" fontId="0" fillId="0" borderId="10" xfId="0" applyNumberFormat="1" applyFont="1" applyBorder="1" applyAlignment="1">
      <alignment horizontal="left" indent="1"/>
    </xf>
    <xf numFmtId="4" fontId="1" fillId="0" borderId="14" xfId="0" applyNumberFormat="1" applyFont="1" applyBorder="1" applyAlignment="1">
      <alignment/>
    </xf>
    <xf numFmtId="0" fontId="1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6" fillId="0" borderId="10" xfId="0" applyFont="1" applyBorder="1" applyAlignment="1">
      <alignment/>
    </xf>
    <xf numFmtId="0" fontId="16" fillId="37" borderId="10" xfId="0" applyFont="1" applyFill="1" applyBorder="1" applyAlignment="1">
      <alignment/>
    </xf>
    <xf numFmtId="49" fontId="16" fillId="0" borderId="10" xfId="0" applyNumberFormat="1" applyFont="1" applyBorder="1" applyAlignment="1">
      <alignment/>
    </xf>
    <xf numFmtId="49" fontId="16" fillId="37" borderId="10" xfId="0" applyNumberFormat="1" applyFont="1" applyFill="1" applyBorder="1" applyAlignment="1">
      <alignment/>
    </xf>
    <xf numFmtId="4" fontId="38" fillId="0" borderId="10" xfId="0" applyNumberFormat="1" applyFont="1" applyBorder="1" applyAlignment="1">
      <alignment/>
    </xf>
    <xf numFmtId="3" fontId="1" fillId="36" borderId="10" xfId="0" applyNumberFormat="1" applyFont="1" applyFill="1" applyBorder="1" applyAlignment="1">
      <alignment vertical="center"/>
    </xf>
    <xf numFmtId="4" fontId="0" fillId="0" borderId="14" xfId="0" applyNumberFormat="1" applyFont="1" applyBorder="1" applyAlignment="1">
      <alignment vertical="center"/>
    </xf>
    <xf numFmtId="4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/>
    </xf>
    <xf numFmtId="49" fontId="16" fillId="0" borderId="10" xfId="0" applyNumberFormat="1" applyFont="1" applyBorder="1" applyAlignment="1">
      <alignment horizontal="left" indent="1"/>
    </xf>
    <xf numFmtId="0" fontId="36" fillId="0" borderId="10" xfId="0" applyFont="1" applyBorder="1" applyAlignment="1">
      <alignment horizontal="left" indent="1"/>
    </xf>
    <xf numFmtId="0" fontId="10" fillId="0" borderId="10" xfId="0" applyFont="1" applyBorder="1" applyAlignment="1">
      <alignment horizontal="left" indent="1"/>
    </xf>
    <xf numFmtId="0" fontId="4" fillId="0" borderId="10" xfId="0" applyFont="1" applyBorder="1" applyAlignment="1">
      <alignment horizontal="left" indent="1"/>
    </xf>
    <xf numFmtId="0" fontId="2" fillId="0" borderId="10" xfId="0" applyFont="1" applyBorder="1" applyAlignment="1">
      <alignment horizontal="left" indent="1"/>
    </xf>
    <xf numFmtId="164" fontId="17" fillId="0" borderId="10" xfId="0" applyNumberFormat="1" applyFont="1" applyBorder="1" applyAlignment="1">
      <alignment/>
    </xf>
    <xf numFmtId="164" fontId="38" fillId="0" borderId="10" xfId="0" applyNumberFormat="1" applyFont="1" applyBorder="1" applyAlignment="1">
      <alignment/>
    </xf>
    <xf numFmtId="0" fontId="18" fillId="0" borderId="0" xfId="0" applyFont="1" applyAlignment="1">
      <alignment/>
    </xf>
    <xf numFmtId="0" fontId="1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33" borderId="11" xfId="0" applyFont="1" applyFill="1" applyBorder="1" applyAlignment="1">
      <alignment horizontal="left" vertical="center"/>
    </xf>
    <xf numFmtId="0" fontId="1" fillId="33" borderId="12" xfId="0" applyFont="1" applyFill="1" applyBorder="1" applyAlignment="1">
      <alignment horizontal="left" vertic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1" fillId="36" borderId="11" xfId="0" applyNumberFormat="1" applyFont="1" applyFill="1" applyBorder="1" applyAlignment="1">
      <alignment horizontal="left"/>
    </xf>
    <xf numFmtId="49" fontId="1" fillId="36" borderId="12" xfId="0" applyNumberFormat="1" applyFont="1" applyFill="1" applyBorder="1" applyAlignment="1">
      <alignment horizontal="left"/>
    </xf>
    <xf numFmtId="49" fontId="1" fillId="33" borderId="11" xfId="0" applyNumberFormat="1" applyFont="1" applyFill="1" applyBorder="1" applyAlignment="1">
      <alignment horizontal="left"/>
    </xf>
    <xf numFmtId="49" fontId="1" fillId="33" borderId="12" xfId="0" applyNumberFormat="1" applyFont="1" applyFill="1" applyBorder="1" applyAlignment="1">
      <alignment horizontal="left"/>
    </xf>
    <xf numFmtId="0" fontId="0" fillId="0" borderId="15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49" fontId="1" fillId="33" borderId="11" xfId="0" applyNumberFormat="1" applyFont="1" applyFill="1" applyBorder="1" applyAlignment="1">
      <alignment horizontal="left" vertical="center" wrapText="1"/>
    </xf>
    <xf numFmtId="49" fontId="1" fillId="33" borderId="12" xfId="0" applyNumberFormat="1" applyFont="1" applyFill="1" applyBorder="1" applyAlignment="1">
      <alignment horizontal="left" vertical="center"/>
    </xf>
    <xf numFmtId="49" fontId="1" fillId="36" borderId="11" xfId="0" applyNumberFormat="1" applyFont="1" applyFill="1" applyBorder="1" applyAlignment="1">
      <alignment horizontal="left" vertical="center" wrapText="1"/>
    </xf>
    <xf numFmtId="49" fontId="1" fillId="36" borderId="12" xfId="0" applyNumberFormat="1" applyFont="1" applyFill="1" applyBorder="1" applyAlignment="1">
      <alignment horizontal="left" vertical="center"/>
    </xf>
    <xf numFmtId="49" fontId="3" fillId="36" borderId="11" xfId="0" applyNumberFormat="1" applyFont="1" applyFill="1" applyBorder="1" applyAlignment="1">
      <alignment horizontal="left" vertical="center"/>
    </xf>
    <xf numFmtId="49" fontId="3" fillId="36" borderId="12" xfId="0" applyNumberFormat="1" applyFont="1" applyFill="1" applyBorder="1" applyAlignment="1">
      <alignment horizontal="left" vertical="center"/>
    </xf>
    <xf numFmtId="49" fontId="1" fillId="36" borderId="11" xfId="0" applyNumberFormat="1" applyFont="1" applyFill="1" applyBorder="1" applyAlignment="1">
      <alignment vertical="center" wrapText="1"/>
    </xf>
    <xf numFmtId="49" fontId="1" fillId="36" borderId="12" xfId="0" applyNumberFormat="1" applyFont="1" applyFill="1" applyBorder="1" applyAlignment="1">
      <alignment vertical="center"/>
    </xf>
    <xf numFmtId="0" fontId="1" fillId="36" borderId="11" xfId="0" applyFont="1" applyFill="1" applyBorder="1" applyAlignment="1">
      <alignment horizontal="left"/>
    </xf>
    <xf numFmtId="0" fontId="1" fillId="36" borderId="12" xfId="0" applyFont="1" applyFill="1" applyBorder="1" applyAlignment="1">
      <alignment horizontal="left"/>
    </xf>
    <xf numFmtId="49" fontId="1" fillId="33" borderId="11" xfId="0" applyNumberFormat="1" applyFont="1" applyFill="1" applyBorder="1" applyAlignment="1">
      <alignment horizontal="left" wrapText="1"/>
    </xf>
    <xf numFmtId="49" fontId="1" fillId="33" borderId="12" xfId="0" applyNumberFormat="1" applyFont="1" applyFill="1" applyBorder="1" applyAlignment="1">
      <alignment horizontal="left" wrapText="1"/>
    </xf>
    <xf numFmtId="49" fontId="3" fillId="36" borderId="11" xfId="0" applyNumberFormat="1" applyFont="1" applyFill="1" applyBorder="1" applyAlignment="1">
      <alignment horizontal="left" vertical="center" wrapText="1"/>
    </xf>
    <xf numFmtId="49" fontId="3" fillId="36" borderId="12" xfId="0" applyNumberFormat="1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49" fontId="6" fillId="36" borderId="11" xfId="0" applyNumberFormat="1" applyFont="1" applyFill="1" applyBorder="1" applyAlignment="1">
      <alignment horizontal="left" vertical="center" wrapText="1"/>
    </xf>
    <xf numFmtId="49" fontId="6" fillId="36" borderId="12" xfId="0" applyNumberFormat="1" applyFont="1" applyFill="1" applyBorder="1" applyAlignment="1">
      <alignment horizontal="left" vertical="center"/>
    </xf>
    <xf numFmtId="49" fontId="6" fillId="36" borderId="11" xfId="0" applyNumberFormat="1" applyFont="1" applyFill="1" applyBorder="1" applyAlignment="1">
      <alignment horizontal="left"/>
    </xf>
    <xf numFmtId="49" fontId="6" fillId="36" borderId="12" xfId="0" applyNumberFormat="1" applyFont="1" applyFill="1" applyBorder="1" applyAlignment="1">
      <alignment horizontal="left"/>
    </xf>
    <xf numFmtId="0" fontId="3" fillId="35" borderId="18" xfId="0" applyFont="1" applyFill="1" applyBorder="1" applyAlignment="1">
      <alignment horizontal="left" vertical="center" wrapText="1"/>
    </xf>
    <xf numFmtId="0" fontId="3" fillId="35" borderId="19" xfId="0" applyFont="1" applyFill="1" applyBorder="1" applyAlignment="1">
      <alignment horizontal="left" vertical="center" wrapText="1"/>
    </xf>
    <xf numFmtId="0" fontId="3" fillId="35" borderId="17" xfId="0" applyFont="1" applyFill="1" applyBorder="1" applyAlignment="1">
      <alignment horizontal="left" vertical="center" wrapText="1"/>
    </xf>
    <xf numFmtId="0" fontId="3" fillId="36" borderId="20" xfId="0" applyFont="1" applyFill="1" applyBorder="1" applyAlignment="1">
      <alignment horizontal="center" vertical="center" wrapText="1"/>
    </xf>
    <xf numFmtId="0" fontId="3" fillId="36" borderId="16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/>
    </xf>
    <xf numFmtId="0" fontId="6" fillId="36" borderId="18" xfId="0" applyFont="1" applyFill="1" applyBorder="1" applyAlignment="1">
      <alignment horizontal="left"/>
    </xf>
    <xf numFmtId="0" fontId="6" fillId="36" borderId="17" xfId="0" applyFont="1" applyFill="1" applyBorder="1" applyAlignment="1">
      <alignment horizontal="left"/>
    </xf>
    <xf numFmtId="0" fontId="1" fillId="33" borderId="11" xfId="0" applyFont="1" applyFill="1" applyBorder="1" applyAlignment="1">
      <alignment horizontal="left"/>
    </xf>
    <xf numFmtId="0" fontId="1" fillId="33" borderId="12" xfId="0" applyFont="1" applyFill="1" applyBorder="1" applyAlignment="1">
      <alignment horizontal="left"/>
    </xf>
    <xf numFmtId="49" fontId="1" fillId="36" borderId="11" xfId="0" applyNumberFormat="1" applyFont="1" applyFill="1" applyBorder="1" applyAlignment="1">
      <alignment wrapText="1"/>
    </xf>
    <xf numFmtId="49" fontId="1" fillId="36" borderId="12" xfId="0" applyNumberFormat="1" applyFont="1" applyFill="1" applyBorder="1" applyAlignment="1">
      <alignment/>
    </xf>
    <xf numFmtId="0" fontId="9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7" fillId="33" borderId="11" xfId="0" applyFont="1" applyFill="1" applyBorder="1" applyAlignment="1">
      <alignment horizontal="left" vertical="center"/>
    </xf>
    <xf numFmtId="0" fontId="7" fillId="33" borderId="12" xfId="0" applyFont="1" applyFill="1" applyBorder="1" applyAlignment="1">
      <alignment horizontal="left" vertic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9"/>
  <sheetViews>
    <sheetView tabSelected="1" zoomScale="135" zoomScaleNormal="135" zoomScalePageLayoutView="0" workbookViewId="0" topLeftCell="A25">
      <selection activeCell="A31" sqref="A31"/>
    </sheetView>
  </sheetViews>
  <sheetFormatPr defaultColWidth="9.140625" defaultRowHeight="12.75"/>
  <cols>
    <col min="1" max="1" width="7.57421875" style="5" customWidth="1"/>
    <col min="2" max="2" width="45.140625" style="5" customWidth="1"/>
    <col min="3" max="5" width="9.7109375" style="5" customWidth="1"/>
    <col min="6" max="6" width="6.28125" style="5" customWidth="1"/>
    <col min="7" max="16384" width="9.140625" style="5" customWidth="1"/>
  </cols>
  <sheetData>
    <row r="1" spans="1:6" ht="25.5" customHeight="1">
      <c r="A1" s="144" t="s">
        <v>477</v>
      </c>
      <c r="E1" s="144" t="s">
        <v>1046</v>
      </c>
      <c r="F1" s="38"/>
    </row>
    <row r="2" ht="15" customHeight="1">
      <c r="A2" s="144" t="s">
        <v>962</v>
      </c>
    </row>
    <row r="3" ht="15" customHeight="1"/>
    <row r="4" ht="56.25" customHeight="1"/>
    <row r="5" spans="1:6" ht="22.5" customHeight="1">
      <c r="A5" s="145" t="s">
        <v>963</v>
      </c>
      <c r="B5" s="145"/>
      <c r="C5" s="145"/>
      <c r="D5" s="145"/>
      <c r="E5" s="145"/>
      <c r="F5" s="145"/>
    </row>
    <row r="6" spans="1:6" ht="24.75" customHeight="1">
      <c r="A6" s="149" t="s">
        <v>964</v>
      </c>
      <c r="B6" s="149"/>
      <c r="C6" s="149"/>
      <c r="D6" s="149"/>
      <c r="E6" s="149"/>
      <c r="F6" s="149"/>
    </row>
    <row r="7" spans="1:4" ht="21" customHeight="1">
      <c r="A7" s="146"/>
      <c r="B7" s="146"/>
      <c r="C7" s="146"/>
      <c r="D7" s="146"/>
    </row>
    <row r="8" spans="1:6" ht="18" customHeight="1">
      <c r="A8" s="150"/>
      <c r="B8" s="150"/>
      <c r="C8" s="150"/>
      <c r="D8" s="150"/>
      <c r="E8" s="150"/>
      <c r="F8" s="150"/>
    </row>
    <row r="9" spans="1:6" ht="18" customHeight="1">
      <c r="A9" s="126"/>
      <c r="B9" s="126"/>
      <c r="C9" s="126"/>
      <c r="D9" s="126"/>
      <c r="E9" s="126"/>
      <c r="F9" s="126"/>
    </row>
    <row r="10" spans="1:6" ht="18" customHeight="1">
      <c r="A10" s="126"/>
      <c r="B10" s="126"/>
      <c r="C10" s="126"/>
      <c r="D10" s="126"/>
      <c r="E10" s="126"/>
      <c r="F10" s="126"/>
    </row>
    <row r="11" spans="1:2" ht="18" customHeight="1">
      <c r="A11" s="16"/>
      <c r="B11" s="16"/>
    </row>
    <row r="12" ht="15">
      <c r="A12" s="3" t="s">
        <v>566</v>
      </c>
    </row>
    <row r="13" spans="1:4" ht="20.25" customHeight="1">
      <c r="A13" s="152"/>
      <c r="B13" s="152"/>
      <c r="C13" s="152"/>
      <c r="D13" s="152"/>
    </row>
    <row r="14" ht="16.5" customHeight="1"/>
    <row r="16" spans="1:6" ht="27" customHeight="1">
      <c r="A16" s="147" t="s">
        <v>662</v>
      </c>
      <c r="B16" s="148"/>
      <c r="C16" s="32" t="s">
        <v>1027</v>
      </c>
      <c r="D16" s="32" t="s">
        <v>965</v>
      </c>
      <c r="E16" s="32" t="s">
        <v>960</v>
      </c>
      <c r="F16" s="32" t="s">
        <v>961</v>
      </c>
    </row>
    <row r="17" spans="1:6" ht="21" customHeight="1">
      <c r="A17" s="6" t="s">
        <v>658</v>
      </c>
      <c r="B17" s="6"/>
      <c r="C17" s="7">
        <f>C42</f>
        <v>24449000</v>
      </c>
      <c r="D17" s="7">
        <f>D42</f>
        <v>25201111</v>
      </c>
      <c r="E17" s="7">
        <f>D17-C17</f>
        <v>752111</v>
      </c>
      <c r="F17" s="27">
        <f aca="true" t="shared" si="0" ref="F17:F22">D17/C17*100</f>
        <v>103.07624442717494</v>
      </c>
    </row>
    <row r="18" spans="1:6" ht="21" customHeight="1">
      <c r="A18" s="6" t="s">
        <v>567</v>
      </c>
      <c r="B18" s="6"/>
      <c r="C18" s="7">
        <f>C137</f>
        <v>70000</v>
      </c>
      <c r="D18" s="7">
        <f>D137</f>
        <v>16691</v>
      </c>
      <c r="E18" s="7">
        <f aca="true" t="shared" si="1" ref="E18:E23">D18-C18</f>
        <v>-53309</v>
      </c>
      <c r="F18" s="27">
        <f t="shared" si="0"/>
        <v>23.844285714285714</v>
      </c>
    </row>
    <row r="19" spans="1:6" ht="21" customHeight="1">
      <c r="A19" s="8" t="s">
        <v>568</v>
      </c>
      <c r="B19" s="8"/>
      <c r="C19" s="9">
        <f>SUM(C17:C18)</f>
        <v>24519000</v>
      </c>
      <c r="D19" s="9">
        <f>SUM(D17:D18)</f>
        <v>25217802</v>
      </c>
      <c r="E19" s="41">
        <f t="shared" si="1"/>
        <v>698802</v>
      </c>
      <c r="F19" s="27">
        <f t="shared" si="0"/>
        <v>102.85004282393247</v>
      </c>
    </row>
    <row r="20" spans="1:6" ht="21" customHeight="1">
      <c r="A20" s="6" t="s">
        <v>659</v>
      </c>
      <c r="B20" s="6"/>
      <c r="C20" s="7">
        <f>C150</f>
        <v>23995500</v>
      </c>
      <c r="D20" s="7">
        <f>D150</f>
        <v>20016704</v>
      </c>
      <c r="E20" s="7">
        <f t="shared" si="1"/>
        <v>-3978796</v>
      </c>
      <c r="F20" s="27">
        <f t="shared" si="0"/>
        <v>83.4185743160176</v>
      </c>
    </row>
    <row r="21" spans="1:6" ht="21" customHeight="1">
      <c r="A21" s="6" t="s">
        <v>569</v>
      </c>
      <c r="B21" s="33"/>
      <c r="C21" s="7">
        <f>C212</f>
        <v>4510000</v>
      </c>
      <c r="D21" s="7">
        <f>D212</f>
        <v>2156949</v>
      </c>
      <c r="E21" s="7">
        <f t="shared" si="1"/>
        <v>-2353051</v>
      </c>
      <c r="F21" s="27">
        <f t="shared" si="0"/>
        <v>47.825920177383594</v>
      </c>
    </row>
    <row r="22" spans="1:6" ht="21" customHeight="1">
      <c r="A22" s="8" t="s">
        <v>660</v>
      </c>
      <c r="B22" s="8"/>
      <c r="C22" s="9">
        <f>SUM(C20:C21)</f>
        <v>28505500</v>
      </c>
      <c r="D22" s="9">
        <f>SUM(D20:D21)</f>
        <v>22173653</v>
      </c>
      <c r="E22" s="41">
        <f t="shared" si="1"/>
        <v>-6331847</v>
      </c>
      <c r="F22" s="27">
        <f t="shared" si="0"/>
        <v>77.78727964778727</v>
      </c>
    </row>
    <row r="23" spans="1:6" ht="21" customHeight="1">
      <c r="A23" s="6" t="s">
        <v>570</v>
      </c>
      <c r="B23" s="6"/>
      <c r="C23" s="7">
        <f>C19-C22</f>
        <v>-3986500</v>
      </c>
      <c r="D23" s="7">
        <f>D19-D22</f>
        <v>3044149</v>
      </c>
      <c r="E23" s="7">
        <f t="shared" si="1"/>
        <v>7030649</v>
      </c>
      <c r="F23" s="27"/>
    </row>
    <row r="24" ht="19.5" customHeight="1"/>
    <row r="25" spans="1:6" ht="27" customHeight="1">
      <c r="A25" s="39" t="s">
        <v>661</v>
      </c>
      <c r="B25" s="18"/>
      <c r="C25" s="32" t="s">
        <v>1027</v>
      </c>
      <c r="D25" s="32" t="s">
        <v>965</v>
      </c>
      <c r="E25" s="32" t="s">
        <v>960</v>
      </c>
      <c r="F25" s="32" t="s">
        <v>961</v>
      </c>
    </row>
    <row r="26" spans="1:6" ht="21" customHeight="1">
      <c r="A26" s="33" t="s">
        <v>275</v>
      </c>
      <c r="B26" s="6"/>
      <c r="C26" s="7">
        <f>C235</f>
        <v>795000</v>
      </c>
      <c r="D26" s="7">
        <f>D235</f>
        <v>785919</v>
      </c>
      <c r="E26" s="7">
        <f>D26-C26</f>
        <v>-9081</v>
      </c>
      <c r="F26" s="27">
        <f aca="true" t="shared" si="2" ref="F26:F32">D26/C26*100</f>
        <v>98.85773584905661</v>
      </c>
    </row>
    <row r="27" spans="1:6" ht="21" customHeight="1">
      <c r="A27" s="8" t="s">
        <v>946</v>
      </c>
      <c r="B27" s="8"/>
      <c r="C27" s="9">
        <f>0-C26</f>
        <v>-795000</v>
      </c>
      <c r="D27" s="9">
        <f>0-D26</f>
        <v>-785919</v>
      </c>
      <c r="E27" s="41">
        <f>D27-C27</f>
        <v>9081</v>
      </c>
      <c r="F27" s="27">
        <f t="shared" si="2"/>
        <v>98.85773584905661</v>
      </c>
    </row>
    <row r="28" ht="21" customHeight="1">
      <c r="C28" s="40"/>
    </row>
    <row r="29" spans="1:6" ht="21" customHeight="1">
      <c r="A29" s="140" t="s">
        <v>1022</v>
      </c>
      <c r="B29" s="8"/>
      <c r="C29" s="10">
        <f>C19</f>
        <v>24519000</v>
      </c>
      <c r="D29" s="10">
        <f>D19</f>
        <v>25217802</v>
      </c>
      <c r="E29" s="10">
        <f>E19</f>
        <v>698802</v>
      </c>
      <c r="F29" s="27">
        <f t="shared" si="2"/>
        <v>102.85004282393247</v>
      </c>
    </row>
    <row r="30" spans="1:6" ht="21" customHeight="1">
      <c r="A30" s="140" t="s">
        <v>1023</v>
      </c>
      <c r="B30" s="8"/>
      <c r="C30" s="10">
        <f>C22+C26</f>
        <v>29300500</v>
      </c>
      <c r="D30" s="10">
        <f>D22+D26</f>
        <v>22959572</v>
      </c>
      <c r="E30" s="10">
        <f>E22+E26</f>
        <v>-6340928</v>
      </c>
      <c r="F30" s="27">
        <f t="shared" si="2"/>
        <v>78.35897680926946</v>
      </c>
    </row>
    <row r="31" spans="1:6" ht="21" customHeight="1">
      <c r="A31" s="141" t="s">
        <v>1026</v>
      </c>
      <c r="B31" s="6"/>
      <c r="C31" s="7">
        <f>C29-C30</f>
        <v>-4781500</v>
      </c>
      <c r="D31" s="7">
        <f>D29-D30</f>
        <v>2258230</v>
      </c>
      <c r="E31" s="7">
        <f>D31-C31</f>
        <v>7039730</v>
      </c>
      <c r="F31" s="27"/>
    </row>
    <row r="32" spans="1:6" ht="21" customHeight="1">
      <c r="A32" s="140" t="s">
        <v>1025</v>
      </c>
      <c r="B32" s="8"/>
      <c r="C32" s="9">
        <v>4781500</v>
      </c>
      <c r="D32" s="9">
        <v>4781500</v>
      </c>
      <c r="E32" s="41">
        <f>D32-C32</f>
        <v>0</v>
      </c>
      <c r="F32" s="27">
        <f t="shared" si="2"/>
        <v>100</v>
      </c>
    </row>
    <row r="33" spans="1:6" ht="21" customHeight="1">
      <c r="A33" s="141" t="s">
        <v>1026</v>
      </c>
      <c r="B33" s="6"/>
      <c r="C33" s="7">
        <f>C32+C31</f>
        <v>0</v>
      </c>
      <c r="D33" s="7">
        <f>D32+D31</f>
        <v>7039730</v>
      </c>
      <c r="E33" s="7">
        <f>E32+E31</f>
        <v>7039730</v>
      </c>
      <c r="F33" s="27"/>
    </row>
    <row r="34" ht="20.25" customHeight="1"/>
    <row r="35" ht="24.75" customHeight="1"/>
    <row r="36" spans="1:2" ht="18" customHeight="1">
      <c r="A36" s="152"/>
      <c r="B36" s="152"/>
    </row>
    <row r="37" ht="24" customHeight="1"/>
    <row r="38" ht="15" customHeight="1"/>
    <row r="39" spans="1:2" ht="23.25" customHeight="1">
      <c r="A39" s="1" t="s">
        <v>265</v>
      </c>
      <c r="B39" s="31"/>
    </row>
    <row r="40" spans="3:6" ht="18" customHeight="1">
      <c r="C40" s="16"/>
      <c r="D40" s="16"/>
      <c r="E40" s="151" t="s">
        <v>564</v>
      </c>
      <c r="F40" s="151"/>
    </row>
    <row r="41" spans="1:6" ht="24.75" customHeight="1">
      <c r="A41" s="28" t="s">
        <v>359</v>
      </c>
      <c r="B41" s="34" t="s">
        <v>696</v>
      </c>
      <c r="C41" s="29" t="s">
        <v>1028</v>
      </c>
      <c r="D41" s="30" t="s">
        <v>972</v>
      </c>
      <c r="E41" s="4" t="s">
        <v>960</v>
      </c>
      <c r="F41" s="4" t="s">
        <v>961</v>
      </c>
    </row>
    <row r="42" spans="1:6" ht="23.25" customHeight="1">
      <c r="A42" s="17" t="s">
        <v>663</v>
      </c>
      <c r="B42" s="18" t="s">
        <v>664</v>
      </c>
      <c r="C42" s="10">
        <f>C43+C63+C76+C94+C119+C131</f>
        <v>24449000</v>
      </c>
      <c r="D42" s="24">
        <f>D43+D63+D76+D94+D119+D131</f>
        <v>25201111</v>
      </c>
      <c r="E42" s="24">
        <f>E43+E63+E76+E94+E119+E131</f>
        <v>752111</v>
      </c>
      <c r="F42" s="27">
        <f>D42/C42*100</f>
        <v>103.07624442717494</v>
      </c>
    </row>
    <row r="43" spans="1:6" ht="21" customHeight="1">
      <c r="A43" s="11" t="s">
        <v>665</v>
      </c>
      <c r="B43" s="8" t="s">
        <v>571</v>
      </c>
      <c r="C43" s="9">
        <f>C44+C51+C57</f>
        <v>12943000</v>
      </c>
      <c r="D43" s="25">
        <f>D44+D51+D57</f>
        <v>12968175</v>
      </c>
      <c r="E43" s="25">
        <f>E44+E51+E57</f>
        <v>25175</v>
      </c>
      <c r="F43" s="27">
        <f aca="true" t="shared" si="3" ref="F43:F110">D43/C43*100</f>
        <v>100.1945066831492</v>
      </c>
    </row>
    <row r="44" spans="1:6" ht="18" customHeight="1">
      <c r="A44" s="11" t="s">
        <v>666</v>
      </c>
      <c r="B44" s="8" t="s">
        <v>572</v>
      </c>
      <c r="C44" s="9">
        <f>SUM(C45:C50)</f>
        <v>7202000</v>
      </c>
      <c r="D44" s="25">
        <f>SUM(D45:D50)</f>
        <v>7066164</v>
      </c>
      <c r="E44" s="25">
        <f>SUM(E45:E50)</f>
        <v>-135836</v>
      </c>
      <c r="F44" s="27">
        <f t="shared" si="3"/>
        <v>98.11391280199945</v>
      </c>
    </row>
    <row r="45" spans="1:6" ht="12" customHeight="1">
      <c r="A45" s="12" t="s">
        <v>667</v>
      </c>
      <c r="B45" s="6" t="s">
        <v>573</v>
      </c>
      <c r="C45" s="26">
        <v>5500000</v>
      </c>
      <c r="D45" s="26">
        <v>5328799</v>
      </c>
      <c r="E45" s="7">
        <f>D45-C45</f>
        <v>-171201</v>
      </c>
      <c r="F45" s="27">
        <f t="shared" si="3"/>
        <v>96.88725454545455</v>
      </c>
    </row>
    <row r="46" spans="1:6" ht="12" customHeight="1">
      <c r="A46" s="12" t="s">
        <v>668</v>
      </c>
      <c r="B46" s="6" t="s">
        <v>574</v>
      </c>
      <c r="C46" s="26">
        <v>650000</v>
      </c>
      <c r="D46" s="26">
        <v>669354</v>
      </c>
      <c r="E46" s="7">
        <f aca="true" t="shared" si="4" ref="E46:E115">D46-C46</f>
        <v>19354</v>
      </c>
      <c r="F46" s="27">
        <f t="shared" si="3"/>
        <v>102.97753846153846</v>
      </c>
    </row>
    <row r="47" spans="1:6" ht="12" customHeight="1">
      <c r="A47" s="12" t="s">
        <v>669</v>
      </c>
      <c r="B47" s="6" t="s">
        <v>575</v>
      </c>
      <c r="C47" s="26">
        <v>1000000</v>
      </c>
      <c r="D47" s="26">
        <v>981269</v>
      </c>
      <c r="E47" s="7">
        <f t="shared" si="4"/>
        <v>-18731</v>
      </c>
      <c r="F47" s="27">
        <f t="shared" si="3"/>
        <v>98.12689999999999</v>
      </c>
    </row>
    <row r="48" spans="1:6" ht="12" customHeight="1">
      <c r="A48" s="12" t="s">
        <v>997</v>
      </c>
      <c r="B48" s="6" t="s">
        <v>998</v>
      </c>
      <c r="C48" s="26">
        <v>1000</v>
      </c>
      <c r="D48" s="26">
        <v>3464</v>
      </c>
      <c r="E48" s="7">
        <f>D48-C48</f>
        <v>2464</v>
      </c>
      <c r="F48" s="27">
        <f>D48/C48*100</f>
        <v>346.4</v>
      </c>
    </row>
    <row r="49" spans="1:6" ht="12" customHeight="1">
      <c r="A49" s="12" t="s">
        <v>670</v>
      </c>
      <c r="B49" s="6" t="s">
        <v>576</v>
      </c>
      <c r="C49" s="26">
        <v>50000</v>
      </c>
      <c r="D49" s="26">
        <v>83278</v>
      </c>
      <c r="E49" s="7">
        <f t="shared" si="4"/>
        <v>33278</v>
      </c>
      <c r="F49" s="27">
        <f t="shared" si="3"/>
        <v>166.55599999999998</v>
      </c>
    </row>
    <row r="50" spans="1:6" ht="12" customHeight="1">
      <c r="A50" s="12" t="s">
        <v>671</v>
      </c>
      <c r="B50" s="6" t="s">
        <v>577</v>
      </c>
      <c r="C50" s="26">
        <v>1000</v>
      </c>
      <c r="D50" s="26">
        <v>0</v>
      </c>
      <c r="E50" s="7">
        <f t="shared" si="4"/>
        <v>-1000</v>
      </c>
      <c r="F50" s="27">
        <f t="shared" si="3"/>
        <v>0</v>
      </c>
    </row>
    <row r="51" spans="1:6" ht="18" customHeight="1">
      <c r="A51" s="11" t="s">
        <v>672</v>
      </c>
      <c r="B51" s="8" t="s">
        <v>578</v>
      </c>
      <c r="C51" s="25">
        <f>C52+C55</f>
        <v>4500000</v>
      </c>
      <c r="D51" s="25">
        <f>D52+D55</f>
        <v>4593819</v>
      </c>
      <c r="E51" s="25">
        <f>E52+E55</f>
        <v>93819</v>
      </c>
      <c r="F51" s="27">
        <f t="shared" si="3"/>
        <v>102.08486666666667</v>
      </c>
    </row>
    <row r="52" spans="1:6" ht="15" customHeight="1">
      <c r="A52" s="12" t="s">
        <v>673</v>
      </c>
      <c r="B52" s="6" t="s">
        <v>579</v>
      </c>
      <c r="C52" s="26">
        <f>SUM(C53:C54)</f>
        <v>2500000</v>
      </c>
      <c r="D52" s="26">
        <f>SUM(D53:D54)</f>
        <v>2424752</v>
      </c>
      <c r="E52" s="7">
        <f t="shared" si="4"/>
        <v>-75248</v>
      </c>
      <c r="F52" s="27">
        <f t="shared" si="3"/>
        <v>96.99008</v>
      </c>
    </row>
    <row r="53" spans="1:6" ht="12">
      <c r="A53" s="19" t="s">
        <v>497</v>
      </c>
      <c r="B53" s="20" t="s">
        <v>675</v>
      </c>
      <c r="C53" s="26">
        <v>300000</v>
      </c>
      <c r="D53" s="26">
        <v>330519</v>
      </c>
      <c r="E53" s="7">
        <f t="shared" si="4"/>
        <v>30519</v>
      </c>
      <c r="F53" s="27">
        <f t="shared" si="3"/>
        <v>110.17300000000002</v>
      </c>
    </row>
    <row r="54" spans="1:6" ht="12">
      <c r="A54" s="19" t="s">
        <v>498</v>
      </c>
      <c r="B54" s="20" t="s">
        <v>676</v>
      </c>
      <c r="C54" s="26">
        <v>2200000</v>
      </c>
      <c r="D54" s="26">
        <v>2094233</v>
      </c>
      <c r="E54" s="7">
        <f t="shared" si="4"/>
        <v>-105767</v>
      </c>
      <c r="F54" s="27">
        <f t="shared" si="3"/>
        <v>95.1924090909091</v>
      </c>
    </row>
    <row r="55" spans="1:6" ht="15" customHeight="1">
      <c r="A55" s="12" t="s">
        <v>674</v>
      </c>
      <c r="B55" s="6" t="s">
        <v>580</v>
      </c>
      <c r="C55" s="26">
        <f>SUM(C56)</f>
        <v>2000000</v>
      </c>
      <c r="D55" s="26">
        <f>SUM(D56)</f>
        <v>2169067</v>
      </c>
      <c r="E55" s="7">
        <f t="shared" si="4"/>
        <v>169067</v>
      </c>
      <c r="F55" s="27">
        <f t="shared" si="3"/>
        <v>108.45335</v>
      </c>
    </row>
    <row r="56" spans="1:6" ht="12">
      <c r="A56" s="19" t="s">
        <v>499</v>
      </c>
      <c r="B56" s="20" t="s">
        <v>677</v>
      </c>
      <c r="C56" s="26">
        <v>2000000</v>
      </c>
      <c r="D56" s="26">
        <v>2169067</v>
      </c>
      <c r="E56" s="7">
        <f t="shared" si="4"/>
        <v>169067</v>
      </c>
      <c r="F56" s="27">
        <f t="shared" si="3"/>
        <v>108.45335</v>
      </c>
    </row>
    <row r="57" spans="1:6" ht="18" customHeight="1">
      <c r="A57" s="11" t="s">
        <v>678</v>
      </c>
      <c r="B57" s="8" t="s">
        <v>581</v>
      </c>
      <c r="C57" s="25">
        <f>C58+C60</f>
        <v>1241000</v>
      </c>
      <c r="D57" s="25">
        <f>D58+D60</f>
        <v>1308192</v>
      </c>
      <c r="E57" s="25">
        <f>E58+E60</f>
        <v>67192</v>
      </c>
      <c r="F57" s="27">
        <f t="shared" si="3"/>
        <v>105.41434327155518</v>
      </c>
    </row>
    <row r="58" spans="1:6" ht="15" customHeight="1">
      <c r="A58" s="12" t="s">
        <v>679</v>
      </c>
      <c r="B58" s="6" t="s">
        <v>582</v>
      </c>
      <c r="C58" s="26">
        <f>SUM(C59)</f>
        <v>980000</v>
      </c>
      <c r="D58" s="26">
        <f>SUM(D59)</f>
        <v>1023365</v>
      </c>
      <c r="E58" s="7">
        <f t="shared" si="4"/>
        <v>43365</v>
      </c>
      <c r="F58" s="27">
        <f t="shared" si="3"/>
        <v>104.42499999999998</v>
      </c>
    </row>
    <row r="59" spans="1:6" ht="12">
      <c r="A59" s="19" t="s">
        <v>500</v>
      </c>
      <c r="B59" s="20" t="s">
        <v>681</v>
      </c>
      <c r="C59" s="26">
        <v>980000</v>
      </c>
      <c r="D59" s="26">
        <v>1023365</v>
      </c>
      <c r="E59" s="7">
        <f t="shared" si="4"/>
        <v>43365</v>
      </c>
      <c r="F59" s="27">
        <f t="shared" si="3"/>
        <v>104.42499999999998</v>
      </c>
    </row>
    <row r="60" spans="1:6" ht="15" customHeight="1">
      <c r="A60" s="12" t="s">
        <v>680</v>
      </c>
      <c r="B60" s="6" t="s">
        <v>912</v>
      </c>
      <c r="C60" s="26">
        <f>SUM(C61:C62)</f>
        <v>261000</v>
      </c>
      <c r="D60" s="26">
        <f>SUM(D61:D62)</f>
        <v>284827</v>
      </c>
      <c r="E60" s="7">
        <f t="shared" si="4"/>
        <v>23827</v>
      </c>
      <c r="F60" s="27">
        <f t="shared" si="3"/>
        <v>109.12911877394636</v>
      </c>
    </row>
    <row r="61" spans="1:6" ht="12">
      <c r="A61" s="19" t="s">
        <v>501</v>
      </c>
      <c r="B61" s="20" t="s">
        <v>682</v>
      </c>
      <c r="C61" s="26">
        <v>260000</v>
      </c>
      <c r="D61" s="26">
        <v>284827</v>
      </c>
      <c r="E61" s="7">
        <f t="shared" si="4"/>
        <v>24827</v>
      </c>
      <c r="F61" s="27">
        <f t="shared" si="3"/>
        <v>109.54884615384614</v>
      </c>
    </row>
    <row r="62" spans="1:6" ht="12">
      <c r="A62" s="19" t="s">
        <v>966</v>
      </c>
      <c r="B62" s="20" t="s">
        <v>683</v>
      </c>
      <c r="C62" s="26">
        <v>1000</v>
      </c>
      <c r="D62" s="26">
        <v>0</v>
      </c>
      <c r="E62" s="7">
        <f t="shared" si="4"/>
        <v>-1000</v>
      </c>
      <c r="F62" s="27">
        <f t="shared" si="3"/>
        <v>0</v>
      </c>
    </row>
    <row r="63" spans="1:6" ht="21" customHeight="1">
      <c r="A63" s="11" t="s">
        <v>684</v>
      </c>
      <c r="B63" s="8" t="s">
        <v>583</v>
      </c>
      <c r="C63" s="25">
        <f>C64+C71</f>
        <v>1210000</v>
      </c>
      <c r="D63" s="25">
        <f>D64+D71</f>
        <v>1663668</v>
      </c>
      <c r="E63" s="25">
        <f>E64+E71</f>
        <v>453668</v>
      </c>
      <c r="F63" s="27">
        <f t="shared" si="3"/>
        <v>137.49322314049584</v>
      </c>
    </row>
    <row r="64" spans="1:6" ht="18" customHeight="1">
      <c r="A64" s="11" t="s">
        <v>685</v>
      </c>
      <c r="B64" s="8" t="s">
        <v>584</v>
      </c>
      <c r="C64" s="25">
        <f>C65+C68</f>
        <v>1195000</v>
      </c>
      <c r="D64" s="25">
        <f>D65+D68</f>
        <v>1033863</v>
      </c>
      <c r="E64" s="25">
        <f>E65+E68</f>
        <v>-161137</v>
      </c>
      <c r="F64" s="27">
        <f t="shared" si="3"/>
        <v>86.51573221757323</v>
      </c>
    </row>
    <row r="65" spans="1:6" ht="14.25" customHeight="1">
      <c r="A65" s="12" t="s">
        <v>686</v>
      </c>
      <c r="B65" s="6" t="s">
        <v>585</v>
      </c>
      <c r="C65" s="26">
        <f>SUM(C66:C67)</f>
        <v>360000</v>
      </c>
      <c r="D65" s="26">
        <f>SUM(D66:D67)</f>
        <v>176431</v>
      </c>
      <c r="E65" s="7">
        <f t="shared" si="4"/>
        <v>-183569</v>
      </c>
      <c r="F65" s="27">
        <f t="shared" si="3"/>
        <v>49.00861111111111</v>
      </c>
    </row>
    <row r="66" spans="1:6" ht="12" customHeight="1">
      <c r="A66" s="19" t="s">
        <v>502</v>
      </c>
      <c r="B66" s="20" t="s">
        <v>503</v>
      </c>
      <c r="C66" s="26">
        <v>110000</v>
      </c>
      <c r="D66" s="26">
        <v>129671</v>
      </c>
      <c r="E66" s="7">
        <f t="shared" si="4"/>
        <v>19671</v>
      </c>
      <c r="F66" s="27">
        <f t="shared" si="3"/>
        <v>117.88272727272728</v>
      </c>
    </row>
    <row r="67" spans="1:6" ht="12" customHeight="1">
      <c r="A67" s="19" t="s">
        <v>504</v>
      </c>
      <c r="B67" s="20" t="s">
        <v>505</v>
      </c>
      <c r="C67" s="26">
        <v>250000</v>
      </c>
      <c r="D67" s="26">
        <v>46760</v>
      </c>
      <c r="E67" s="7">
        <f t="shared" si="4"/>
        <v>-203240</v>
      </c>
      <c r="F67" s="27">
        <f t="shared" si="3"/>
        <v>18.704</v>
      </c>
    </row>
    <row r="68" spans="1:6" ht="12">
      <c r="A68" s="12" t="s">
        <v>687</v>
      </c>
      <c r="B68" s="6" t="s">
        <v>586</v>
      </c>
      <c r="C68" s="26">
        <f>SUM(C69:C70)</f>
        <v>835000</v>
      </c>
      <c r="D68" s="26">
        <f>SUM(D69:D70)</f>
        <v>857432</v>
      </c>
      <c r="E68" s="7">
        <f t="shared" si="4"/>
        <v>22432</v>
      </c>
      <c r="F68" s="27">
        <f t="shared" si="3"/>
        <v>102.68646706586826</v>
      </c>
    </row>
    <row r="69" spans="1:6" ht="12" customHeight="1">
      <c r="A69" s="19" t="s">
        <v>506</v>
      </c>
      <c r="B69" s="20" t="s">
        <v>508</v>
      </c>
      <c r="C69" s="26">
        <v>300000</v>
      </c>
      <c r="D69" s="26">
        <v>250000</v>
      </c>
      <c r="E69" s="7">
        <f t="shared" si="4"/>
        <v>-50000</v>
      </c>
      <c r="F69" s="27">
        <f t="shared" si="3"/>
        <v>83.33333333333334</v>
      </c>
    </row>
    <row r="70" spans="1:6" ht="12" customHeight="1">
      <c r="A70" s="19" t="s">
        <v>507</v>
      </c>
      <c r="B70" s="20" t="s">
        <v>496</v>
      </c>
      <c r="C70" s="26">
        <v>535000</v>
      </c>
      <c r="D70" s="26">
        <v>607432</v>
      </c>
      <c r="E70" s="7">
        <f t="shared" si="4"/>
        <v>72432</v>
      </c>
      <c r="F70" s="27">
        <f t="shared" si="3"/>
        <v>113.53869158878504</v>
      </c>
    </row>
    <row r="71" spans="1:6" ht="18" customHeight="1">
      <c r="A71" s="11" t="s">
        <v>492</v>
      </c>
      <c r="B71" s="8" t="s">
        <v>1041</v>
      </c>
      <c r="C71" s="25">
        <f>C72+C74</f>
        <v>15000</v>
      </c>
      <c r="D71" s="25">
        <f>D72+D74</f>
        <v>629805</v>
      </c>
      <c r="E71" s="25">
        <f>E72+E74</f>
        <v>614805</v>
      </c>
      <c r="F71" s="142">
        <f t="shared" si="3"/>
        <v>4198.7</v>
      </c>
    </row>
    <row r="72" spans="1:6" ht="14.25" customHeight="1">
      <c r="A72" s="12" t="s">
        <v>1042</v>
      </c>
      <c r="B72" s="6" t="s">
        <v>1043</v>
      </c>
      <c r="C72" s="26">
        <f>SUM(C73:C73)</f>
        <v>0</v>
      </c>
      <c r="D72" s="26">
        <f>SUM(D73:D73)</f>
        <v>275452</v>
      </c>
      <c r="E72" s="7">
        <f>D72-C72</f>
        <v>275452</v>
      </c>
      <c r="F72" s="142" t="e">
        <f>D72/C72*100</f>
        <v>#DIV/0!</v>
      </c>
    </row>
    <row r="73" spans="1:6" ht="14.25" customHeight="1">
      <c r="A73" s="19" t="s">
        <v>1044</v>
      </c>
      <c r="B73" s="20" t="s">
        <v>1045</v>
      </c>
      <c r="C73" s="26">
        <v>0</v>
      </c>
      <c r="D73" s="26">
        <v>275452</v>
      </c>
      <c r="E73" s="7">
        <f>D73-C73</f>
        <v>275452</v>
      </c>
      <c r="F73" s="142" t="e">
        <f>D73/C73*100</f>
        <v>#DIV/0!</v>
      </c>
    </row>
    <row r="74" spans="1:6" ht="14.25" customHeight="1">
      <c r="A74" s="12" t="s">
        <v>494</v>
      </c>
      <c r="B74" s="6" t="s">
        <v>495</v>
      </c>
      <c r="C74" s="26">
        <f>SUM(C75:C75)</f>
        <v>15000</v>
      </c>
      <c r="D74" s="26">
        <f>SUM(D75:D75)</f>
        <v>354353</v>
      </c>
      <c r="E74" s="7">
        <f t="shared" si="4"/>
        <v>339353</v>
      </c>
      <c r="F74" s="142">
        <f t="shared" si="3"/>
        <v>2362.3533333333335</v>
      </c>
    </row>
    <row r="75" spans="1:6" ht="14.25" customHeight="1">
      <c r="A75" s="19" t="s">
        <v>801</v>
      </c>
      <c r="B75" s="20" t="s">
        <v>479</v>
      </c>
      <c r="C75" s="26">
        <v>15000</v>
      </c>
      <c r="D75" s="26">
        <v>354353</v>
      </c>
      <c r="E75" s="7">
        <f t="shared" si="4"/>
        <v>339353</v>
      </c>
      <c r="F75" s="142">
        <f t="shared" si="3"/>
        <v>2362.3533333333335</v>
      </c>
    </row>
    <row r="76" spans="1:6" ht="20.25" customHeight="1">
      <c r="A76" s="11" t="s">
        <v>688</v>
      </c>
      <c r="B76" s="8" t="s">
        <v>587</v>
      </c>
      <c r="C76" s="25">
        <f>C77+C85</f>
        <v>3134000</v>
      </c>
      <c r="D76" s="25">
        <f>D77+D85</f>
        <v>3309584</v>
      </c>
      <c r="E76" s="25">
        <f>E77+E85</f>
        <v>175584</v>
      </c>
      <c r="F76" s="27">
        <f t="shared" si="3"/>
        <v>105.60255264837268</v>
      </c>
    </row>
    <row r="77" spans="1:6" ht="18" customHeight="1">
      <c r="A77" s="11" t="s">
        <v>689</v>
      </c>
      <c r="B77" s="8" t="s">
        <v>588</v>
      </c>
      <c r="C77" s="25">
        <f>C78+C81+C83</f>
        <v>147000</v>
      </c>
      <c r="D77" s="25">
        <f>D78+D81+D83</f>
        <v>258441</v>
      </c>
      <c r="E77" s="25">
        <f>E78+E81+E83</f>
        <v>111441</v>
      </c>
      <c r="F77" s="27">
        <f t="shared" si="3"/>
        <v>175.81020408163266</v>
      </c>
    </row>
    <row r="78" spans="1:6" ht="15" customHeight="1">
      <c r="A78" s="12" t="s">
        <v>690</v>
      </c>
      <c r="B78" s="6" t="s">
        <v>589</v>
      </c>
      <c r="C78" s="26">
        <f>SUM(C79:C80)</f>
        <v>139000</v>
      </c>
      <c r="D78" s="26">
        <f>SUM(D79:D80)</f>
        <v>138367</v>
      </c>
      <c r="E78" s="7">
        <f t="shared" si="4"/>
        <v>-633</v>
      </c>
      <c r="F78" s="27">
        <f t="shared" si="3"/>
        <v>99.54460431654675</v>
      </c>
    </row>
    <row r="79" spans="1:6" ht="12.75" customHeight="1">
      <c r="A79" s="19" t="s">
        <v>509</v>
      </c>
      <c r="B79" s="20" t="s">
        <v>525</v>
      </c>
      <c r="C79" s="26">
        <v>66000</v>
      </c>
      <c r="D79" s="26">
        <v>65732</v>
      </c>
      <c r="E79" s="7">
        <f t="shared" si="4"/>
        <v>-268</v>
      </c>
      <c r="F79" s="27">
        <f t="shared" si="3"/>
        <v>99.5939393939394</v>
      </c>
    </row>
    <row r="80" spans="1:6" ht="12.75" customHeight="1">
      <c r="A80" s="19" t="s">
        <v>526</v>
      </c>
      <c r="B80" s="20" t="s">
        <v>527</v>
      </c>
      <c r="C80" s="26">
        <v>73000</v>
      </c>
      <c r="D80" s="26">
        <v>72635</v>
      </c>
      <c r="E80" s="7">
        <f t="shared" si="4"/>
        <v>-365</v>
      </c>
      <c r="F80" s="27">
        <f t="shared" si="3"/>
        <v>99.5</v>
      </c>
    </row>
    <row r="81" spans="1:6" ht="12">
      <c r="A81" s="12" t="s">
        <v>691</v>
      </c>
      <c r="B81" s="6" t="s">
        <v>590</v>
      </c>
      <c r="C81" s="26">
        <f>SUM(C82)</f>
        <v>8000</v>
      </c>
      <c r="D81" s="26">
        <f>SUM(D82)</f>
        <v>7018</v>
      </c>
      <c r="E81" s="7">
        <f t="shared" si="4"/>
        <v>-982</v>
      </c>
      <c r="F81" s="27">
        <f t="shared" si="3"/>
        <v>87.725</v>
      </c>
    </row>
    <row r="82" spans="1:6" ht="12">
      <c r="A82" s="19" t="s">
        <v>528</v>
      </c>
      <c r="B82" s="20" t="s">
        <v>529</v>
      </c>
      <c r="C82" s="26">
        <v>8000</v>
      </c>
      <c r="D82" s="26">
        <v>7018</v>
      </c>
      <c r="E82" s="7">
        <f t="shared" si="4"/>
        <v>-982</v>
      </c>
      <c r="F82" s="27">
        <f t="shared" si="3"/>
        <v>87.725</v>
      </c>
    </row>
    <row r="83" spans="1:6" ht="12">
      <c r="A83" s="12" t="s">
        <v>1033</v>
      </c>
      <c r="B83" s="6" t="s">
        <v>1034</v>
      </c>
      <c r="C83" s="26">
        <f>SUM(C84)</f>
        <v>0</v>
      </c>
      <c r="D83" s="26">
        <f>SUM(D84)</f>
        <v>113056</v>
      </c>
      <c r="E83" s="7">
        <f>D83-C83</f>
        <v>113056</v>
      </c>
      <c r="F83" s="27" t="e">
        <f>D83/C83*100</f>
        <v>#DIV/0!</v>
      </c>
    </row>
    <row r="84" spans="1:6" ht="12">
      <c r="A84" s="19" t="s">
        <v>1035</v>
      </c>
      <c r="B84" s="20" t="s">
        <v>1047</v>
      </c>
      <c r="C84" s="26">
        <v>0</v>
      </c>
      <c r="D84" s="26">
        <v>113056</v>
      </c>
      <c r="E84" s="7">
        <f>D84-C84</f>
        <v>113056</v>
      </c>
      <c r="F84" s="27" t="e">
        <f>D84/C84*100</f>
        <v>#DIV/0!</v>
      </c>
    </row>
    <row r="85" spans="1:6" ht="18" customHeight="1">
      <c r="A85" s="11" t="s">
        <v>692</v>
      </c>
      <c r="B85" s="8" t="s">
        <v>591</v>
      </c>
      <c r="C85" s="25">
        <f>C86+C88+C90</f>
        <v>2987000</v>
      </c>
      <c r="D85" s="25">
        <f>D86+D88+D90</f>
        <v>3051143</v>
      </c>
      <c r="E85" s="25">
        <f>E86+E88+E90</f>
        <v>64143</v>
      </c>
      <c r="F85" s="27">
        <f t="shared" si="3"/>
        <v>102.14740542350185</v>
      </c>
    </row>
    <row r="86" spans="1:6" ht="15" customHeight="1">
      <c r="A86" s="12" t="s">
        <v>693</v>
      </c>
      <c r="B86" s="6" t="s">
        <v>592</v>
      </c>
      <c r="C86" s="26">
        <f>SUM(C87:C87)</f>
        <v>770000</v>
      </c>
      <c r="D86" s="26">
        <f>SUM(D87:D87)</f>
        <v>835913</v>
      </c>
      <c r="E86" s="7">
        <f t="shared" si="4"/>
        <v>65913</v>
      </c>
      <c r="F86" s="27">
        <f t="shared" si="3"/>
        <v>108.56012987012986</v>
      </c>
    </row>
    <row r="87" spans="1:6" ht="12.75" customHeight="1">
      <c r="A87" s="19" t="s">
        <v>530</v>
      </c>
      <c r="B87" s="20" t="s">
        <v>531</v>
      </c>
      <c r="C87" s="26">
        <v>770000</v>
      </c>
      <c r="D87" s="26">
        <v>835913</v>
      </c>
      <c r="E87" s="7">
        <f t="shared" si="4"/>
        <v>65913</v>
      </c>
      <c r="F87" s="27">
        <f t="shared" si="3"/>
        <v>108.56012987012986</v>
      </c>
    </row>
    <row r="88" spans="1:6" ht="15" customHeight="1">
      <c r="A88" s="12" t="s">
        <v>694</v>
      </c>
      <c r="B88" s="6" t="s">
        <v>593</v>
      </c>
      <c r="C88" s="26">
        <f>C89</f>
        <v>1000000</v>
      </c>
      <c r="D88" s="26">
        <f>D89</f>
        <v>1094971</v>
      </c>
      <c r="E88" s="7">
        <f t="shared" si="4"/>
        <v>94971</v>
      </c>
      <c r="F88" s="27">
        <f t="shared" si="3"/>
        <v>109.49709999999999</v>
      </c>
    </row>
    <row r="89" spans="1:6" ht="12">
      <c r="A89" s="19" t="s">
        <v>802</v>
      </c>
      <c r="B89" s="20" t="s">
        <v>534</v>
      </c>
      <c r="C89" s="26">
        <v>1000000</v>
      </c>
      <c r="D89" s="26">
        <v>1094971</v>
      </c>
      <c r="E89" s="7">
        <f t="shared" si="4"/>
        <v>94971</v>
      </c>
      <c r="F89" s="27">
        <f t="shared" si="3"/>
        <v>109.49709999999999</v>
      </c>
    </row>
    <row r="90" spans="1:6" ht="15" customHeight="1">
      <c r="A90" s="12" t="s">
        <v>695</v>
      </c>
      <c r="B90" s="6" t="s">
        <v>355</v>
      </c>
      <c r="C90" s="26">
        <f>C91+C92+C93</f>
        <v>1217000</v>
      </c>
      <c r="D90" s="26">
        <f>D91+D92+D93</f>
        <v>1120259</v>
      </c>
      <c r="E90" s="7">
        <f t="shared" si="4"/>
        <v>-96741</v>
      </c>
      <c r="F90" s="27">
        <f t="shared" si="3"/>
        <v>92.05086277732129</v>
      </c>
    </row>
    <row r="91" spans="1:6" ht="12">
      <c r="A91" s="19" t="s">
        <v>857</v>
      </c>
      <c r="B91" s="20" t="s">
        <v>858</v>
      </c>
      <c r="C91" s="26">
        <v>17000</v>
      </c>
      <c r="D91" s="26">
        <v>34774</v>
      </c>
      <c r="E91" s="7">
        <f t="shared" si="4"/>
        <v>17774</v>
      </c>
      <c r="F91" s="27">
        <f t="shared" si="3"/>
        <v>204.5529411764706</v>
      </c>
    </row>
    <row r="92" spans="1:6" ht="12">
      <c r="A92" s="19" t="s">
        <v>535</v>
      </c>
      <c r="B92" s="20" t="s">
        <v>356</v>
      </c>
      <c r="C92" s="26">
        <v>400000</v>
      </c>
      <c r="D92" s="26">
        <v>342024</v>
      </c>
      <c r="E92" s="7">
        <f t="shared" si="4"/>
        <v>-57976</v>
      </c>
      <c r="F92" s="27">
        <f t="shared" si="3"/>
        <v>85.506</v>
      </c>
    </row>
    <row r="93" spans="1:6" ht="12">
      <c r="A93" s="19" t="s">
        <v>536</v>
      </c>
      <c r="B93" s="20" t="s">
        <v>357</v>
      </c>
      <c r="C93" s="26">
        <v>800000</v>
      </c>
      <c r="D93" s="26">
        <v>743461</v>
      </c>
      <c r="E93" s="7">
        <f t="shared" si="4"/>
        <v>-56539</v>
      </c>
      <c r="F93" s="27">
        <f t="shared" si="3"/>
        <v>92.932625</v>
      </c>
    </row>
    <row r="94" spans="1:6" ht="21" customHeight="1">
      <c r="A94" s="13" t="s">
        <v>697</v>
      </c>
      <c r="B94" s="8" t="s">
        <v>594</v>
      </c>
      <c r="C94" s="25">
        <f>C95+C102+C112</f>
        <v>4813000</v>
      </c>
      <c r="D94" s="25">
        <f>D95+D102+D112</f>
        <v>5068714</v>
      </c>
      <c r="E94" s="25">
        <f>E95+E102+E112</f>
        <v>255714</v>
      </c>
      <c r="F94" s="27">
        <f t="shared" si="3"/>
        <v>105.31298566382713</v>
      </c>
    </row>
    <row r="95" spans="1:6" ht="18" customHeight="1">
      <c r="A95" s="13" t="s">
        <v>698</v>
      </c>
      <c r="B95" s="8" t="s">
        <v>913</v>
      </c>
      <c r="C95" s="25">
        <f>C96+C98+C100</f>
        <v>812000</v>
      </c>
      <c r="D95" s="25">
        <f>D96+D98+D100</f>
        <v>804472</v>
      </c>
      <c r="E95" s="25">
        <f>E96+E98+E100</f>
        <v>-7528</v>
      </c>
      <c r="F95" s="27">
        <f t="shared" si="3"/>
        <v>99.07290640394089</v>
      </c>
    </row>
    <row r="96" spans="1:6" ht="15" customHeight="1">
      <c r="A96" s="14" t="s">
        <v>699</v>
      </c>
      <c r="B96" s="6" t="s">
        <v>595</v>
      </c>
      <c r="C96" s="26">
        <f>SUM(C97)</f>
        <v>212000</v>
      </c>
      <c r="D96" s="26">
        <f>SUM(D97)</f>
        <v>212610</v>
      </c>
      <c r="E96" s="7">
        <f t="shared" si="4"/>
        <v>610</v>
      </c>
      <c r="F96" s="27">
        <f t="shared" si="3"/>
        <v>100.28773584905662</v>
      </c>
    </row>
    <row r="97" spans="1:6" ht="12">
      <c r="A97" s="21" t="s">
        <v>537</v>
      </c>
      <c r="B97" s="20" t="s">
        <v>731</v>
      </c>
      <c r="C97" s="26">
        <v>212000</v>
      </c>
      <c r="D97" s="26">
        <v>212610</v>
      </c>
      <c r="E97" s="7">
        <f t="shared" si="4"/>
        <v>610</v>
      </c>
      <c r="F97" s="27">
        <f t="shared" si="3"/>
        <v>100.28773584905662</v>
      </c>
    </row>
    <row r="98" spans="1:6" ht="15" customHeight="1">
      <c r="A98" s="14" t="s">
        <v>700</v>
      </c>
      <c r="B98" s="6" t="s">
        <v>914</v>
      </c>
      <c r="C98" s="26">
        <f>SUM(C99)</f>
        <v>100000</v>
      </c>
      <c r="D98" s="26">
        <f>SUM(D99)</f>
        <v>107442</v>
      </c>
      <c r="E98" s="7">
        <f t="shared" si="4"/>
        <v>7442</v>
      </c>
      <c r="F98" s="27">
        <f t="shared" si="3"/>
        <v>107.442</v>
      </c>
    </row>
    <row r="99" spans="1:6" ht="12">
      <c r="A99" s="21" t="s">
        <v>538</v>
      </c>
      <c r="B99" s="20" t="s">
        <v>702</v>
      </c>
      <c r="C99" s="26">
        <v>100000</v>
      </c>
      <c r="D99" s="26">
        <v>107442</v>
      </c>
      <c r="E99" s="7">
        <f t="shared" si="4"/>
        <v>7442</v>
      </c>
      <c r="F99" s="27">
        <f t="shared" si="3"/>
        <v>107.442</v>
      </c>
    </row>
    <row r="100" spans="1:6" ht="15" customHeight="1">
      <c r="A100" s="14" t="s">
        <v>701</v>
      </c>
      <c r="B100" s="6" t="s">
        <v>915</v>
      </c>
      <c r="C100" s="26">
        <f>SUM(C101)</f>
        <v>500000</v>
      </c>
      <c r="D100" s="26">
        <f>SUM(D101)</f>
        <v>484420</v>
      </c>
      <c r="E100" s="7">
        <f t="shared" si="4"/>
        <v>-15580</v>
      </c>
      <c r="F100" s="27">
        <f t="shared" si="3"/>
        <v>96.884</v>
      </c>
    </row>
    <row r="101" spans="1:6" ht="12">
      <c r="A101" s="21" t="s">
        <v>539</v>
      </c>
      <c r="B101" s="20" t="s">
        <v>703</v>
      </c>
      <c r="C101" s="26">
        <v>500000</v>
      </c>
      <c r="D101" s="26">
        <v>484420</v>
      </c>
      <c r="E101" s="7">
        <f t="shared" si="4"/>
        <v>-15580</v>
      </c>
      <c r="F101" s="27">
        <f t="shared" si="3"/>
        <v>96.884</v>
      </c>
    </row>
    <row r="102" spans="1:6" ht="18" customHeight="1">
      <c r="A102" s="13" t="s">
        <v>706</v>
      </c>
      <c r="B102" s="8" t="s">
        <v>596</v>
      </c>
      <c r="C102" s="25">
        <f>C103+C105+C106</f>
        <v>251000</v>
      </c>
      <c r="D102" s="25">
        <f>D103+D105+D106</f>
        <v>264499</v>
      </c>
      <c r="E102" s="25">
        <f>E103+E105+E106</f>
        <v>13499</v>
      </c>
      <c r="F102" s="27">
        <f t="shared" si="3"/>
        <v>105.3780876494024</v>
      </c>
    </row>
    <row r="103" spans="1:6" ht="15" customHeight="1">
      <c r="A103" s="14" t="s">
        <v>804</v>
      </c>
      <c r="B103" s="6" t="s">
        <v>805</v>
      </c>
      <c r="C103" s="26">
        <f>C104</f>
        <v>15000</v>
      </c>
      <c r="D103" s="26">
        <f>D104</f>
        <v>18338</v>
      </c>
      <c r="E103" s="7">
        <f t="shared" si="4"/>
        <v>3338</v>
      </c>
      <c r="F103" s="27">
        <f t="shared" si="3"/>
        <v>122.25333333333333</v>
      </c>
    </row>
    <row r="104" spans="1:6" ht="13.5" customHeight="1">
      <c r="A104" s="14" t="s">
        <v>806</v>
      </c>
      <c r="B104" s="6" t="s">
        <v>807</v>
      </c>
      <c r="C104" s="26">
        <v>15000</v>
      </c>
      <c r="D104" s="26">
        <v>18338</v>
      </c>
      <c r="E104" s="7">
        <f t="shared" si="4"/>
        <v>3338</v>
      </c>
      <c r="F104" s="27">
        <f t="shared" si="3"/>
        <v>122.25333333333333</v>
      </c>
    </row>
    <row r="105" spans="1:6" ht="13.5" customHeight="1">
      <c r="A105" s="14" t="s">
        <v>979</v>
      </c>
      <c r="B105" s="6" t="s">
        <v>980</v>
      </c>
      <c r="C105" s="26">
        <v>0</v>
      </c>
      <c r="D105" s="26">
        <v>14</v>
      </c>
      <c r="E105" s="7">
        <f t="shared" si="4"/>
        <v>14</v>
      </c>
      <c r="F105" s="27" t="e">
        <f t="shared" si="3"/>
        <v>#DIV/0!</v>
      </c>
    </row>
    <row r="106" spans="1:6" ht="15" customHeight="1">
      <c r="A106" s="14" t="s">
        <v>707</v>
      </c>
      <c r="B106" s="6" t="s">
        <v>823</v>
      </c>
      <c r="C106" s="26">
        <f>SUM(C107:C111)</f>
        <v>236000</v>
      </c>
      <c r="D106" s="26">
        <f>SUM(D107:D111)</f>
        <v>246147</v>
      </c>
      <c r="E106" s="7">
        <f t="shared" si="4"/>
        <v>10147</v>
      </c>
      <c r="F106" s="27">
        <f t="shared" si="3"/>
        <v>104.29957627118644</v>
      </c>
    </row>
    <row r="107" spans="1:6" ht="12" customHeight="1">
      <c r="A107" s="14" t="s">
        <v>967</v>
      </c>
      <c r="B107" s="20" t="s">
        <v>968</v>
      </c>
      <c r="C107" s="26">
        <v>60000</v>
      </c>
      <c r="D107" s="26">
        <v>60305</v>
      </c>
      <c r="E107" s="7">
        <f t="shared" si="4"/>
        <v>305</v>
      </c>
      <c r="F107" s="27">
        <f t="shared" si="3"/>
        <v>100.50833333333333</v>
      </c>
    </row>
    <row r="108" spans="1:6" ht="12" customHeight="1">
      <c r="A108" s="21" t="s">
        <v>766</v>
      </c>
      <c r="B108" s="20" t="s">
        <v>756</v>
      </c>
      <c r="C108" s="26">
        <v>170000</v>
      </c>
      <c r="D108" s="26">
        <v>180673</v>
      </c>
      <c r="E108" s="7">
        <f t="shared" si="4"/>
        <v>10673</v>
      </c>
      <c r="F108" s="27">
        <f t="shared" si="3"/>
        <v>106.27823529411764</v>
      </c>
    </row>
    <row r="109" spans="1:6" ht="12" customHeight="1">
      <c r="A109" s="21" t="s">
        <v>981</v>
      </c>
      <c r="B109" s="20" t="s">
        <v>982</v>
      </c>
      <c r="C109" s="26">
        <v>5000</v>
      </c>
      <c r="D109" s="26">
        <v>4334</v>
      </c>
      <c r="E109" s="7">
        <f>D109-C109</f>
        <v>-666</v>
      </c>
      <c r="F109" s="27">
        <f>D109/C109*100</f>
        <v>86.68</v>
      </c>
    </row>
    <row r="110" spans="1:6" ht="12" customHeight="1">
      <c r="A110" s="21" t="s">
        <v>900</v>
      </c>
      <c r="B110" s="20" t="s">
        <v>901</v>
      </c>
      <c r="C110" s="26">
        <v>0</v>
      </c>
      <c r="D110" s="26">
        <v>0</v>
      </c>
      <c r="E110" s="7">
        <f t="shared" si="4"/>
        <v>0</v>
      </c>
      <c r="F110" s="27" t="e">
        <f t="shared" si="3"/>
        <v>#DIV/0!</v>
      </c>
    </row>
    <row r="111" spans="1:6" ht="12" customHeight="1">
      <c r="A111" s="21" t="s">
        <v>990</v>
      </c>
      <c r="B111" s="20" t="s">
        <v>991</v>
      </c>
      <c r="C111" s="26">
        <v>1000</v>
      </c>
      <c r="D111" s="26">
        <v>835</v>
      </c>
      <c r="E111" s="7">
        <f>D111-C111</f>
        <v>-165</v>
      </c>
      <c r="F111" s="27">
        <f>D111/C111*100</f>
        <v>83.5</v>
      </c>
    </row>
    <row r="112" spans="1:6" ht="18" customHeight="1">
      <c r="A112" s="13" t="s">
        <v>803</v>
      </c>
      <c r="B112" s="8" t="s">
        <v>808</v>
      </c>
      <c r="C112" s="25">
        <f>C113+C115+C117</f>
        <v>3750000</v>
      </c>
      <c r="D112" s="25">
        <f>D113+D115+D117</f>
        <v>3999743</v>
      </c>
      <c r="E112" s="25">
        <f>E113+E115+E117</f>
        <v>249743</v>
      </c>
      <c r="F112" s="27">
        <f aca="true" t="shared" si="5" ref="F112:F146">D112/C112*100</f>
        <v>106.65981333333335</v>
      </c>
    </row>
    <row r="113" spans="1:6" ht="15" customHeight="1">
      <c r="A113" s="14" t="s">
        <v>809</v>
      </c>
      <c r="B113" s="6" t="s">
        <v>810</v>
      </c>
      <c r="C113" s="26">
        <f>C114</f>
        <v>1250000</v>
      </c>
      <c r="D113" s="26">
        <f>D114</f>
        <v>1273682</v>
      </c>
      <c r="E113" s="7">
        <f t="shared" si="4"/>
        <v>23682</v>
      </c>
      <c r="F113" s="27">
        <f t="shared" si="5"/>
        <v>101.89455999999998</v>
      </c>
    </row>
    <row r="114" spans="1:6" ht="12">
      <c r="A114" s="21" t="s">
        <v>811</v>
      </c>
      <c r="B114" s="20" t="s">
        <v>704</v>
      </c>
      <c r="C114" s="26">
        <v>1250000</v>
      </c>
      <c r="D114" s="26">
        <v>1273682</v>
      </c>
      <c r="E114" s="7">
        <f t="shared" si="4"/>
        <v>23682</v>
      </c>
      <c r="F114" s="27">
        <f t="shared" si="5"/>
        <v>101.89455999999998</v>
      </c>
    </row>
    <row r="115" spans="1:6" ht="15" customHeight="1">
      <c r="A115" s="14" t="s">
        <v>812</v>
      </c>
      <c r="B115" s="6" t="s">
        <v>813</v>
      </c>
      <c r="C115" s="26">
        <f>C116</f>
        <v>2300000</v>
      </c>
      <c r="D115" s="26">
        <f>D116</f>
        <v>2532011</v>
      </c>
      <c r="E115" s="7">
        <f t="shared" si="4"/>
        <v>232011</v>
      </c>
      <c r="F115" s="27">
        <f t="shared" si="5"/>
        <v>110.0874347826087</v>
      </c>
    </row>
    <row r="116" spans="1:6" ht="12">
      <c r="A116" s="21" t="s">
        <v>814</v>
      </c>
      <c r="B116" s="20" t="s">
        <v>705</v>
      </c>
      <c r="C116" s="26">
        <v>2300000</v>
      </c>
      <c r="D116" s="26">
        <v>2532011</v>
      </c>
      <c r="E116" s="7">
        <f aca="true" t="shared" si="6" ref="E116:E145">D116-C116</f>
        <v>232011</v>
      </c>
      <c r="F116" s="27">
        <f t="shared" si="5"/>
        <v>110.0874347826087</v>
      </c>
    </row>
    <row r="117" spans="1:6" ht="15" customHeight="1">
      <c r="A117" s="14" t="s">
        <v>815</v>
      </c>
      <c r="B117" s="6" t="s">
        <v>816</v>
      </c>
      <c r="C117" s="26">
        <f>C118</f>
        <v>200000</v>
      </c>
      <c r="D117" s="26">
        <f>D118</f>
        <v>194050</v>
      </c>
      <c r="E117" s="7">
        <f t="shared" si="6"/>
        <v>-5950</v>
      </c>
      <c r="F117" s="27">
        <f t="shared" si="5"/>
        <v>97.02499999999999</v>
      </c>
    </row>
    <row r="118" spans="1:6" ht="12">
      <c r="A118" s="21" t="s">
        <v>817</v>
      </c>
      <c r="B118" s="20" t="s">
        <v>708</v>
      </c>
      <c r="C118" s="26">
        <v>200000</v>
      </c>
      <c r="D118" s="26">
        <v>194050</v>
      </c>
      <c r="E118" s="7">
        <f t="shared" si="6"/>
        <v>-5950</v>
      </c>
      <c r="F118" s="27">
        <f t="shared" si="5"/>
        <v>97.02499999999999</v>
      </c>
    </row>
    <row r="119" spans="1:6" ht="21" customHeight="1">
      <c r="A119" s="13" t="s">
        <v>710</v>
      </c>
      <c r="B119" s="8" t="s">
        <v>916</v>
      </c>
      <c r="C119" s="25">
        <f>C120+C126</f>
        <v>2285000</v>
      </c>
      <c r="D119" s="25">
        <f>D120+D126</f>
        <v>2159255</v>
      </c>
      <c r="E119" s="25">
        <f>E120+E126</f>
        <v>-125745</v>
      </c>
      <c r="F119" s="27">
        <f t="shared" si="5"/>
        <v>94.49693654266959</v>
      </c>
    </row>
    <row r="120" spans="1:6" ht="18" customHeight="1">
      <c r="A120" s="13" t="s">
        <v>711</v>
      </c>
      <c r="B120" s="8" t="s">
        <v>818</v>
      </c>
      <c r="C120" s="25">
        <f>C121</f>
        <v>2120000</v>
      </c>
      <c r="D120" s="25">
        <f>D121</f>
        <v>2045755</v>
      </c>
      <c r="E120" s="25">
        <f>E121</f>
        <v>-74245</v>
      </c>
      <c r="F120" s="27">
        <f t="shared" si="5"/>
        <v>96.49787735849057</v>
      </c>
    </row>
    <row r="121" spans="1:6" ht="15" customHeight="1">
      <c r="A121" s="14" t="s">
        <v>819</v>
      </c>
      <c r="B121" s="6" t="s">
        <v>820</v>
      </c>
      <c r="C121" s="26">
        <f>C122+C123+C124+C125</f>
        <v>2120000</v>
      </c>
      <c r="D121" s="26">
        <f>D122+D123+D124+D125</f>
        <v>2045755</v>
      </c>
      <c r="E121" s="7">
        <f t="shared" si="6"/>
        <v>-74245</v>
      </c>
      <c r="F121" s="27">
        <f t="shared" si="5"/>
        <v>96.49787735849057</v>
      </c>
    </row>
    <row r="122" spans="1:6" ht="12">
      <c r="A122" s="21" t="s">
        <v>821</v>
      </c>
      <c r="B122" s="20" t="s">
        <v>709</v>
      </c>
      <c r="C122" s="26">
        <v>230000</v>
      </c>
      <c r="D122" s="26">
        <v>228500</v>
      </c>
      <c r="E122" s="7">
        <f t="shared" si="6"/>
        <v>-1500</v>
      </c>
      <c r="F122" s="27">
        <f t="shared" si="5"/>
        <v>99.34782608695653</v>
      </c>
    </row>
    <row r="123" spans="1:6" ht="12">
      <c r="A123" s="21" t="s">
        <v>821</v>
      </c>
      <c r="B123" s="20" t="s">
        <v>757</v>
      </c>
      <c r="C123" s="26">
        <v>1800000</v>
      </c>
      <c r="D123" s="26">
        <v>1771340</v>
      </c>
      <c r="E123" s="7">
        <f t="shared" si="6"/>
        <v>-28660</v>
      </c>
      <c r="F123" s="27">
        <f t="shared" si="5"/>
        <v>98.40777777777778</v>
      </c>
    </row>
    <row r="124" spans="1:6" ht="12">
      <c r="A124" s="21" t="s">
        <v>821</v>
      </c>
      <c r="B124" s="20" t="s">
        <v>822</v>
      </c>
      <c r="C124" s="26">
        <v>50000</v>
      </c>
      <c r="D124" s="26">
        <v>26760</v>
      </c>
      <c r="E124" s="7">
        <f t="shared" si="6"/>
        <v>-23240</v>
      </c>
      <c r="F124" s="27">
        <f t="shared" si="5"/>
        <v>53.52</v>
      </c>
    </row>
    <row r="125" spans="1:6" ht="12">
      <c r="A125" s="21" t="s">
        <v>821</v>
      </c>
      <c r="B125" s="20" t="s">
        <v>993</v>
      </c>
      <c r="C125" s="26">
        <v>40000</v>
      </c>
      <c r="D125" s="26">
        <v>19155</v>
      </c>
      <c r="E125" s="26">
        <f t="shared" si="6"/>
        <v>-20845</v>
      </c>
      <c r="F125" s="27">
        <f t="shared" si="5"/>
        <v>47.8875</v>
      </c>
    </row>
    <row r="126" spans="1:6" ht="18" customHeight="1">
      <c r="A126" s="13" t="s">
        <v>712</v>
      </c>
      <c r="B126" s="8" t="s">
        <v>598</v>
      </c>
      <c r="C126" s="25">
        <f>C127</f>
        <v>165000</v>
      </c>
      <c r="D126" s="25">
        <f>D127</f>
        <v>113500</v>
      </c>
      <c r="E126" s="25">
        <f>E127</f>
        <v>-51500</v>
      </c>
      <c r="F126" s="27">
        <f t="shared" si="5"/>
        <v>68.78787878787878</v>
      </c>
    </row>
    <row r="127" spans="1:6" ht="15" customHeight="1">
      <c r="A127" s="14" t="s">
        <v>713</v>
      </c>
      <c r="B127" s="6" t="s">
        <v>599</v>
      </c>
      <c r="C127" s="26">
        <f>C128+C129+C130</f>
        <v>165000</v>
      </c>
      <c r="D127" s="26">
        <f>D128+D129+D130</f>
        <v>113500</v>
      </c>
      <c r="E127" s="7">
        <f t="shared" si="6"/>
        <v>-51500</v>
      </c>
      <c r="F127" s="27">
        <f t="shared" si="5"/>
        <v>68.78787878787878</v>
      </c>
    </row>
    <row r="128" spans="1:6" ht="12" customHeight="1">
      <c r="A128" s="21" t="s">
        <v>758</v>
      </c>
      <c r="B128" s="20" t="s">
        <v>759</v>
      </c>
      <c r="C128" s="26">
        <v>19000</v>
      </c>
      <c r="D128" s="26">
        <v>2000</v>
      </c>
      <c r="E128" s="7">
        <f t="shared" si="6"/>
        <v>-17000</v>
      </c>
      <c r="F128" s="27">
        <f t="shared" si="5"/>
        <v>10.526315789473683</v>
      </c>
    </row>
    <row r="129" spans="1:6" ht="12" customHeight="1">
      <c r="A129" s="21" t="s">
        <v>541</v>
      </c>
      <c r="B129" s="20" t="s">
        <v>542</v>
      </c>
      <c r="C129" s="26">
        <v>96000</v>
      </c>
      <c r="D129" s="26">
        <v>96000</v>
      </c>
      <c r="E129" s="7">
        <f t="shared" si="6"/>
        <v>0</v>
      </c>
      <c r="F129" s="27">
        <f t="shared" si="5"/>
        <v>100</v>
      </c>
    </row>
    <row r="130" spans="1:6" ht="12" customHeight="1">
      <c r="A130" s="21" t="s">
        <v>543</v>
      </c>
      <c r="B130" s="20" t="s">
        <v>544</v>
      </c>
      <c r="C130" s="26">
        <v>50000</v>
      </c>
      <c r="D130" s="26">
        <v>15500</v>
      </c>
      <c r="E130" s="7">
        <f t="shared" si="6"/>
        <v>-34500</v>
      </c>
      <c r="F130" s="27">
        <f t="shared" si="5"/>
        <v>31</v>
      </c>
    </row>
    <row r="131" spans="1:6" ht="21" customHeight="1">
      <c r="A131" s="13" t="s">
        <v>824</v>
      </c>
      <c r="B131" s="8" t="s">
        <v>825</v>
      </c>
      <c r="C131" s="25">
        <f>C132+C135</f>
        <v>64000</v>
      </c>
      <c r="D131" s="25">
        <f>D132+D135</f>
        <v>31715</v>
      </c>
      <c r="E131" s="25">
        <f>E132+E135</f>
        <v>-32285</v>
      </c>
      <c r="F131" s="27">
        <f t="shared" si="5"/>
        <v>49.5546875</v>
      </c>
    </row>
    <row r="132" spans="1:6" ht="18" customHeight="1">
      <c r="A132" s="13" t="s">
        <v>827</v>
      </c>
      <c r="B132" s="8" t="s">
        <v>826</v>
      </c>
      <c r="C132" s="25">
        <f>SUM(C133)</f>
        <v>14000</v>
      </c>
      <c r="D132" s="25">
        <f>SUM(D133)</f>
        <v>14000</v>
      </c>
      <c r="E132" s="25">
        <f>SUM(E133)</f>
        <v>0</v>
      </c>
      <c r="F132" s="27">
        <f t="shared" si="5"/>
        <v>100</v>
      </c>
    </row>
    <row r="133" spans="1:6" ht="15" customHeight="1">
      <c r="A133" s="14" t="s">
        <v>828</v>
      </c>
      <c r="B133" s="6" t="s">
        <v>597</v>
      </c>
      <c r="C133" s="26">
        <f>C134</f>
        <v>14000</v>
      </c>
      <c r="D133" s="26">
        <f>D134</f>
        <v>14000</v>
      </c>
      <c r="E133" s="7">
        <f t="shared" si="6"/>
        <v>0</v>
      </c>
      <c r="F133" s="27">
        <f t="shared" si="5"/>
        <v>100</v>
      </c>
    </row>
    <row r="134" spans="1:6" ht="12.75" customHeight="1">
      <c r="A134" s="21" t="s">
        <v>917</v>
      </c>
      <c r="B134" s="20" t="s">
        <v>540</v>
      </c>
      <c r="C134" s="26">
        <v>14000</v>
      </c>
      <c r="D134" s="26">
        <v>14000</v>
      </c>
      <c r="E134" s="7">
        <f t="shared" si="6"/>
        <v>0</v>
      </c>
      <c r="F134" s="27">
        <f t="shared" si="5"/>
        <v>100</v>
      </c>
    </row>
    <row r="135" spans="1:6" ht="18" customHeight="1">
      <c r="A135" s="13" t="s">
        <v>938</v>
      </c>
      <c r="B135" s="8" t="s">
        <v>940</v>
      </c>
      <c r="C135" s="25">
        <f>SUM(C136)</f>
        <v>50000</v>
      </c>
      <c r="D135" s="25">
        <f>SUM(D136)</f>
        <v>17715</v>
      </c>
      <c r="E135" s="25">
        <f>SUM(E136)</f>
        <v>-32285</v>
      </c>
      <c r="F135" s="27">
        <f t="shared" si="5"/>
        <v>35.43</v>
      </c>
    </row>
    <row r="136" spans="1:6" ht="12">
      <c r="A136" s="21" t="s">
        <v>939</v>
      </c>
      <c r="B136" s="20" t="s">
        <v>941</v>
      </c>
      <c r="C136" s="26">
        <v>50000</v>
      </c>
      <c r="D136" s="26">
        <v>17715</v>
      </c>
      <c r="E136" s="7">
        <f t="shared" si="6"/>
        <v>-32285</v>
      </c>
      <c r="F136" s="27">
        <f t="shared" si="5"/>
        <v>35.43</v>
      </c>
    </row>
    <row r="137" spans="1:6" ht="23.25" customHeight="1">
      <c r="A137" s="22" t="s">
        <v>714</v>
      </c>
      <c r="B137" s="18" t="s">
        <v>600</v>
      </c>
      <c r="C137" s="10">
        <f>C138+C142</f>
        <v>70000</v>
      </c>
      <c r="D137" s="10">
        <f>D138+D142</f>
        <v>16691</v>
      </c>
      <c r="E137" s="10">
        <f>E138+E142</f>
        <v>-53309</v>
      </c>
      <c r="F137" s="27">
        <f t="shared" si="5"/>
        <v>23.844285714285714</v>
      </c>
    </row>
    <row r="138" spans="1:6" ht="21" customHeight="1">
      <c r="A138" s="13" t="s">
        <v>715</v>
      </c>
      <c r="B138" s="8" t="s">
        <v>918</v>
      </c>
      <c r="C138" s="9">
        <f aca="true" t="shared" si="7" ref="C138:E139">SUM(C139)</f>
        <v>50000</v>
      </c>
      <c r="D138" s="9">
        <f t="shared" si="7"/>
        <v>0</v>
      </c>
      <c r="E138" s="9">
        <f t="shared" si="7"/>
        <v>-50000</v>
      </c>
      <c r="F138" s="27">
        <f t="shared" si="5"/>
        <v>0</v>
      </c>
    </row>
    <row r="139" spans="1:6" ht="18" customHeight="1">
      <c r="A139" s="13" t="s">
        <v>716</v>
      </c>
      <c r="B139" s="8" t="s">
        <v>601</v>
      </c>
      <c r="C139" s="9">
        <f t="shared" si="7"/>
        <v>50000</v>
      </c>
      <c r="D139" s="9">
        <f t="shared" si="7"/>
        <v>0</v>
      </c>
      <c r="E139" s="9">
        <f t="shared" si="7"/>
        <v>-50000</v>
      </c>
      <c r="F139" s="27">
        <f t="shared" si="5"/>
        <v>0</v>
      </c>
    </row>
    <row r="140" spans="1:6" ht="15" customHeight="1">
      <c r="A140" s="14" t="s">
        <v>717</v>
      </c>
      <c r="B140" s="6" t="s">
        <v>602</v>
      </c>
      <c r="C140" s="7">
        <f>C141</f>
        <v>50000</v>
      </c>
      <c r="D140" s="7">
        <f>D141</f>
        <v>0</v>
      </c>
      <c r="E140" s="7">
        <f t="shared" si="6"/>
        <v>-50000</v>
      </c>
      <c r="F140" s="27">
        <f t="shared" si="5"/>
        <v>0</v>
      </c>
    </row>
    <row r="141" spans="1:6" ht="12.75" customHeight="1">
      <c r="A141" s="21" t="s">
        <v>545</v>
      </c>
      <c r="B141" s="20" t="s">
        <v>547</v>
      </c>
      <c r="C141" s="7">
        <v>50000</v>
      </c>
      <c r="D141" s="7">
        <v>0</v>
      </c>
      <c r="E141" s="7">
        <f t="shared" si="6"/>
        <v>-50000</v>
      </c>
      <c r="F141" s="27">
        <f t="shared" si="5"/>
        <v>0</v>
      </c>
    </row>
    <row r="142" spans="1:6" ht="21" customHeight="1">
      <c r="A142" s="13" t="s">
        <v>718</v>
      </c>
      <c r="B142" s="8" t="s">
        <v>919</v>
      </c>
      <c r="C142" s="9">
        <f aca="true" t="shared" si="8" ref="C142:E143">SUM(C143)</f>
        <v>20000</v>
      </c>
      <c r="D142" s="9">
        <f t="shared" si="8"/>
        <v>16691</v>
      </c>
      <c r="E142" s="9">
        <f t="shared" si="8"/>
        <v>-3309</v>
      </c>
      <c r="F142" s="27">
        <f t="shared" si="5"/>
        <v>83.455</v>
      </c>
    </row>
    <row r="143" spans="1:6" ht="18" customHeight="1">
      <c r="A143" s="13" t="s">
        <v>719</v>
      </c>
      <c r="B143" s="8" t="s">
        <v>603</v>
      </c>
      <c r="C143" s="9">
        <f t="shared" si="8"/>
        <v>20000</v>
      </c>
      <c r="D143" s="9">
        <f t="shared" si="8"/>
        <v>16691</v>
      </c>
      <c r="E143" s="9">
        <f t="shared" si="8"/>
        <v>-3309</v>
      </c>
      <c r="F143" s="27">
        <f t="shared" si="5"/>
        <v>83.455</v>
      </c>
    </row>
    <row r="144" spans="1:6" ht="15" customHeight="1">
      <c r="A144" s="14" t="s">
        <v>720</v>
      </c>
      <c r="B144" s="6" t="s">
        <v>549</v>
      </c>
      <c r="C144" s="7">
        <f>C145</f>
        <v>20000</v>
      </c>
      <c r="D144" s="7">
        <f>D145</f>
        <v>16691</v>
      </c>
      <c r="E144" s="7">
        <f t="shared" si="6"/>
        <v>-3309</v>
      </c>
      <c r="F144" s="27">
        <f t="shared" si="5"/>
        <v>83.455</v>
      </c>
    </row>
    <row r="145" spans="1:6" ht="12.75" customHeight="1">
      <c r="A145" s="21" t="s">
        <v>548</v>
      </c>
      <c r="B145" s="20" t="s">
        <v>550</v>
      </c>
      <c r="C145" s="7">
        <v>20000</v>
      </c>
      <c r="D145" s="7">
        <v>16691</v>
      </c>
      <c r="E145" s="7">
        <f t="shared" si="6"/>
        <v>-3309</v>
      </c>
      <c r="F145" s="27">
        <f t="shared" si="5"/>
        <v>83.455</v>
      </c>
    </row>
    <row r="146" spans="1:6" ht="21.75" customHeight="1">
      <c r="A146" s="6"/>
      <c r="B146" s="23" t="s">
        <v>604</v>
      </c>
      <c r="C146" s="10">
        <f>C42+C137</f>
        <v>24519000</v>
      </c>
      <c r="D146" s="10">
        <f>D42+D137</f>
        <v>25217802</v>
      </c>
      <c r="E146" s="10">
        <f>E42+E137</f>
        <v>698802</v>
      </c>
      <c r="F146" s="27">
        <f t="shared" si="5"/>
        <v>102.85004282393247</v>
      </c>
    </row>
    <row r="147" ht="30" customHeight="1">
      <c r="A147" s="1" t="s">
        <v>721</v>
      </c>
    </row>
    <row r="148" ht="15.75" customHeight="1"/>
    <row r="149" spans="1:6" ht="27" customHeight="1">
      <c r="A149" s="28" t="s">
        <v>359</v>
      </c>
      <c r="B149" s="34" t="s">
        <v>274</v>
      </c>
      <c r="C149" s="29" t="s">
        <v>1028</v>
      </c>
      <c r="D149" s="30" t="s">
        <v>972</v>
      </c>
      <c r="E149" s="4" t="s">
        <v>960</v>
      </c>
      <c r="F149" s="4" t="s">
        <v>961</v>
      </c>
    </row>
    <row r="150" spans="1:6" ht="25.5" customHeight="1">
      <c r="A150" s="22" t="s">
        <v>722</v>
      </c>
      <c r="B150" s="18" t="s">
        <v>743</v>
      </c>
      <c r="C150" s="10">
        <f>C151+C159+C189+C196+C199+C203</f>
        <v>23995500</v>
      </c>
      <c r="D150" s="24">
        <f>D151+D159+D189+D196+D199+D203</f>
        <v>20016704</v>
      </c>
      <c r="E150" s="24">
        <f>E151+E159+E189+E196+E199+E203</f>
        <v>-3978796</v>
      </c>
      <c r="F150" s="27">
        <f aca="true" t="shared" si="9" ref="F150:F214">D150/C150*100</f>
        <v>83.4185743160176</v>
      </c>
    </row>
    <row r="151" spans="1:6" ht="21" customHeight="1">
      <c r="A151" s="13" t="s">
        <v>723</v>
      </c>
      <c r="B151" s="35" t="s">
        <v>605</v>
      </c>
      <c r="C151" s="9">
        <f>SUM(C152+C154+C156)</f>
        <v>5538500</v>
      </c>
      <c r="D151" s="25">
        <f>SUM(D152+D154+D156)</f>
        <v>5480401</v>
      </c>
      <c r="E151" s="41">
        <f>D151-C151</f>
        <v>-58099</v>
      </c>
      <c r="F151" s="27">
        <f t="shared" si="9"/>
        <v>98.95099756251693</v>
      </c>
    </row>
    <row r="152" spans="1:6" ht="18" customHeight="1">
      <c r="A152" s="13" t="s">
        <v>724</v>
      </c>
      <c r="B152" s="8" t="s">
        <v>920</v>
      </c>
      <c r="C152" s="9">
        <f>SUM(C153:C153)</f>
        <v>4570000</v>
      </c>
      <c r="D152" s="25">
        <f>SUM(D153:D153)</f>
        <v>4537608</v>
      </c>
      <c r="E152" s="41">
        <f aca="true" t="shared" si="10" ref="E152:E216">D152-C152</f>
        <v>-32392</v>
      </c>
      <c r="F152" s="27">
        <f t="shared" si="9"/>
        <v>99.29120350109409</v>
      </c>
    </row>
    <row r="153" spans="1:6" ht="13.5" customHeight="1">
      <c r="A153" s="14" t="s">
        <v>725</v>
      </c>
      <c r="B153" s="6" t="s">
        <v>606</v>
      </c>
      <c r="C153" s="7">
        <f>SUM('Pos.'!E12+'Pos.'!E471+'Pos.'!E498)</f>
        <v>4570000</v>
      </c>
      <c r="D153" s="26">
        <f>SUM('Pos.'!F12+'Pos.'!F471+'Pos.'!F498)</f>
        <v>4537608</v>
      </c>
      <c r="E153" s="7">
        <f t="shared" si="10"/>
        <v>-32392</v>
      </c>
      <c r="F153" s="27">
        <f t="shared" si="9"/>
        <v>99.29120350109409</v>
      </c>
    </row>
    <row r="154" spans="1:6" ht="18" customHeight="1">
      <c r="A154" s="13" t="s">
        <v>726</v>
      </c>
      <c r="B154" s="8" t="s">
        <v>729</v>
      </c>
      <c r="C154" s="9">
        <f>C155</f>
        <v>177500</v>
      </c>
      <c r="D154" s="25">
        <f>D155</f>
        <v>162324</v>
      </c>
      <c r="E154" s="41">
        <f t="shared" si="10"/>
        <v>-15176</v>
      </c>
      <c r="F154" s="27">
        <f t="shared" si="9"/>
        <v>91.45014084507042</v>
      </c>
    </row>
    <row r="155" spans="1:6" ht="13.5" customHeight="1">
      <c r="A155" s="14" t="s">
        <v>727</v>
      </c>
      <c r="B155" s="6" t="s">
        <v>607</v>
      </c>
      <c r="C155" s="7">
        <f>'Pos.'!E14+'Pos.'!E473+'Pos.'!E500</f>
        <v>177500</v>
      </c>
      <c r="D155" s="26">
        <f>'Pos.'!F14+'Pos.'!F473+'Pos.'!F500</f>
        <v>162324</v>
      </c>
      <c r="E155" s="7">
        <f t="shared" si="10"/>
        <v>-15176</v>
      </c>
      <c r="F155" s="27">
        <f t="shared" si="9"/>
        <v>91.45014084507042</v>
      </c>
    </row>
    <row r="156" spans="1:6" ht="18" customHeight="1">
      <c r="A156" s="13" t="s">
        <v>728</v>
      </c>
      <c r="B156" s="8" t="s">
        <v>921</v>
      </c>
      <c r="C156" s="9">
        <f>SUM(C157:C158)</f>
        <v>791000</v>
      </c>
      <c r="D156" s="25">
        <f>SUM(D157:D158)</f>
        <v>780469</v>
      </c>
      <c r="E156" s="41">
        <f t="shared" si="10"/>
        <v>-10531</v>
      </c>
      <c r="F156" s="27">
        <f t="shared" si="9"/>
        <v>98.66864728192162</v>
      </c>
    </row>
    <row r="157" spans="1:6" ht="13.5" customHeight="1">
      <c r="A157" s="15">
        <v>3132</v>
      </c>
      <c r="B157" s="6" t="s">
        <v>922</v>
      </c>
      <c r="C157" s="7">
        <f>SUM('Pos.'!E16+'Pos.'!E475+'Pos.'!E502)</f>
        <v>712000</v>
      </c>
      <c r="D157" s="26">
        <f>SUM('Pos.'!F16+'Pos.'!F475+'Pos.'!F502)</f>
        <v>703330</v>
      </c>
      <c r="E157" s="7">
        <f t="shared" si="10"/>
        <v>-8670</v>
      </c>
      <c r="F157" s="27">
        <f t="shared" si="9"/>
        <v>98.78230337078652</v>
      </c>
    </row>
    <row r="158" spans="1:6" ht="12">
      <c r="A158" s="15">
        <v>3133</v>
      </c>
      <c r="B158" s="6" t="s">
        <v>923</v>
      </c>
      <c r="C158" s="7">
        <f>SUM('Pos.'!E17+'Pos.'!E476+'Pos.'!E503)</f>
        <v>79000</v>
      </c>
      <c r="D158" s="26">
        <f>SUM('Pos.'!F17+'Pos.'!F476+'Pos.'!F503)</f>
        <v>77139</v>
      </c>
      <c r="E158" s="7">
        <f t="shared" si="10"/>
        <v>-1861</v>
      </c>
      <c r="F158" s="27">
        <f t="shared" si="9"/>
        <v>97.64430379746835</v>
      </c>
    </row>
    <row r="159" spans="1:6" ht="21" customHeight="1">
      <c r="A159" s="36">
        <v>32</v>
      </c>
      <c r="B159" s="8" t="s">
        <v>608</v>
      </c>
      <c r="C159" s="9">
        <f>SUM(C160+C165+C170+C180+C182)</f>
        <v>11064400</v>
      </c>
      <c r="D159" s="25">
        <f>SUM(D160+D165+D170+D180+D182)</f>
        <v>9039378</v>
      </c>
      <c r="E159" s="41">
        <f t="shared" si="10"/>
        <v>-2025022</v>
      </c>
      <c r="F159" s="27">
        <f t="shared" si="9"/>
        <v>81.69785980261017</v>
      </c>
    </row>
    <row r="160" spans="1:6" ht="18" customHeight="1">
      <c r="A160" s="36">
        <v>321</v>
      </c>
      <c r="B160" s="8" t="s">
        <v>730</v>
      </c>
      <c r="C160" s="9">
        <f>SUM(C161:C164)</f>
        <v>299400</v>
      </c>
      <c r="D160" s="9">
        <f>SUM(D161:D164)</f>
        <v>274806</v>
      </c>
      <c r="E160" s="41">
        <f t="shared" si="10"/>
        <v>-24594</v>
      </c>
      <c r="F160" s="27">
        <f t="shared" si="9"/>
        <v>91.78557114228457</v>
      </c>
    </row>
    <row r="161" spans="1:6" ht="12.75" customHeight="1">
      <c r="A161" s="15">
        <v>3211</v>
      </c>
      <c r="B161" s="6" t="s">
        <v>609</v>
      </c>
      <c r="C161" s="7">
        <f>SUM('Pos.'!E20)</f>
        <v>120000</v>
      </c>
      <c r="D161" s="26">
        <f>SUM('Pos.'!F20)</f>
        <v>109537</v>
      </c>
      <c r="E161" s="7">
        <f t="shared" si="10"/>
        <v>-10463</v>
      </c>
      <c r="F161" s="27">
        <f t="shared" si="9"/>
        <v>91.28083333333333</v>
      </c>
    </row>
    <row r="162" spans="1:6" ht="12.75" customHeight="1">
      <c r="A162" s="15" t="s">
        <v>390</v>
      </c>
      <c r="B162" s="6" t="s">
        <v>393</v>
      </c>
      <c r="C162" s="7">
        <f>SUM('Pos.'!E21+'Pos.'!E479+'Pos.'!E506)</f>
        <v>156400</v>
      </c>
      <c r="D162" s="26">
        <f>SUM('Pos.'!F21+'Pos.'!F479+'Pos.'!F506)</f>
        <v>153200</v>
      </c>
      <c r="E162" s="7">
        <f t="shared" si="10"/>
        <v>-3200</v>
      </c>
      <c r="F162" s="27">
        <f t="shared" si="9"/>
        <v>97.9539641943734</v>
      </c>
    </row>
    <row r="163" spans="1:6" ht="12.75" customHeight="1">
      <c r="A163" s="15">
        <v>3213</v>
      </c>
      <c r="B163" s="6" t="s">
        <v>610</v>
      </c>
      <c r="C163" s="7">
        <f>SUM('Pos.'!E22)</f>
        <v>15000</v>
      </c>
      <c r="D163" s="26">
        <f>SUM('Pos.'!F22)</f>
        <v>9141</v>
      </c>
      <c r="E163" s="7">
        <f t="shared" si="10"/>
        <v>-5859</v>
      </c>
      <c r="F163" s="27">
        <f t="shared" si="9"/>
        <v>60.940000000000005</v>
      </c>
    </row>
    <row r="164" spans="1:6" ht="12.75" customHeight="1">
      <c r="A164" s="15" t="s">
        <v>924</v>
      </c>
      <c r="B164" s="6" t="s">
        <v>925</v>
      </c>
      <c r="C164" s="7">
        <f>'Pos.'!E23</f>
        <v>8000</v>
      </c>
      <c r="D164" s="26">
        <f>'Pos.'!F23</f>
        <v>2928</v>
      </c>
      <c r="E164" s="7">
        <f t="shared" si="10"/>
        <v>-5072</v>
      </c>
      <c r="F164" s="27">
        <f t="shared" si="9"/>
        <v>36.6</v>
      </c>
    </row>
    <row r="165" spans="1:6" ht="18" customHeight="1">
      <c r="A165" s="36">
        <v>322</v>
      </c>
      <c r="B165" s="8" t="s">
        <v>732</v>
      </c>
      <c r="C165" s="9">
        <f>SUM(C166:C169)</f>
        <v>1445000</v>
      </c>
      <c r="D165" s="25">
        <f>SUM(D166:D169)</f>
        <v>1181630</v>
      </c>
      <c r="E165" s="41">
        <f t="shared" si="10"/>
        <v>-263370</v>
      </c>
      <c r="F165" s="27">
        <f t="shared" si="9"/>
        <v>81.77370242214533</v>
      </c>
    </row>
    <row r="166" spans="1:6" ht="12.75" customHeight="1">
      <c r="A166" s="15">
        <v>3221</v>
      </c>
      <c r="B166" s="6" t="s">
        <v>611</v>
      </c>
      <c r="C166" s="7">
        <f>'Pos.'!E25+'Pos.'!E48+'Pos.'!E355+'Pos.'!E312+'Pos.'!E481+'Pos.'!E508</f>
        <v>240000</v>
      </c>
      <c r="D166" s="26">
        <f>'Pos.'!F25+'Pos.'!F48+'Pos.'!F355+'Pos.'!F312+'Pos.'!F481+'Pos.'!F508</f>
        <v>204796</v>
      </c>
      <c r="E166" s="7">
        <f t="shared" si="10"/>
        <v>-35204</v>
      </c>
      <c r="F166" s="27">
        <f t="shared" si="9"/>
        <v>85.33166666666666</v>
      </c>
    </row>
    <row r="167" spans="1:6" ht="12.75" customHeight="1">
      <c r="A167" s="15">
        <v>3223</v>
      </c>
      <c r="B167" s="6" t="s">
        <v>612</v>
      </c>
      <c r="C167" s="7">
        <f>'Pos.'!E26+'Pos.'!E208+'Pos.'!E482</f>
        <v>585000</v>
      </c>
      <c r="D167" s="26">
        <f>'Pos.'!F26+'Pos.'!F208+'Pos.'!F482</f>
        <v>523229</v>
      </c>
      <c r="E167" s="7">
        <f t="shared" si="10"/>
        <v>-61771</v>
      </c>
      <c r="F167" s="27">
        <f t="shared" si="9"/>
        <v>89.4408547008547</v>
      </c>
    </row>
    <row r="168" spans="1:6" ht="12.75" customHeight="1">
      <c r="A168" s="15">
        <v>3224</v>
      </c>
      <c r="B168" s="6" t="s">
        <v>613</v>
      </c>
      <c r="C168" s="7">
        <f>'Pos.'!E27+'Pos.'!E130+'Pos.'!E356+'Pos.'!E150+'Pos.'!E209+'Pos.'!E222+'Pos.'!E254+'Pos.'!E280+'Pos.'!E483+'Pos.'!E509</f>
        <v>583000</v>
      </c>
      <c r="D168" s="26">
        <f>'Pos.'!F27+'Pos.'!F130+'Pos.'!F356+'Pos.'!F150+'Pos.'!F209+'Pos.'!F222+'Pos.'!F254+'Pos.'!F280+'Pos.'!F483+'Pos.'!F509</f>
        <v>427009</v>
      </c>
      <c r="E168" s="7">
        <f t="shared" si="10"/>
        <v>-155991</v>
      </c>
      <c r="F168" s="27">
        <f t="shared" si="9"/>
        <v>73.24339622641509</v>
      </c>
    </row>
    <row r="169" spans="1:6" ht="12.75" customHeight="1">
      <c r="A169" s="15">
        <v>3225</v>
      </c>
      <c r="B169" s="6" t="s">
        <v>614</v>
      </c>
      <c r="C169" s="7">
        <f>'Pos.'!E28+'Pos.'!E313+'Pos.'!E369+'Pos.'!E510</f>
        <v>37000</v>
      </c>
      <c r="D169" s="26">
        <f>SUM('Pos.'!F28+'Pos.'!F313+'Pos.'!F510+'Pos.'!F369)</f>
        <v>26596</v>
      </c>
      <c r="E169" s="7">
        <f t="shared" si="10"/>
        <v>-10404</v>
      </c>
      <c r="F169" s="27">
        <f t="shared" si="9"/>
        <v>71.88108108108108</v>
      </c>
    </row>
    <row r="170" spans="1:6" ht="18" customHeight="1">
      <c r="A170" s="36">
        <v>323</v>
      </c>
      <c r="B170" s="8" t="s">
        <v>733</v>
      </c>
      <c r="C170" s="9">
        <f>SUM(C171:C179)</f>
        <v>7358000</v>
      </c>
      <c r="D170" s="25">
        <f>SUM(D171:D179)</f>
        <v>5989547</v>
      </c>
      <c r="E170" s="41">
        <f t="shared" si="10"/>
        <v>-1368453</v>
      </c>
      <c r="F170" s="27">
        <f t="shared" si="9"/>
        <v>81.40183473770047</v>
      </c>
    </row>
    <row r="171" spans="1:6" ht="12.75" customHeight="1">
      <c r="A171" s="15">
        <v>3231</v>
      </c>
      <c r="B171" s="6" t="s">
        <v>615</v>
      </c>
      <c r="C171" s="7">
        <f>SUM('Pos.'!E30+'Pos.'!E512)</f>
        <v>336000</v>
      </c>
      <c r="D171" s="26">
        <f>SUM('Pos.'!F30+'Pos.'!F512)</f>
        <v>315973</v>
      </c>
      <c r="E171" s="7">
        <f t="shared" si="10"/>
        <v>-20027</v>
      </c>
      <c r="F171" s="27">
        <f t="shared" si="9"/>
        <v>94.03958333333333</v>
      </c>
    </row>
    <row r="172" spans="1:6" ht="12.75" customHeight="1">
      <c r="A172" s="15">
        <v>3232</v>
      </c>
      <c r="B172" s="6" t="s">
        <v>621</v>
      </c>
      <c r="C172" s="7">
        <f>'Pos.'!E31+'Pos.'!E132+'Pos.'!E358+'Pos.'!E152+'Pos.'!E153+'Pos.'!E169+'Pos.'!E177+'Pos.'!E211+'Pos.'!E224+'Pos.'!E225+'Pos.'!E256+'Pos.'!E282+'Pos.'!E513</f>
        <v>2674000</v>
      </c>
      <c r="D172" s="7">
        <f>'Pos.'!F31+'Pos.'!F132+'Pos.'!F358+'Pos.'!F152+'Pos.'!F153+'Pos.'!F169+'Pos.'!F177+'Pos.'!F211+'Pos.'!F224+'Pos.'!F225+'Pos.'!F256+'Pos.'!F282+'Pos.'!F513</f>
        <v>1863869</v>
      </c>
      <c r="E172" s="7">
        <f t="shared" si="10"/>
        <v>-810131</v>
      </c>
      <c r="F172" s="27">
        <f t="shared" si="9"/>
        <v>69.70340314136125</v>
      </c>
    </row>
    <row r="173" spans="1:6" ht="12.75" customHeight="1">
      <c r="A173" s="15">
        <v>3233</v>
      </c>
      <c r="B173" s="6" t="s">
        <v>622</v>
      </c>
      <c r="C173" s="7">
        <f>SUM('Pos.'!E59+'Pos.'!E50+'Pos.'!E514)</f>
        <v>363000</v>
      </c>
      <c r="D173" s="26">
        <f>SUM('Pos.'!F59+'Pos.'!F50+'Pos.'!F514)</f>
        <v>312261</v>
      </c>
      <c r="E173" s="7">
        <f t="shared" si="10"/>
        <v>-50739</v>
      </c>
      <c r="F173" s="27">
        <f t="shared" si="9"/>
        <v>86.02231404958678</v>
      </c>
    </row>
    <row r="174" spans="1:6" ht="12.75" customHeight="1">
      <c r="A174" s="15">
        <v>3234</v>
      </c>
      <c r="B174" s="6" t="s">
        <v>623</v>
      </c>
      <c r="C174" s="7">
        <f>'Pos.'!E32+'Pos.'!E226</f>
        <v>45000</v>
      </c>
      <c r="D174" s="7">
        <f>'Pos.'!F32+'Pos.'!F226</f>
        <v>32463</v>
      </c>
      <c r="E174" s="7">
        <f t="shared" si="10"/>
        <v>-12537</v>
      </c>
      <c r="F174" s="27">
        <f t="shared" si="9"/>
        <v>72.14</v>
      </c>
    </row>
    <row r="175" spans="1:6" ht="12.75" customHeight="1">
      <c r="A175" s="15">
        <v>3235</v>
      </c>
      <c r="B175" s="6" t="s">
        <v>624</v>
      </c>
      <c r="C175" s="7">
        <f>'Pos.'!E315</f>
        <v>40000</v>
      </c>
      <c r="D175" s="7">
        <f>'Pos.'!F315</f>
        <v>35000</v>
      </c>
      <c r="E175" s="7">
        <f t="shared" si="10"/>
        <v>-5000</v>
      </c>
      <c r="F175" s="27">
        <f t="shared" si="9"/>
        <v>87.5</v>
      </c>
    </row>
    <row r="176" spans="1:6" ht="12.75" customHeight="1">
      <c r="A176" s="15" t="s">
        <v>277</v>
      </c>
      <c r="B176" s="6" t="s">
        <v>279</v>
      </c>
      <c r="C176" s="7">
        <f>'Pos.'!E227</f>
        <v>55000</v>
      </c>
      <c r="D176" s="26">
        <f>'Pos.'!F227</f>
        <v>25028</v>
      </c>
      <c r="E176" s="7">
        <f t="shared" si="10"/>
        <v>-29972</v>
      </c>
      <c r="F176" s="27">
        <f t="shared" si="9"/>
        <v>45.50545454545454</v>
      </c>
    </row>
    <row r="177" spans="1:6" ht="12.75" customHeight="1">
      <c r="A177" s="15">
        <v>3237</v>
      </c>
      <c r="B177" s="6" t="s">
        <v>625</v>
      </c>
      <c r="C177" s="7">
        <f>SUM('Pos.'!E60+'Pos.'!E51+'Pos.'!E228+'Pos.'!E359+'Pos.'!E186+'Pos.'!E316+'Pos.'!E324+'Pos.'!E516)</f>
        <v>2074000</v>
      </c>
      <c r="D177" s="26">
        <f>SUM('Pos.'!F60+'Pos.'!F51+'Pos.'!F228+'Pos.'!F359+'Pos.'!F186+'Pos.'!F316+'Pos.'!F324+'Pos.'!F516)</f>
        <v>1685070</v>
      </c>
      <c r="E177" s="7">
        <f t="shared" si="10"/>
        <v>-388930</v>
      </c>
      <c r="F177" s="27">
        <f t="shared" si="9"/>
        <v>81.2473481195757</v>
      </c>
    </row>
    <row r="178" spans="1:6" ht="12.75" customHeight="1">
      <c r="A178" s="15">
        <v>3238</v>
      </c>
      <c r="B178" s="6" t="s">
        <v>626</v>
      </c>
      <c r="C178" s="7">
        <f>SUM('Pos.'!E33)</f>
        <v>45000</v>
      </c>
      <c r="D178" s="26">
        <f>SUM('Pos.'!F33)</f>
        <v>37162</v>
      </c>
      <c r="E178" s="7">
        <f t="shared" si="10"/>
        <v>-7838</v>
      </c>
      <c r="F178" s="27">
        <f t="shared" si="9"/>
        <v>82.58222222222223</v>
      </c>
    </row>
    <row r="179" spans="1:6" ht="12.75" customHeight="1">
      <c r="A179" s="15">
        <v>3239</v>
      </c>
      <c r="B179" s="6" t="s">
        <v>627</v>
      </c>
      <c r="C179" s="7">
        <f>'Pos.'!E61+'Pos.'!E229+'Pos.'!E261+'Pos.'!E515+'Pos.'!E517</f>
        <v>1726000</v>
      </c>
      <c r="D179" s="7">
        <f>'Pos.'!F61+'Pos.'!F229+'Pos.'!F261+'Pos.'!F515+'Pos.'!F517</f>
        <v>1682721</v>
      </c>
      <c r="E179" s="7">
        <f t="shared" si="10"/>
        <v>-43279</v>
      </c>
      <c r="F179" s="27">
        <f t="shared" si="9"/>
        <v>97.4925260718424</v>
      </c>
    </row>
    <row r="180" spans="1:6" ht="18" customHeight="1">
      <c r="A180" s="36" t="s">
        <v>908</v>
      </c>
      <c r="B180" s="8" t="s">
        <v>970</v>
      </c>
      <c r="C180" s="9">
        <f>C181</f>
        <v>50000</v>
      </c>
      <c r="D180" s="25">
        <f>D181</f>
        <v>39280</v>
      </c>
      <c r="E180" s="41">
        <f t="shared" si="10"/>
        <v>-10720</v>
      </c>
      <c r="F180" s="27">
        <f t="shared" si="9"/>
        <v>78.56</v>
      </c>
    </row>
    <row r="181" spans="1:6" ht="12.75" customHeight="1">
      <c r="A181" s="15" t="s">
        <v>910</v>
      </c>
      <c r="B181" s="6" t="s">
        <v>911</v>
      </c>
      <c r="C181" s="7">
        <f>'Pos.'!E40</f>
        <v>50000</v>
      </c>
      <c r="D181" s="26">
        <f>'Pos.'!F40</f>
        <v>39280</v>
      </c>
      <c r="E181" s="7">
        <f t="shared" si="10"/>
        <v>-10720</v>
      </c>
      <c r="F181" s="27">
        <f t="shared" si="9"/>
        <v>78.56</v>
      </c>
    </row>
    <row r="182" spans="1:6" ht="18" customHeight="1">
      <c r="A182" s="36">
        <v>329</v>
      </c>
      <c r="B182" s="8" t="s">
        <v>734</v>
      </c>
      <c r="C182" s="9">
        <f>SUM(C183:C188)</f>
        <v>1912000</v>
      </c>
      <c r="D182" s="25">
        <f>SUM(D183:D188)</f>
        <v>1554115</v>
      </c>
      <c r="E182" s="41">
        <f t="shared" si="10"/>
        <v>-357885</v>
      </c>
      <c r="F182" s="27">
        <f t="shared" si="9"/>
        <v>81.28216527196652</v>
      </c>
    </row>
    <row r="183" spans="1:6" ht="12.75" customHeight="1">
      <c r="A183" s="15">
        <v>3291</v>
      </c>
      <c r="B183" s="6" t="s">
        <v>926</v>
      </c>
      <c r="C183" s="7">
        <f>'Pos.'!E42+'Pos.'!E263+'Pos.'!E485</f>
        <v>317000</v>
      </c>
      <c r="D183" s="26">
        <f>'Pos.'!F42+'Pos.'!F263+'Pos.'!F485</f>
        <v>260098</v>
      </c>
      <c r="E183" s="7">
        <f t="shared" si="10"/>
        <v>-56902</v>
      </c>
      <c r="F183" s="27">
        <f t="shared" si="9"/>
        <v>82.04984227129337</v>
      </c>
    </row>
    <row r="184" spans="1:6" ht="12.75" customHeight="1">
      <c r="A184" s="15">
        <v>3292</v>
      </c>
      <c r="B184" s="6" t="s">
        <v>629</v>
      </c>
      <c r="C184" s="7">
        <f>SUM('Pos.'!E63+'Pos.'!E519)</f>
        <v>35000</v>
      </c>
      <c r="D184" s="26">
        <f>SUM('Pos.'!F63+'Pos.'!F519)</f>
        <v>29864</v>
      </c>
      <c r="E184" s="7">
        <f t="shared" si="10"/>
        <v>-5136</v>
      </c>
      <c r="F184" s="27">
        <f t="shared" si="9"/>
        <v>85.32571428571428</v>
      </c>
    </row>
    <row r="185" spans="1:6" ht="12.75" customHeight="1">
      <c r="A185" s="15">
        <v>3293</v>
      </c>
      <c r="B185" s="6" t="s">
        <v>630</v>
      </c>
      <c r="C185" s="7">
        <f>'Pos.'!E35+'Pos.'!E43+'Pos.'!E53+'Pos.'!E318+'Pos.'!E326</f>
        <v>520000</v>
      </c>
      <c r="D185" s="26">
        <f>'Pos.'!F35+'Pos.'!F43+'Pos.'!F53+'Pos.'!F318+'Pos.'!F326</f>
        <v>430198</v>
      </c>
      <c r="E185" s="7">
        <f t="shared" si="10"/>
        <v>-89802</v>
      </c>
      <c r="F185" s="27">
        <f t="shared" si="9"/>
        <v>82.73038461538461</v>
      </c>
    </row>
    <row r="186" spans="1:6" ht="12.75" customHeight="1">
      <c r="A186" s="15">
        <v>3294</v>
      </c>
      <c r="B186" s="6" t="s">
        <v>631</v>
      </c>
      <c r="C186" s="7">
        <f>SUM('Pos.'!E64)</f>
        <v>15000</v>
      </c>
      <c r="D186" s="26">
        <f>SUM('Pos.'!F64)</f>
        <v>6515</v>
      </c>
      <c r="E186" s="7">
        <f t="shared" si="10"/>
        <v>-8485</v>
      </c>
      <c r="F186" s="27">
        <f t="shared" si="9"/>
        <v>43.43333333333334</v>
      </c>
    </row>
    <row r="187" spans="1:6" ht="12.75" customHeight="1">
      <c r="A187" s="15" t="s">
        <v>977</v>
      </c>
      <c r="B187" s="6" t="s">
        <v>1012</v>
      </c>
      <c r="C187" s="7">
        <f>SUM('Pos.'!E65)</f>
        <v>300000</v>
      </c>
      <c r="D187" s="7">
        <f>SUM('Pos.'!F65)</f>
        <v>295350</v>
      </c>
      <c r="E187" s="7">
        <f>D187-C187</f>
        <v>-4650</v>
      </c>
      <c r="F187" s="27">
        <f>D187/C187*100</f>
        <v>98.45</v>
      </c>
    </row>
    <row r="188" spans="1:6" ht="12.75" customHeight="1">
      <c r="A188" s="15">
        <v>3299</v>
      </c>
      <c r="B188" s="6" t="s">
        <v>628</v>
      </c>
      <c r="C188" s="7">
        <f>'Pos.'!E54+'Pos.'!E66+'Pos.'!E105+'Pos.'!E106+'Pos.'!E116+'Pos.'!E124+'Pos.'!E319+'Pos.'!E327+'Pos.'!E486</f>
        <v>725000</v>
      </c>
      <c r="D188" s="7">
        <f>'Pos.'!F54+'Pos.'!F66+'Pos.'!F105+'Pos.'!F106+'Pos.'!F116+'Pos.'!F124+'Pos.'!F319+'Pos.'!F327+'Pos.'!F486</f>
        <v>532090</v>
      </c>
      <c r="E188" s="7">
        <f t="shared" si="10"/>
        <v>-192910</v>
      </c>
      <c r="F188" s="27">
        <f t="shared" si="9"/>
        <v>73.39172413793104</v>
      </c>
    </row>
    <row r="189" spans="1:6" ht="21" customHeight="1">
      <c r="A189" s="36">
        <v>34</v>
      </c>
      <c r="B189" s="8" t="s">
        <v>632</v>
      </c>
      <c r="C189" s="9">
        <f>C190+C192</f>
        <v>260000</v>
      </c>
      <c r="D189" s="25">
        <f>D190+D192</f>
        <v>192978</v>
      </c>
      <c r="E189" s="41">
        <f t="shared" si="10"/>
        <v>-67022</v>
      </c>
      <c r="F189" s="27">
        <f t="shared" si="9"/>
        <v>74.22230769230768</v>
      </c>
    </row>
    <row r="190" spans="1:6" ht="18" customHeight="1">
      <c r="A190" s="36">
        <v>342</v>
      </c>
      <c r="B190" s="8" t="s">
        <v>735</v>
      </c>
      <c r="C190" s="9">
        <f>SUM(C191:C191)</f>
        <v>135000</v>
      </c>
      <c r="D190" s="25">
        <f>SUM(D191:D191)</f>
        <v>132743</v>
      </c>
      <c r="E190" s="41">
        <f t="shared" si="10"/>
        <v>-2257</v>
      </c>
      <c r="F190" s="27">
        <f t="shared" si="9"/>
        <v>98.32814814814816</v>
      </c>
    </row>
    <row r="191" spans="1:6" ht="12.75" customHeight="1">
      <c r="A191" s="15" t="s">
        <v>169</v>
      </c>
      <c r="B191" s="6" t="s">
        <v>633</v>
      </c>
      <c r="C191" s="7">
        <f>SUM('Pos.'!E88)</f>
        <v>135000</v>
      </c>
      <c r="D191" s="26">
        <f>SUM('Pos.'!F88)</f>
        <v>132743</v>
      </c>
      <c r="E191" s="7">
        <f t="shared" si="10"/>
        <v>-2257</v>
      </c>
      <c r="F191" s="27">
        <f t="shared" si="9"/>
        <v>98.32814814814816</v>
      </c>
    </row>
    <row r="192" spans="1:6" ht="18" customHeight="1">
      <c r="A192" s="36">
        <v>343</v>
      </c>
      <c r="B192" s="8" t="s">
        <v>736</v>
      </c>
      <c r="C192" s="9">
        <f>SUM(C193:C195)</f>
        <v>125000</v>
      </c>
      <c r="D192" s="25">
        <f>SUM(D193:D195)</f>
        <v>60235</v>
      </c>
      <c r="E192" s="41">
        <f t="shared" si="10"/>
        <v>-64765</v>
      </c>
      <c r="F192" s="27">
        <f t="shared" si="9"/>
        <v>48.187999999999995</v>
      </c>
    </row>
    <row r="193" spans="1:6" ht="12.75" customHeight="1">
      <c r="A193" s="15">
        <v>3431</v>
      </c>
      <c r="B193" s="6" t="s">
        <v>634</v>
      </c>
      <c r="C193" s="7">
        <f>SUM('Pos.'!E97)</f>
        <v>70000</v>
      </c>
      <c r="D193" s="26">
        <f>SUM('Pos.'!F97)</f>
        <v>58604</v>
      </c>
      <c r="E193" s="7">
        <f t="shared" si="10"/>
        <v>-11396</v>
      </c>
      <c r="F193" s="27">
        <f t="shared" si="9"/>
        <v>83.72</v>
      </c>
    </row>
    <row r="194" spans="1:6" ht="12.75" customHeight="1">
      <c r="A194" s="15">
        <v>3433</v>
      </c>
      <c r="B194" s="6" t="s">
        <v>635</v>
      </c>
      <c r="C194" s="7">
        <f>SUM('Pos.'!E98)</f>
        <v>5000</v>
      </c>
      <c r="D194" s="26">
        <f>SUM('Pos.'!F98)</f>
        <v>1631</v>
      </c>
      <c r="E194" s="7">
        <f t="shared" si="10"/>
        <v>-3369</v>
      </c>
      <c r="F194" s="27">
        <f t="shared" si="9"/>
        <v>32.62</v>
      </c>
    </row>
    <row r="195" spans="1:6" ht="12.75" customHeight="1">
      <c r="A195" s="15">
        <v>3434</v>
      </c>
      <c r="B195" s="6" t="s">
        <v>636</v>
      </c>
      <c r="C195" s="7">
        <f>'Pos.'!E99</f>
        <v>50000</v>
      </c>
      <c r="D195" s="7">
        <f>'Pos.'!F99</f>
        <v>0</v>
      </c>
      <c r="E195" s="7">
        <f t="shared" si="10"/>
        <v>-50000</v>
      </c>
      <c r="F195" s="27">
        <f t="shared" si="9"/>
        <v>0</v>
      </c>
    </row>
    <row r="196" spans="1:6" ht="21" customHeight="1">
      <c r="A196" s="36">
        <v>35</v>
      </c>
      <c r="B196" s="8" t="s">
        <v>637</v>
      </c>
      <c r="C196" s="9">
        <f>C197</f>
        <v>140000</v>
      </c>
      <c r="D196" s="25">
        <f>D197</f>
        <v>133620</v>
      </c>
      <c r="E196" s="41">
        <f t="shared" si="10"/>
        <v>-6380</v>
      </c>
      <c r="F196" s="27">
        <f t="shared" si="9"/>
        <v>95.44285714285714</v>
      </c>
    </row>
    <row r="197" spans="1:6" ht="18" customHeight="1">
      <c r="A197" s="36">
        <v>352</v>
      </c>
      <c r="B197" s="8" t="s">
        <v>737</v>
      </c>
      <c r="C197" s="9">
        <f>C198</f>
        <v>140000</v>
      </c>
      <c r="D197" s="25">
        <f>D198</f>
        <v>133620</v>
      </c>
      <c r="E197" s="41">
        <f t="shared" si="10"/>
        <v>-6380</v>
      </c>
      <c r="F197" s="27">
        <f t="shared" si="9"/>
        <v>95.44285714285714</v>
      </c>
    </row>
    <row r="198" spans="1:6" ht="12.75" customHeight="1">
      <c r="A198" s="15">
        <v>3523</v>
      </c>
      <c r="B198" s="6" t="s">
        <v>640</v>
      </c>
      <c r="C198" s="7">
        <f>'Pos.'!E138+'Pos.'!E144+'Pos.'!E143</f>
        <v>140000</v>
      </c>
      <c r="D198" s="26">
        <f>'Pos.'!F138+'Pos.'!F144+'Pos.'!F143</f>
        <v>133620</v>
      </c>
      <c r="E198" s="7">
        <f t="shared" si="10"/>
        <v>-6380</v>
      </c>
      <c r="F198" s="27">
        <f t="shared" si="9"/>
        <v>95.44285714285714</v>
      </c>
    </row>
    <row r="199" spans="1:6" ht="21" customHeight="1">
      <c r="A199" s="36">
        <v>37</v>
      </c>
      <c r="B199" s="8" t="s">
        <v>641</v>
      </c>
      <c r="C199" s="9">
        <f>C200</f>
        <v>977000</v>
      </c>
      <c r="D199" s="25">
        <f>D200</f>
        <v>787090</v>
      </c>
      <c r="E199" s="41">
        <f t="shared" si="10"/>
        <v>-189910</v>
      </c>
      <c r="F199" s="27">
        <f t="shared" si="9"/>
        <v>80.56192425793245</v>
      </c>
    </row>
    <row r="200" spans="1:6" ht="18" customHeight="1">
      <c r="A200" s="36">
        <v>372</v>
      </c>
      <c r="B200" s="8" t="s">
        <v>971</v>
      </c>
      <c r="C200" s="9">
        <f>SUM(C201:C202)</f>
        <v>977000</v>
      </c>
      <c r="D200" s="25">
        <f>SUM(D201:D202)</f>
        <v>787090</v>
      </c>
      <c r="E200" s="41">
        <f t="shared" si="10"/>
        <v>-189910</v>
      </c>
      <c r="F200" s="27">
        <f t="shared" si="9"/>
        <v>80.56192425793245</v>
      </c>
    </row>
    <row r="201" spans="1:6" ht="12.75" customHeight="1">
      <c r="A201" s="15">
        <v>3721</v>
      </c>
      <c r="B201" s="6" t="s">
        <v>642</v>
      </c>
      <c r="C201" s="7">
        <f>'Pos.'!E422+'Pos.'!E436</f>
        <v>610000</v>
      </c>
      <c r="D201" s="26">
        <f>SUM('Pos.'!F422+'Pos.'!F436)</f>
        <v>524850</v>
      </c>
      <c r="E201" s="7">
        <f t="shared" si="10"/>
        <v>-85150</v>
      </c>
      <c r="F201" s="27">
        <f t="shared" si="9"/>
        <v>86.04098360655738</v>
      </c>
    </row>
    <row r="202" spans="1:6" ht="12.75" customHeight="1">
      <c r="A202" s="15">
        <v>3722</v>
      </c>
      <c r="B202" s="6" t="s">
        <v>643</v>
      </c>
      <c r="C202" s="7">
        <f>'Pos.'!E425+'Pos.'!E451</f>
        <v>367000</v>
      </c>
      <c r="D202" s="26">
        <f>SUM('Pos.'!F425+'Pos.'!F451)</f>
        <v>262240</v>
      </c>
      <c r="E202" s="7">
        <f t="shared" si="10"/>
        <v>-104760</v>
      </c>
      <c r="F202" s="27">
        <f t="shared" si="9"/>
        <v>71.4550408719346</v>
      </c>
    </row>
    <row r="203" spans="1:6" ht="21" customHeight="1">
      <c r="A203" s="36">
        <v>38</v>
      </c>
      <c r="B203" s="8" t="s">
        <v>927</v>
      </c>
      <c r="C203" s="9">
        <f>C204+C206+C208+C210</f>
        <v>6015600</v>
      </c>
      <c r="D203" s="25">
        <f>D204+D206+D208+D210</f>
        <v>4383237</v>
      </c>
      <c r="E203" s="41">
        <f t="shared" si="10"/>
        <v>-1632363</v>
      </c>
      <c r="F203" s="27">
        <f t="shared" si="9"/>
        <v>72.8645022940355</v>
      </c>
    </row>
    <row r="204" spans="1:6" ht="18" customHeight="1">
      <c r="A204" s="36">
        <v>381</v>
      </c>
      <c r="B204" s="8" t="s">
        <v>738</v>
      </c>
      <c r="C204" s="9">
        <f>SUM(C205)</f>
        <v>3461000</v>
      </c>
      <c r="D204" s="25">
        <f>SUM(D205)</f>
        <v>3038073</v>
      </c>
      <c r="E204" s="41">
        <f t="shared" si="10"/>
        <v>-422927</v>
      </c>
      <c r="F204" s="27">
        <f t="shared" si="9"/>
        <v>87.78020803236059</v>
      </c>
    </row>
    <row r="205" spans="1:6" ht="12.75" customHeight="1">
      <c r="A205" s="15">
        <v>3811</v>
      </c>
      <c r="B205" s="6" t="s">
        <v>644</v>
      </c>
      <c r="C205" s="7">
        <f>'Pos.'!E109+'Pos.'!E119+'Pos.'!E272+'Pos.'!E287+'Pos.'!E332+'Pos.'!E347+'Pos.'!E379+'Pos.'!E385+'Pos.'!E402+'Pos.'!E409+'Pos.'!E441+'Pos.'!E457</f>
        <v>3461000</v>
      </c>
      <c r="D205" s="26">
        <f>'Pos.'!F109+'Pos.'!F119+'Pos.'!F272+'Pos.'!F287+'Pos.'!F332+'Pos.'!F347+'Pos.'!F379+'Pos.'!F385+'Pos.'!F402+'Pos.'!F409+'Pos.'!F441+'Pos.'!F457</f>
        <v>3038073</v>
      </c>
      <c r="E205" s="7">
        <f t="shared" si="10"/>
        <v>-422927</v>
      </c>
      <c r="F205" s="27">
        <f t="shared" si="9"/>
        <v>87.78020803236059</v>
      </c>
    </row>
    <row r="206" spans="1:6" ht="18" customHeight="1">
      <c r="A206" s="36">
        <v>382</v>
      </c>
      <c r="B206" s="8" t="s">
        <v>739</v>
      </c>
      <c r="C206" s="9">
        <f>C207</f>
        <v>805000</v>
      </c>
      <c r="D206" s="25">
        <f>D207</f>
        <v>671384</v>
      </c>
      <c r="E206" s="41">
        <f t="shared" si="10"/>
        <v>-133616</v>
      </c>
      <c r="F206" s="27">
        <f t="shared" si="9"/>
        <v>83.40173913043478</v>
      </c>
    </row>
    <row r="207" spans="1:6" ht="12.75" customHeight="1">
      <c r="A207" s="15">
        <v>3821</v>
      </c>
      <c r="B207" s="6" t="s">
        <v>645</v>
      </c>
      <c r="C207" s="7">
        <f>'Pos.'!E111+'Pos.'!E274+'Pos.'!E349+'Pos.'!E350+'Pos.'!E396+'Pos.'!E411+'Pos.'!E404</f>
        <v>805000</v>
      </c>
      <c r="D207" s="26">
        <f>'Pos.'!F111+'Pos.'!F274+'Pos.'!F349+'Pos.'!F350+'Pos.'!F396+'Pos.'!F411+'Pos.'!F404</f>
        <v>671384</v>
      </c>
      <c r="E207" s="7">
        <f t="shared" si="10"/>
        <v>-133616</v>
      </c>
      <c r="F207" s="27">
        <f t="shared" si="9"/>
        <v>83.40173913043478</v>
      </c>
    </row>
    <row r="208" spans="1:6" ht="18" customHeight="1">
      <c r="A208" s="36">
        <v>385</v>
      </c>
      <c r="B208" s="8" t="s">
        <v>740</v>
      </c>
      <c r="C208" s="9">
        <f>SUM(C209)</f>
        <v>79600</v>
      </c>
      <c r="D208" s="25">
        <f>SUM(D209)</f>
        <v>18000</v>
      </c>
      <c r="E208" s="41">
        <f t="shared" si="10"/>
        <v>-61600</v>
      </c>
      <c r="F208" s="27">
        <f t="shared" si="9"/>
        <v>22.613065326633166</v>
      </c>
    </row>
    <row r="209" spans="1:6" ht="12.75" customHeight="1">
      <c r="A209" s="15">
        <v>3851</v>
      </c>
      <c r="B209" s="6" t="s">
        <v>646</v>
      </c>
      <c r="C209" s="7">
        <f>SUM('Pos.'!E73)</f>
        <v>79600</v>
      </c>
      <c r="D209" s="26">
        <f>SUM('Pos.'!F73)</f>
        <v>18000</v>
      </c>
      <c r="E209" s="7">
        <f t="shared" si="10"/>
        <v>-61600</v>
      </c>
      <c r="F209" s="27">
        <f t="shared" si="9"/>
        <v>22.613065326633166</v>
      </c>
    </row>
    <row r="210" spans="1:6" ht="18" customHeight="1">
      <c r="A210" s="36">
        <v>386</v>
      </c>
      <c r="B210" s="8" t="s">
        <v>741</v>
      </c>
      <c r="C210" s="9">
        <f>SUM(C211)</f>
        <v>1670000</v>
      </c>
      <c r="D210" s="25">
        <f>SUM(D211)</f>
        <v>655780</v>
      </c>
      <c r="E210" s="41">
        <f t="shared" si="10"/>
        <v>-1014220</v>
      </c>
      <c r="F210" s="27">
        <f t="shared" si="9"/>
        <v>39.26826347305389</v>
      </c>
    </row>
    <row r="211" spans="1:6" ht="12.75" customHeight="1">
      <c r="A211" s="15">
        <v>3861</v>
      </c>
      <c r="B211" s="6" t="s">
        <v>647</v>
      </c>
      <c r="C211" s="7">
        <f>'Pos.'!E172+'Pos.'!E180+'Pos.'!E202+'Pos.'!E232+'Pos.'!E266</f>
        <v>1670000</v>
      </c>
      <c r="D211" s="26">
        <f>'Pos.'!F172+'Pos.'!F180+'Pos.'!F202+'Pos.'!F232+'Pos.'!F266</f>
        <v>655780</v>
      </c>
      <c r="E211" s="7">
        <f t="shared" si="10"/>
        <v>-1014220</v>
      </c>
      <c r="F211" s="27">
        <f t="shared" si="9"/>
        <v>39.26826347305389</v>
      </c>
    </row>
    <row r="212" spans="1:6" ht="27" customHeight="1">
      <c r="A212" s="37">
        <v>4</v>
      </c>
      <c r="B212" s="18" t="s">
        <v>648</v>
      </c>
      <c r="C212" s="10">
        <f>C213+C216+C231</f>
        <v>4510000</v>
      </c>
      <c r="D212" s="24">
        <f>D213+D216+D231</f>
        <v>2156949</v>
      </c>
      <c r="E212" s="24">
        <f>E213+E216+E231</f>
        <v>-2353051</v>
      </c>
      <c r="F212" s="27">
        <f t="shared" si="9"/>
        <v>47.825920177383594</v>
      </c>
    </row>
    <row r="213" spans="1:6" ht="21" customHeight="1">
      <c r="A213" s="36">
        <v>41</v>
      </c>
      <c r="B213" s="8" t="s">
        <v>928</v>
      </c>
      <c r="C213" s="9">
        <f>C214</f>
        <v>600000</v>
      </c>
      <c r="D213" s="25">
        <f>D214</f>
        <v>168592</v>
      </c>
      <c r="E213" s="41">
        <f t="shared" si="10"/>
        <v>-431408</v>
      </c>
      <c r="F213" s="27">
        <f t="shared" si="9"/>
        <v>28.098666666666666</v>
      </c>
    </row>
    <row r="214" spans="1:6" ht="18" customHeight="1">
      <c r="A214" s="36">
        <v>411</v>
      </c>
      <c r="B214" s="8" t="s">
        <v>969</v>
      </c>
      <c r="C214" s="9">
        <f>SUM(C215)</f>
        <v>600000</v>
      </c>
      <c r="D214" s="25">
        <f>SUM(D215)</f>
        <v>168592</v>
      </c>
      <c r="E214" s="41">
        <f t="shared" si="10"/>
        <v>-431408</v>
      </c>
      <c r="F214" s="27">
        <f t="shared" si="9"/>
        <v>28.098666666666666</v>
      </c>
    </row>
    <row r="215" spans="1:6" ht="13.5" customHeight="1">
      <c r="A215" s="15">
        <v>4111</v>
      </c>
      <c r="B215" s="6" t="s">
        <v>649</v>
      </c>
      <c r="C215" s="7">
        <f>'Pos.'!E158+'Pos.'!E196+'Pos.'!E243</f>
        <v>600000</v>
      </c>
      <c r="D215" s="26">
        <f>'Pos.'!F158+'Pos.'!F196+'Pos.'!F243</f>
        <v>168592</v>
      </c>
      <c r="E215" s="7">
        <f t="shared" si="10"/>
        <v>-431408</v>
      </c>
      <c r="F215" s="27">
        <f aca="true" t="shared" si="11" ref="F215:F239">D215/C215*100</f>
        <v>28.098666666666666</v>
      </c>
    </row>
    <row r="216" spans="1:6" ht="21" customHeight="1">
      <c r="A216" s="36">
        <v>42</v>
      </c>
      <c r="B216" s="8" t="s">
        <v>942</v>
      </c>
      <c r="C216" s="9">
        <f>C217+C221+C226+C228</f>
        <v>2380000</v>
      </c>
      <c r="D216" s="25">
        <f>D217+D221+D226+D228</f>
        <v>1418264</v>
      </c>
      <c r="E216" s="41">
        <f t="shared" si="10"/>
        <v>-961736</v>
      </c>
      <c r="F216" s="27">
        <f t="shared" si="11"/>
        <v>59.5909243697479</v>
      </c>
    </row>
    <row r="217" spans="1:6" ht="18" customHeight="1">
      <c r="A217" s="36">
        <v>421</v>
      </c>
      <c r="B217" s="8" t="s">
        <v>742</v>
      </c>
      <c r="C217" s="9">
        <f>SUM(C218:C220)</f>
        <v>1795000</v>
      </c>
      <c r="D217" s="25">
        <f>SUM(D218:D220)</f>
        <v>971477</v>
      </c>
      <c r="E217" s="41">
        <f aca="true" t="shared" si="12" ref="E217:E238">D217-C217</f>
        <v>-823523</v>
      </c>
      <c r="F217" s="27">
        <f t="shared" si="11"/>
        <v>54.12128133704736</v>
      </c>
    </row>
    <row r="218" spans="1:6" ht="13.5" customHeight="1">
      <c r="A218" s="15">
        <v>4212</v>
      </c>
      <c r="B218" s="6" t="s">
        <v>650</v>
      </c>
      <c r="C218" s="7">
        <f>'Pos.'!E464+'Pos.'!E416</f>
        <v>150000</v>
      </c>
      <c r="D218" s="26">
        <f>'Pos.'!F464+'Pos.'!F416</f>
        <v>0</v>
      </c>
      <c r="E218" s="7">
        <f t="shared" si="12"/>
        <v>-150000</v>
      </c>
      <c r="F218" s="27">
        <f t="shared" si="11"/>
        <v>0</v>
      </c>
    </row>
    <row r="219" spans="1:6" ht="12">
      <c r="A219" s="15" t="s">
        <v>558</v>
      </c>
      <c r="B219" s="6" t="s">
        <v>929</v>
      </c>
      <c r="C219" s="7">
        <f>'Pos.'!E163+'Pos.'!E237</f>
        <v>1085000</v>
      </c>
      <c r="D219" s="26">
        <f>'Pos.'!F163+'Pos.'!F237</f>
        <v>512241</v>
      </c>
      <c r="E219" s="7">
        <f t="shared" si="12"/>
        <v>-572759</v>
      </c>
      <c r="F219" s="27">
        <f t="shared" si="11"/>
        <v>47.21115207373272</v>
      </c>
    </row>
    <row r="220" spans="1:6" ht="12">
      <c r="A220" s="15" t="s">
        <v>869</v>
      </c>
      <c r="B220" s="6" t="s">
        <v>899</v>
      </c>
      <c r="C220" s="26">
        <f>'Pos.'!E216+'Pos.'!E248</f>
        <v>560000</v>
      </c>
      <c r="D220" s="26">
        <f>'Pos.'!F216+'Pos.'!F248</f>
        <v>459236</v>
      </c>
      <c r="E220" s="7">
        <f t="shared" si="12"/>
        <v>-100764</v>
      </c>
      <c r="F220" s="27">
        <f t="shared" si="11"/>
        <v>82.00642857142857</v>
      </c>
    </row>
    <row r="221" spans="1:6" ht="18" customHeight="1">
      <c r="A221" s="36">
        <v>422</v>
      </c>
      <c r="B221" s="8" t="s">
        <v>174</v>
      </c>
      <c r="C221" s="9">
        <f>SUM(C222:C225)</f>
        <v>65000</v>
      </c>
      <c r="D221" s="25">
        <f>SUM(D222:D225)</f>
        <v>41342</v>
      </c>
      <c r="E221" s="41">
        <f t="shared" si="12"/>
        <v>-23658</v>
      </c>
      <c r="F221" s="27">
        <f t="shared" si="11"/>
        <v>63.60307692307692</v>
      </c>
    </row>
    <row r="222" spans="1:6" ht="13.5" customHeight="1">
      <c r="A222" s="15">
        <v>4221</v>
      </c>
      <c r="B222" s="6" t="s">
        <v>651</v>
      </c>
      <c r="C222" s="7">
        <f>SUM('Pos.'!E78+'Pos.'!E524)</f>
        <v>35000</v>
      </c>
      <c r="D222" s="26">
        <f>SUM('Pos.'!F78+'Pos.'!F524)</f>
        <v>33293</v>
      </c>
      <c r="E222" s="7">
        <f t="shared" si="12"/>
        <v>-1707</v>
      </c>
      <c r="F222" s="27">
        <f t="shared" si="11"/>
        <v>95.12285714285714</v>
      </c>
    </row>
    <row r="223" spans="1:6" ht="13.5" customHeight="1">
      <c r="A223" s="15" t="s">
        <v>170</v>
      </c>
      <c r="B223" s="6" t="s">
        <v>171</v>
      </c>
      <c r="C223" s="7">
        <f>SUM('Pos.'!E79)</f>
        <v>15000</v>
      </c>
      <c r="D223" s="26">
        <f>SUM('Pos.'!F79)</f>
        <v>8049</v>
      </c>
      <c r="E223" s="7">
        <f t="shared" si="12"/>
        <v>-6951</v>
      </c>
      <c r="F223" s="27">
        <f t="shared" si="11"/>
        <v>53.66</v>
      </c>
    </row>
    <row r="224" spans="1:6" ht="13.5" customHeight="1">
      <c r="A224" s="15" t="s">
        <v>172</v>
      </c>
      <c r="B224" s="6" t="s">
        <v>173</v>
      </c>
      <c r="C224" s="7">
        <f>SUM('Pos.'!E80)</f>
        <v>5000</v>
      </c>
      <c r="D224" s="26">
        <f>SUM('Pos.'!F80)</f>
        <v>0</v>
      </c>
      <c r="E224" s="7">
        <f t="shared" si="12"/>
        <v>-5000</v>
      </c>
      <c r="F224" s="27">
        <f t="shared" si="11"/>
        <v>0</v>
      </c>
    </row>
    <row r="225" spans="1:6" ht="13.5" customHeight="1">
      <c r="A225" s="15" t="s">
        <v>554</v>
      </c>
      <c r="B225" s="6" t="s">
        <v>864</v>
      </c>
      <c r="C225" s="7">
        <f>'Pos.'!E373</f>
        <v>10000</v>
      </c>
      <c r="D225" s="7">
        <f>'Pos.'!F373</f>
        <v>0</v>
      </c>
      <c r="E225" s="7">
        <f t="shared" si="12"/>
        <v>-10000</v>
      </c>
      <c r="F225" s="27">
        <f t="shared" si="11"/>
        <v>0</v>
      </c>
    </row>
    <row r="226" spans="1:6" ht="18" customHeight="1">
      <c r="A226" s="36">
        <v>424</v>
      </c>
      <c r="B226" s="8" t="s">
        <v>175</v>
      </c>
      <c r="C226" s="9">
        <f>SUM(C227)</f>
        <v>60000</v>
      </c>
      <c r="D226" s="25">
        <f>SUM(D227)</f>
        <v>60000</v>
      </c>
      <c r="E226" s="41">
        <f t="shared" si="12"/>
        <v>0</v>
      </c>
      <c r="F226" s="27">
        <f t="shared" si="11"/>
        <v>100</v>
      </c>
    </row>
    <row r="227" spans="1:6" ht="13.5" customHeight="1">
      <c r="A227" s="15">
        <v>4241</v>
      </c>
      <c r="B227" s="6" t="s">
        <v>652</v>
      </c>
      <c r="C227" s="7">
        <f>SUM('Pos.'!E526)</f>
        <v>60000</v>
      </c>
      <c r="D227" s="26">
        <f>SUM('Pos.'!F526)</f>
        <v>60000</v>
      </c>
      <c r="E227" s="7">
        <f t="shared" si="12"/>
        <v>0</v>
      </c>
      <c r="F227" s="27">
        <f t="shared" si="11"/>
        <v>100</v>
      </c>
    </row>
    <row r="228" spans="1:6" ht="18" customHeight="1">
      <c r="A228" s="36">
        <v>426</v>
      </c>
      <c r="B228" s="8" t="s">
        <v>176</v>
      </c>
      <c r="C228" s="9">
        <f>SUM(C229:C230)</f>
        <v>460000</v>
      </c>
      <c r="D228" s="25">
        <f>SUM(D229:D230)</f>
        <v>345445</v>
      </c>
      <c r="E228" s="41">
        <f t="shared" si="12"/>
        <v>-114555</v>
      </c>
      <c r="F228" s="27">
        <f t="shared" si="11"/>
        <v>75.09673913043478</v>
      </c>
    </row>
    <row r="229" spans="1:6" ht="13.5" customHeight="1">
      <c r="A229" s="15">
        <v>4262</v>
      </c>
      <c r="B229" s="6" t="s">
        <v>653</v>
      </c>
      <c r="C229" s="7">
        <f>SUM('Pos.'!E82)</f>
        <v>10000</v>
      </c>
      <c r="D229" s="26">
        <f>SUM('Pos.'!F82)</f>
        <v>3158</v>
      </c>
      <c r="E229" s="7">
        <f t="shared" si="12"/>
        <v>-6842</v>
      </c>
      <c r="F229" s="27">
        <f t="shared" si="11"/>
        <v>31.580000000000002</v>
      </c>
    </row>
    <row r="230" spans="1:6" ht="12">
      <c r="A230" s="15" t="s">
        <v>930</v>
      </c>
      <c r="B230" s="6" t="s">
        <v>931</v>
      </c>
      <c r="C230" s="7">
        <f>SUM('Pos.'!E191)</f>
        <v>450000</v>
      </c>
      <c r="D230" s="26">
        <f>SUM('Pos.'!F191)</f>
        <v>342287</v>
      </c>
      <c r="E230" s="7">
        <f t="shared" si="12"/>
        <v>-107713</v>
      </c>
      <c r="F230" s="27">
        <f t="shared" si="11"/>
        <v>76.06377777777777</v>
      </c>
    </row>
    <row r="231" spans="1:6" ht="21" customHeight="1">
      <c r="A231" s="36" t="s">
        <v>179</v>
      </c>
      <c r="B231" s="8" t="s">
        <v>943</v>
      </c>
      <c r="C231" s="9">
        <f>C232</f>
        <v>1530000</v>
      </c>
      <c r="D231" s="25">
        <f>D232</f>
        <v>570093</v>
      </c>
      <c r="E231" s="41">
        <f t="shared" si="12"/>
        <v>-959907</v>
      </c>
      <c r="F231" s="27">
        <f t="shared" si="11"/>
        <v>37.26098039215686</v>
      </c>
    </row>
    <row r="232" spans="1:6" ht="18" customHeight="1">
      <c r="A232" s="36" t="s">
        <v>180</v>
      </c>
      <c r="B232" s="8" t="s">
        <v>1039</v>
      </c>
      <c r="C232" s="9">
        <f>C233</f>
        <v>1530000</v>
      </c>
      <c r="D232" s="25">
        <f>D233</f>
        <v>570093</v>
      </c>
      <c r="E232" s="41">
        <f t="shared" si="12"/>
        <v>-959907</v>
      </c>
      <c r="F232" s="27">
        <f t="shared" si="11"/>
        <v>37.26098039215686</v>
      </c>
    </row>
    <row r="233" spans="1:6" ht="13.5" customHeight="1">
      <c r="A233" s="15" t="s">
        <v>182</v>
      </c>
      <c r="B233" s="6" t="s">
        <v>482</v>
      </c>
      <c r="C233" s="7">
        <f>'Pos.'!E364+'Pos.'!E491</f>
        <v>1530000</v>
      </c>
      <c r="D233" s="26">
        <f>'Pos.'!F364+'Pos.'!F491</f>
        <v>570093</v>
      </c>
      <c r="E233" s="7">
        <f t="shared" si="12"/>
        <v>-959907</v>
      </c>
      <c r="F233" s="27">
        <f t="shared" si="11"/>
        <v>37.26098039215686</v>
      </c>
    </row>
    <row r="234" spans="1:6" ht="24" customHeight="1">
      <c r="A234" s="15"/>
      <c r="B234" s="18" t="s">
        <v>654</v>
      </c>
      <c r="C234" s="10">
        <f>C150+C212</f>
        <v>28505500</v>
      </c>
      <c r="D234" s="24">
        <f>D150+D212</f>
        <v>22173653</v>
      </c>
      <c r="E234" s="24">
        <f>E150+E212</f>
        <v>-6331847</v>
      </c>
      <c r="F234" s="27">
        <f t="shared" si="11"/>
        <v>77.78727964778727</v>
      </c>
    </row>
    <row r="235" spans="1:6" ht="24" customHeight="1">
      <c r="A235" s="37">
        <v>5</v>
      </c>
      <c r="B235" s="18" t="s">
        <v>785</v>
      </c>
      <c r="C235" s="10">
        <f>C236</f>
        <v>795000</v>
      </c>
      <c r="D235" s="24">
        <f>D236</f>
        <v>785919</v>
      </c>
      <c r="E235" s="24">
        <f>E236</f>
        <v>-9081</v>
      </c>
      <c r="F235" s="27">
        <f t="shared" si="11"/>
        <v>98.85773584905661</v>
      </c>
    </row>
    <row r="236" spans="1:6" ht="21" customHeight="1">
      <c r="A236" s="36">
        <v>54</v>
      </c>
      <c r="B236" s="8" t="s">
        <v>655</v>
      </c>
      <c r="C236" s="9">
        <f>C237</f>
        <v>795000</v>
      </c>
      <c r="D236" s="25">
        <f>D237</f>
        <v>785919</v>
      </c>
      <c r="E236" s="41">
        <f t="shared" si="12"/>
        <v>-9081</v>
      </c>
      <c r="F236" s="27">
        <f t="shared" si="11"/>
        <v>98.85773584905661</v>
      </c>
    </row>
    <row r="237" spans="1:6" ht="18" customHeight="1">
      <c r="A237" s="36" t="s">
        <v>744</v>
      </c>
      <c r="B237" s="8" t="s">
        <v>745</v>
      </c>
      <c r="C237" s="9">
        <f>SUM(C238)</f>
        <v>795000</v>
      </c>
      <c r="D237" s="25">
        <f>SUM(D238)</f>
        <v>785919</v>
      </c>
      <c r="E237" s="41">
        <f t="shared" si="12"/>
        <v>-9081</v>
      </c>
      <c r="F237" s="27">
        <f t="shared" si="11"/>
        <v>98.85773584905661</v>
      </c>
    </row>
    <row r="238" spans="1:6" ht="13.5" customHeight="1">
      <c r="A238" s="15" t="s">
        <v>830</v>
      </c>
      <c r="B238" s="6" t="s">
        <v>656</v>
      </c>
      <c r="C238" s="7">
        <f>SUM('Pos.'!E92)</f>
        <v>795000</v>
      </c>
      <c r="D238" s="26">
        <f>SUM('Pos.'!F92)</f>
        <v>785919</v>
      </c>
      <c r="E238" s="7">
        <f t="shared" si="12"/>
        <v>-9081</v>
      </c>
      <c r="F238" s="27">
        <f t="shared" si="11"/>
        <v>98.85773584905661</v>
      </c>
    </row>
    <row r="239" spans="1:6" ht="27" customHeight="1">
      <c r="A239" s="6"/>
      <c r="B239" s="18" t="s">
        <v>657</v>
      </c>
      <c r="C239" s="10">
        <f>C234+C235</f>
        <v>29300500</v>
      </c>
      <c r="D239" s="24">
        <f>D234+D235</f>
        <v>22959572</v>
      </c>
      <c r="E239" s="24">
        <f>E234+E235</f>
        <v>-6340928</v>
      </c>
      <c r="F239" s="27">
        <f t="shared" si="11"/>
        <v>78.35897680926946</v>
      </c>
    </row>
  </sheetData>
  <sheetProtection/>
  <mergeCells count="8">
    <mergeCell ref="A5:F5"/>
    <mergeCell ref="A7:D7"/>
    <mergeCell ref="A16:B16"/>
    <mergeCell ref="A6:F6"/>
    <mergeCell ref="A8:F8"/>
    <mergeCell ref="E40:F40"/>
    <mergeCell ref="A13:D13"/>
    <mergeCell ref="A36:B36"/>
  </mergeCells>
  <printOptions/>
  <pageMargins left="0.7480314960629921" right="0.7480314960629921" top="0.5118110236220472" bottom="0.31496062992125984" header="0.5118110236220472" footer="0.5118110236220472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527"/>
  <sheetViews>
    <sheetView zoomScaleSheetLayoutView="50" zoomScalePageLayoutView="0" workbookViewId="0" topLeftCell="A10">
      <selection activeCell="F54" sqref="F54"/>
    </sheetView>
  </sheetViews>
  <sheetFormatPr defaultColWidth="9.140625" defaultRowHeight="12.75"/>
  <cols>
    <col min="1" max="1" width="5.57421875" style="38" customWidth="1"/>
    <col min="2" max="2" width="7.57421875" style="38" customWidth="1"/>
    <col min="3" max="3" width="8.00390625" style="38" customWidth="1"/>
    <col min="4" max="4" width="51.28125" style="38" customWidth="1"/>
    <col min="5" max="6" width="10.28125" style="38" customWidth="1"/>
    <col min="7" max="7" width="10.7109375" style="38" customWidth="1"/>
    <col min="8" max="8" width="8.00390625" style="38" customWidth="1"/>
    <col min="9" max="16384" width="9.140625" style="38" customWidth="1"/>
  </cols>
  <sheetData>
    <row r="1" ht="22.5" customHeight="1"/>
    <row r="2" spans="1:8" ht="17.25" customHeight="1">
      <c r="A2" s="173" t="s">
        <v>33</v>
      </c>
      <c r="B2" s="174" t="s">
        <v>342</v>
      </c>
      <c r="C2" s="173" t="s">
        <v>746</v>
      </c>
      <c r="D2" s="173" t="s">
        <v>399</v>
      </c>
      <c r="E2" s="157" t="s">
        <v>1029</v>
      </c>
      <c r="F2" s="157" t="s">
        <v>972</v>
      </c>
      <c r="G2" s="157" t="s">
        <v>960</v>
      </c>
      <c r="H2" s="174" t="s">
        <v>961</v>
      </c>
    </row>
    <row r="3" spans="1:8" ht="25.5" customHeight="1">
      <c r="A3" s="173"/>
      <c r="B3" s="173"/>
      <c r="C3" s="173"/>
      <c r="D3" s="173"/>
      <c r="E3" s="158"/>
      <c r="F3" s="158"/>
      <c r="G3" s="158"/>
      <c r="H3" s="174"/>
    </row>
    <row r="4" spans="1:8" ht="12.75">
      <c r="A4" s="93">
        <v>1</v>
      </c>
      <c r="B4" s="93">
        <v>2</v>
      </c>
      <c r="C4" s="93">
        <v>3</v>
      </c>
      <c r="D4" s="93">
        <v>4</v>
      </c>
      <c r="E4" s="93">
        <v>5</v>
      </c>
      <c r="F4" s="93">
        <v>6</v>
      </c>
      <c r="G4" s="93">
        <v>7</v>
      </c>
      <c r="H4" s="93">
        <v>8</v>
      </c>
    </row>
    <row r="5" spans="1:8" ht="48.75" customHeight="1">
      <c r="A5" s="94"/>
      <c r="B5" s="179" t="s">
        <v>945</v>
      </c>
      <c r="C5" s="180"/>
      <c r="D5" s="181"/>
      <c r="E5" s="95">
        <f>E6+E465+E492</f>
        <v>29300500</v>
      </c>
      <c r="F5" s="95">
        <f>F6+F465+F492</f>
        <v>22959572</v>
      </c>
      <c r="G5" s="95">
        <f>G6+G465+G492</f>
        <v>-6340928</v>
      </c>
      <c r="H5" s="96">
        <f>F5/E5*100</f>
        <v>78.35897680926946</v>
      </c>
    </row>
    <row r="6" spans="1:8" ht="36" customHeight="1">
      <c r="A6" s="97"/>
      <c r="B6" s="98"/>
      <c r="C6" s="182" t="s">
        <v>786</v>
      </c>
      <c r="D6" s="183"/>
      <c r="E6" s="99">
        <f>E7+E83+E100+E125+E133+E145+E164+E181+E197+E203+E217+E238+E249+E267+E275+E307+E374+E380+E397+E417</f>
        <v>26429600</v>
      </c>
      <c r="F6" s="99">
        <f>F7+F83+F100+F125+F133+F145+F164+F181+F197+F203+F217+F238+F249+F267+F275+F307+F374+F380+F397+F417</f>
        <v>20133035</v>
      </c>
      <c r="G6" s="99">
        <f>G7+G83+G100+G125+G133+G145+G164+G181+G197+G203+G217+G238+G249+G267+G275+G307+G374+G380+G397+G417</f>
        <v>-6296565</v>
      </c>
      <c r="H6" s="100">
        <f>F6/E6*100</f>
        <v>76.17608666041106</v>
      </c>
    </row>
    <row r="7" spans="1:8" ht="30" customHeight="1">
      <c r="A7" s="101"/>
      <c r="B7" s="101"/>
      <c r="C7" s="184" t="s">
        <v>787</v>
      </c>
      <c r="D7" s="184"/>
      <c r="E7" s="102">
        <f>E8+E36+E44+E55+E74</f>
        <v>7192600</v>
      </c>
      <c r="F7" s="102">
        <f>F8+F36+F44+F55+F74</f>
        <v>6660200</v>
      </c>
      <c r="G7" s="102">
        <f>G8+G36+G44+G55+G74</f>
        <v>-532400</v>
      </c>
      <c r="H7" s="103">
        <f>F7/E7*100</f>
        <v>92.59794789088785</v>
      </c>
    </row>
    <row r="8" spans="1:8" ht="25.5" customHeight="1">
      <c r="A8" s="94"/>
      <c r="B8" s="104" t="s">
        <v>36</v>
      </c>
      <c r="C8" s="185" t="s">
        <v>1030</v>
      </c>
      <c r="D8" s="186"/>
      <c r="E8" s="105">
        <f>E9</f>
        <v>4438000</v>
      </c>
      <c r="F8" s="105">
        <f>F9</f>
        <v>4271342</v>
      </c>
      <c r="G8" s="105">
        <f>G9</f>
        <v>-166658</v>
      </c>
      <c r="H8" s="106">
        <f>F8/E8*100</f>
        <v>96.24474988733664</v>
      </c>
    </row>
    <row r="9" spans="1:8" ht="21" customHeight="1">
      <c r="A9" s="107"/>
      <c r="B9" s="108"/>
      <c r="C9" s="107">
        <v>3</v>
      </c>
      <c r="D9" s="109" t="s">
        <v>19</v>
      </c>
      <c r="E9" s="110">
        <f>E10+E18</f>
        <v>4438000</v>
      </c>
      <c r="F9" s="110">
        <f>F10+F18</f>
        <v>4271342</v>
      </c>
      <c r="G9" s="110">
        <f>F9-E9</f>
        <v>-166658</v>
      </c>
      <c r="H9" s="106">
        <f aca="true" t="shared" si="0" ref="H9:H77">F9/E9*100</f>
        <v>96.24474988733664</v>
      </c>
    </row>
    <row r="10" spans="1:8" ht="18" customHeight="1">
      <c r="A10" s="107"/>
      <c r="B10" s="108"/>
      <c r="C10" s="107">
        <v>31</v>
      </c>
      <c r="D10" s="109" t="s">
        <v>186</v>
      </c>
      <c r="E10" s="110">
        <f>E11+E13+E15</f>
        <v>3201000</v>
      </c>
      <c r="F10" s="110">
        <f>F11+F13+F15</f>
        <v>3166129</v>
      </c>
      <c r="G10" s="110">
        <f aca="true" t="shared" si="1" ref="G10:G78">F10-E10</f>
        <v>-34871</v>
      </c>
      <c r="H10" s="106">
        <f t="shared" si="0"/>
        <v>98.91062168072477</v>
      </c>
    </row>
    <row r="11" spans="1:8" ht="18" customHeight="1">
      <c r="A11" s="107"/>
      <c r="B11" s="108"/>
      <c r="C11" s="107">
        <v>311</v>
      </c>
      <c r="D11" s="109" t="s">
        <v>932</v>
      </c>
      <c r="E11" s="110">
        <f>SUM(E12:E12)</f>
        <v>2650000</v>
      </c>
      <c r="F11" s="110">
        <f>SUM(F12:F12)</f>
        <v>2631489</v>
      </c>
      <c r="G11" s="110">
        <f t="shared" si="1"/>
        <v>-18511</v>
      </c>
      <c r="H11" s="106">
        <f t="shared" si="0"/>
        <v>99.3014716981132</v>
      </c>
    </row>
    <row r="12" spans="1:8" ht="15" customHeight="1">
      <c r="A12" s="111" t="s">
        <v>34</v>
      </c>
      <c r="B12" s="108"/>
      <c r="C12" s="107">
        <v>3111</v>
      </c>
      <c r="D12" s="109" t="s">
        <v>187</v>
      </c>
      <c r="E12" s="110">
        <v>2650000</v>
      </c>
      <c r="F12" s="110">
        <v>2631489</v>
      </c>
      <c r="G12" s="110">
        <f t="shared" si="1"/>
        <v>-18511</v>
      </c>
      <c r="H12" s="106">
        <f t="shared" si="0"/>
        <v>99.3014716981132</v>
      </c>
    </row>
    <row r="13" spans="1:8" ht="18" customHeight="1">
      <c r="A13" s="111"/>
      <c r="B13" s="108"/>
      <c r="C13" s="107">
        <v>312</v>
      </c>
      <c r="D13" s="109" t="s">
        <v>188</v>
      </c>
      <c r="E13" s="110">
        <f>E14</f>
        <v>90000</v>
      </c>
      <c r="F13" s="110">
        <f>F14</f>
        <v>82024</v>
      </c>
      <c r="G13" s="110">
        <f t="shared" si="1"/>
        <v>-7976</v>
      </c>
      <c r="H13" s="106">
        <f t="shared" si="0"/>
        <v>91.13777777777777</v>
      </c>
    </row>
    <row r="14" spans="1:8" ht="15" customHeight="1">
      <c r="A14" s="111" t="s">
        <v>903</v>
      </c>
      <c r="B14" s="108"/>
      <c r="C14" s="107">
        <v>3121</v>
      </c>
      <c r="D14" s="109" t="s">
        <v>189</v>
      </c>
      <c r="E14" s="110">
        <v>90000</v>
      </c>
      <c r="F14" s="110">
        <v>82024</v>
      </c>
      <c r="G14" s="110">
        <f t="shared" si="1"/>
        <v>-7976</v>
      </c>
      <c r="H14" s="106">
        <f t="shared" si="0"/>
        <v>91.13777777777777</v>
      </c>
    </row>
    <row r="15" spans="1:8" ht="18" customHeight="1">
      <c r="A15" s="111"/>
      <c r="B15" s="108"/>
      <c r="C15" s="107">
        <v>313</v>
      </c>
      <c r="D15" s="109" t="s">
        <v>190</v>
      </c>
      <c r="E15" s="110">
        <f>SUM(E16:E17)</f>
        <v>461000</v>
      </c>
      <c r="F15" s="110">
        <f>SUM(F16:F17)</f>
        <v>452616</v>
      </c>
      <c r="G15" s="110">
        <f t="shared" si="1"/>
        <v>-8384</v>
      </c>
      <c r="H15" s="106">
        <f t="shared" si="0"/>
        <v>98.18134490238612</v>
      </c>
    </row>
    <row r="16" spans="1:8" ht="15" customHeight="1">
      <c r="A16" s="111" t="s">
        <v>35</v>
      </c>
      <c r="B16" s="107"/>
      <c r="C16" s="107">
        <v>3132</v>
      </c>
      <c r="D16" s="109" t="s">
        <v>933</v>
      </c>
      <c r="E16" s="110">
        <v>415000</v>
      </c>
      <c r="F16" s="110">
        <v>407881</v>
      </c>
      <c r="G16" s="110">
        <f t="shared" si="1"/>
        <v>-7119</v>
      </c>
      <c r="H16" s="106">
        <f t="shared" si="0"/>
        <v>98.28457831325301</v>
      </c>
    </row>
    <row r="17" spans="1:8" ht="15" customHeight="1">
      <c r="A17" s="111" t="s">
        <v>37</v>
      </c>
      <c r="B17" s="107"/>
      <c r="C17" s="107">
        <v>3133</v>
      </c>
      <c r="D17" s="109" t="s">
        <v>934</v>
      </c>
      <c r="E17" s="110">
        <v>46000</v>
      </c>
      <c r="F17" s="110">
        <v>44735</v>
      </c>
      <c r="G17" s="110">
        <f t="shared" si="1"/>
        <v>-1265</v>
      </c>
      <c r="H17" s="106">
        <f t="shared" si="0"/>
        <v>97.25</v>
      </c>
    </row>
    <row r="18" spans="1:8" ht="18" customHeight="1">
      <c r="A18" s="111"/>
      <c r="B18" s="107"/>
      <c r="C18" s="107">
        <v>32</v>
      </c>
      <c r="D18" s="109" t="s">
        <v>191</v>
      </c>
      <c r="E18" s="110">
        <f>E19+E24+E29+E34</f>
        <v>1237000</v>
      </c>
      <c r="F18" s="110">
        <f>F19+F24+F29+F34</f>
        <v>1105213</v>
      </c>
      <c r="G18" s="110">
        <f t="shared" si="1"/>
        <v>-131787</v>
      </c>
      <c r="H18" s="106">
        <f t="shared" si="0"/>
        <v>89.34624090541632</v>
      </c>
    </row>
    <row r="19" spans="1:8" ht="18" customHeight="1">
      <c r="A19" s="111"/>
      <c r="B19" s="107"/>
      <c r="C19" s="107">
        <v>321</v>
      </c>
      <c r="D19" s="109" t="s">
        <v>192</v>
      </c>
      <c r="E19" s="110">
        <f>SUM(E20:E23)</f>
        <v>224000</v>
      </c>
      <c r="F19" s="110">
        <f>SUM(F20:F23)</f>
        <v>200446</v>
      </c>
      <c r="G19" s="110">
        <f t="shared" si="1"/>
        <v>-23554</v>
      </c>
      <c r="H19" s="106">
        <f t="shared" si="0"/>
        <v>89.48482142857142</v>
      </c>
    </row>
    <row r="20" spans="1:8" ht="15" customHeight="1">
      <c r="A20" s="111" t="s">
        <v>38</v>
      </c>
      <c r="B20" s="107"/>
      <c r="C20" s="107">
        <v>3211</v>
      </c>
      <c r="D20" s="109" t="s">
        <v>193</v>
      </c>
      <c r="E20" s="110">
        <v>120000</v>
      </c>
      <c r="F20" s="110">
        <v>109537</v>
      </c>
      <c r="G20" s="110">
        <f t="shared" si="1"/>
        <v>-10463</v>
      </c>
      <c r="H20" s="106">
        <f t="shared" si="0"/>
        <v>91.28083333333333</v>
      </c>
    </row>
    <row r="21" spans="1:8" ht="15" customHeight="1">
      <c r="A21" s="111" t="s">
        <v>39</v>
      </c>
      <c r="B21" s="107"/>
      <c r="C21" s="107" t="s">
        <v>390</v>
      </c>
      <c r="D21" s="109" t="s">
        <v>392</v>
      </c>
      <c r="E21" s="110">
        <v>81000</v>
      </c>
      <c r="F21" s="110">
        <v>78840</v>
      </c>
      <c r="G21" s="110">
        <f t="shared" si="1"/>
        <v>-2160</v>
      </c>
      <c r="H21" s="106">
        <f t="shared" si="0"/>
        <v>97.33333333333334</v>
      </c>
    </row>
    <row r="22" spans="1:8" ht="15" customHeight="1">
      <c r="A22" s="111" t="s">
        <v>40</v>
      </c>
      <c r="B22" s="107"/>
      <c r="C22" s="107">
        <v>3213</v>
      </c>
      <c r="D22" s="109" t="s">
        <v>194</v>
      </c>
      <c r="E22" s="110">
        <v>15000</v>
      </c>
      <c r="F22" s="110">
        <v>9141</v>
      </c>
      <c r="G22" s="110">
        <f t="shared" si="1"/>
        <v>-5859</v>
      </c>
      <c r="H22" s="106">
        <f t="shared" si="0"/>
        <v>60.940000000000005</v>
      </c>
    </row>
    <row r="23" spans="1:8" ht="15" customHeight="1">
      <c r="A23" s="111" t="s">
        <v>41</v>
      </c>
      <c r="B23" s="107"/>
      <c r="C23" s="107" t="s">
        <v>924</v>
      </c>
      <c r="D23" s="109" t="s">
        <v>935</v>
      </c>
      <c r="E23" s="110">
        <v>8000</v>
      </c>
      <c r="F23" s="110">
        <v>2928</v>
      </c>
      <c r="G23" s="110">
        <f t="shared" si="1"/>
        <v>-5072</v>
      </c>
      <c r="H23" s="106">
        <f t="shared" si="0"/>
        <v>36.6</v>
      </c>
    </row>
    <row r="24" spans="1:8" ht="18" customHeight="1">
      <c r="A24" s="111"/>
      <c r="B24" s="107"/>
      <c r="C24" s="107">
        <v>322</v>
      </c>
      <c r="D24" s="109" t="s">
        <v>195</v>
      </c>
      <c r="E24" s="110">
        <f>SUM(E25:E28)</f>
        <v>283000</v>
      </c>
      <c r="F24" s="110">
        <f>SUM(F25:F28)</f>
        <v>269307</v>
      </c>
      <c r="G24" s="110">
        <f t="shared" si="1"/>
        <v>-13693</v>
      </c>
      <c r="H24" s="106">
        <f t="shared" si="0"/>
        <v>95.16148409893994</v>
      </c>
    </row>
    <row r="25" spans="1:8" ht="15" customHeight="1">
      <c r="A25" s="111" t="s">
        <v>42</v>
      </c>
      <c r="B25" s="107"/>
      <c r="C25" s="107">
        <v>3221</v>
      </c>
      <c r="D25" s="109" t="s">
        <v>196</v>
      </c>
      <c r="E25" s="110">
        <v>130000</v>
      </c>
      <c r="F25" s="110">
        <v>120108</v>
      </c>
      <c r="G25" s="110">
        <f t="shared" si="1"/>
        <v>-9892</v>
      </c>
      <c r="H25" s="106">
        <f t="shared" si="0"/>
        <v>92.39076923076924</v>
      </c>
    </row>
    <row r="26" spans="1:8" ht="15" customHeight="1">
      <c r="A26" s="111" t="s">
        <v>43</v>
      </c>
      <c r="B26" s="107"/>
      <c r="C26" s="107">
        <v>3223</v>
      </c>
      <c r="D26" s="109" t="s">
        <v>197</v>
      </c>
      <c r="E26" s="110">
        <v>130000</v>
      </c>
      <c r="F26" s="110">
        <v>128527</v>
      </c>
      <c r="G26" s="110">
        <f t="shared" si="1"/>
        <v>-1473</v>
      </c>
      <c r="H26" s="106">
        <f t="shared" si="0"/>
        <v>98.86692307692307</v>
      </c>
    </row>
    <row r="27" spans="1:8" ht="15" customHeight="1">
      <c r="A27" s="111" t="s">
        <v>44</v>
      </c>
      <c r="B27" s="107"/>
      <c r="C27" s="107">
        <v>3224</v>
      </c>
      <c r="D27" s="109" t="s">
        <v>198</v>
      </c>
      <c r="E27" s="110">
        <v>3000</v>
      </c>
      <c r="F27" s="110">
        <v>1021</v>
      </c>
      <c r="G27" s="110">
        <f t="shared" si="1"/>
        <v>-1979</v>
      </c>
      <c r="H27" s="106">
        <f t="shared" si="0"/>
        <v>34.03333333333333</v>
      </c>
    </row>
    <row r="28" spans="1:8" ht="15" customHeight="1">
      <c r="A28" s="111" t="s">
        <v>45</v>
      </c>
      <c r="B28" s="107"/>
      <c r="C28" s="107">
        <v>3225</v>
      </c>
      <c r="D28" s="109" t="s">
        <v>199</v>
      </c>
      <c r="E28" s="110">
        <v>20000</v>
      </c>
      <c r="F28" s="110">
        <v>19651</v>
      </c>
      <c r="G28" s="110">
        <f t="shared" si="1"/>
        <v>-349</v>
      </c>
      <c r="H28" s="106">
        <f t="shared" si="0"/>
        <v>98.25500000000001</v>
      </c>
    </row>
    <row r="29" spans="1:8" ht="18" customHeight="1">
      <c r="A29" s="111"/>
      <c r="B29" s="107"/>
      <c r="C29" s="107">
        <v>323</v>
      </c>
      <c r="D29" s="109" t="s">
        <v>200</v>
      </c>
      <c r="E29" s="110">
        <f>E30+E31+E32+E33</f>
        <v>430000</v>
      </c>
      <c r="F29" s="110">
        <f>F30+F31+F32+F33</f>
        <v>384083</v>
      </c>
      <c r="G29" s="110">
        <f t="shared" si="1"/>
        <v>-45917</v>
      </c>
      <c r="H29" s="106">
        <f t="shared" si="0"/>
        <v>89.32162790697674</v>
      </c>
    </row>
    <row r="30" spans="1:8" ht="15" customHeight="1">
      <c r="A30" s="111" t="s">
        <v>46</v>
      </c>
      <c r="B30" s="107"/>
      <c r="C30" s="107">
        <v>3231</v>
      </c>
      <c r="D30" s="109" t="s">
        <v>201</v>
      </c>
      <c r="E30" s="110">
        <v>330000</v>
      </c>
      <c r="F30" s="110">
        <v>310641</v>
      </c>
      <c r="G30" s="110">
        <f t="shared" si="1"/>
        <v>-19359</v>
      </c>
      <c r="H30" s="106">
        <f t="shared" si="0"/>
        <v>94.13363636363637</v>
      </c>
    </row>
    <row r="31" spans="1:8" ht="15" customHeight="1">
      <c r="A31" s="111" t="s">
        <v>47</v>
      </c>
      <c r="B31" s="107"/>
      <c r="C31" s="107">
        <v>3232</v>
      </c>
      <c r="D31" s="109" t="s">
        <v>202</v>
      </c>
      <c r="E31" s="110">
        <v>30000</v>
      </c>
      <c r="F31" s="110">
        <v>20730</v>
      </c>
      <c r="G31" s="110">
        <f t="shared" si="1"/>
        <v>-9270</v>
      </c>
      <c r="H31" s="106">
        <f t="shared" si="0"/>
        <v>69.1</v>
      </c>
    </row>
    <row r="32" spans="1:8" ht="15" customHeight="1">
      <c r="A32" s="111" t="s">
        <v>183</v>
      </c>
      <c r="B32" s="107"/>
      <c r="C32" s="107">
        <v>3234</v>
      </c>
      <c r="D32" s="109" t="s">
        <v>204</v>
      </c>
      <c r="E32" s="110">
        <v>25000</v>
      </c>
      <c r="F32" s="110">
        <v>15550</v>
      </c>
      <c r="G32" s="110">
        <f t="shared" si="1"/>
        <v>-9450</v>
      </c>
      <c r="H32" s="106">
        <f t="shared" si="0"/>
        <v>62.2</v>
      </c>
    </row>
    <row r="33" spans="1:8" ht="15" customHeight="1">
      <c r="A33" s="111" t="s">
        <v>48</v>
      </c>
      <c r="B33" s="107"/>
      <c r="C33" s="107">
        <v>3238</v>
      </c>
      <c r="D33" s="109" t="s">
        <v>205</v>
      </c>
      <c r="E33" s="110">
        <v>45000</v>
      </c>
      <c r="F33" s="110">
        <v>37162</v>
      </c>
      <c r="G33" s="110">
        <f t="shared" si="1"/>
        <v>-7838</v>
      </c>
      <c r="H33" s="106">
        <f t="shared" si="0"/>
        <v>82.58222222222223</v>
      </c>
    </row>
    <row r="34" spans="1:8" ht="15" customHeight="1">
      <c r="A34" s="111"/>
      <c r="B34" s="107"/>
      <c r="C34" s="107" t="s">
        <v>829</v>
      </c>
      <c r="D34" s="109" t="s">
        <v>865</v>
      </c>
      <c r="E34" s="110">
        <f>E35</f>
        <v>300000</v>
      </c>
      <c r="F34" s="110">
        <f>F35</f>
        <v>251377</v>
      </c>
      <c r="G34" s="110">
        <f t="shared" si="1"/>
        <v>-48623</v>
      </c>
      <c r="H34" s="106">
        <f t="shared" si="0"/>
        <v>83.79233333333333</v>
      </c>
    </row>
    <row r="35" spans="1:8" ht="15" customHeight="1">
      <c r="A35" s="111" t="s">
        <v>49</v>
      </c>
      <c r="B35" s="112"/>
      <c r="C35" s="107">
        <v>3293</v>
      </c>
      <c r="D35" s="101" t="s">
        <v>185</v>
      </c>
      <c r="E35" s="110">
        <v>300000</v>
      </c>
      <c r="F35" s="110">
        <v>251377</v>
      </c>
      <c r="G35" s="110">
        <f t="shared" si="1"/>
        <v>-48623</v>
      </c>
      <c r="H35" s="106">
        <f t="shared" si="0"/>
        <v>83.79233333333333</v>
      </c>
    </row>
    <row r="36" spans="1:8" ht="30" customHeight="1">
      <c r="A36" s="113"/>
      <c r="B36" s="114" t="s">
        <v>36</v>
      </c>
      <c r="C36" s="175" t="s">
        <v>1031</v>
      </c>
      <c r="D36" s="176"/>
      <c r="E36" s="105">
        <f aca="true" t="shared" si="2" ref="E36:G37">E37</f>
        <v>335000</v>
      </c>
      <c r="F36" s="105">
        <f t="shared" si="2"/>
        <v>281430</v>
      </c>
      <c r="G36" s="105">
        <f t="shared" si="2"/>
        <v>-53570</v>
      </c>
      <c r="H36" s="106">
        <f t="shared" si="0"/>
        <v>84.0089552238806</v>
      </c>
    </row>
    <row r="37" spans="1:8" ht="21" customHeight="1">
      <c r="A37" s="111"/>
      <c r="B37" s="112"/>
      <c r="C37" s="107">
        <v>3</v>
      </c>
      <c r="D37" s="109" t="s">
        <v>19</v>
      </c>
      <c r="E37" s="110">
        <f t="shared" si="2"/>
        <v>335000</v>
      </c>
      <c r="F37" s="110">
        <f t="shared" si="2"/>
        <v>281430</v>
      </c>
      <c r="G37" s="110">
        <f t="shared" si="1"/>
        <v>-53570</v>
      </c>
      <c r="H37" s="106">
        <f t="shared" si="0"/>
        <v>84.0089552238806</v>
      </c>
    </row>
    <row r="38" spans="1:8" ht="18" customHeight="1">
      <c r="A38" s="111"/>
      <c r="B38" s="112"/>
      <c r="C38" s="107">
        <v>32</v>
      </c>
      <c r="D38" s="109" t="s">
        <v>207</v>
      </c>
      <c r="E38" s="110">
        <f>E39+E41</f>
        <v>335000</v>
      </c>
      <c r="F38" s="110">
        <f>F39+F41</f>
        <v>281430</v>
      </c>
      <c r="G38" s="110">
        <f t="shared" si="1"/>
        <v>-53570</v>
      </c>
      <c r="H38" s="106">
        <f t="shared" si="0"/>
        <v>84.0089552238806</v>
      </c>
    </row>
    <row r="39" spans="1:8" ht="18" customHeight="1">
      <c r="A39" s="111"/>
      <c r="B39" s="112"/>
      <c r="C39" s="107" t="s">
        <v>908</v>
      </c>
      <c r="D39" s="109" t="s">
        <v>909</v>
      </c>
      <c r="E39" s="110">
        <f>E40</f>
        <v>50000</v>
      </c>
      <c r="F39" s="110">
        <f>F40</f>
        <v>39280</v>
      </c>
      <c r="G39" s="110">
        <f t="shared" si="1"/>
        <v>-10720</v>
      </c>
      <c r="H39" s="106">
        <f t="shared" si="0"/>
        <v>78.56</v>
      </c>
    </row>
    <row r="40" spans="1:8" ht="15" customHeight="1">
      <c r="A40" s="111" t="s">
        <v>50</v>
      </c>
      <c r="B40" s="112"/>
      <c r="C40" s="107" t="s">
        <v>910</v>
      </c>
      <c r="D40" s="109" t="s">
        <v>985</v>
      </c>
      <c r="E40" s="110">
        <v>50000</v>
      </c>
      <c r="F40" s="110">
        <v>39280</v>
      </c>
      <c r="G40" s="110">
        <f t="shared" si="1"/>
        <v>-10720</v>
      </c>
      <c r="H40" s="106">
        <f t="shared" si="0"/>
        <v>78.56</v>
      </c>
    </row>
    <row r="41" spans="1:8" ht="18" customHeight="1">
      <c r="A41" s="112"/>
      <c r="B41" s="112"/>
      <c r="C41" s="107">
        <v>329</v>
      </c>
      <c r="D41" s="109" t="s">
        <v>206</v>
      </c>
      <c r="E41" s="110">
        <f>SUM(E42:E43)</f>
        <v>285000</v>
      </c>
      <c r="F41" s="110">
        <f>SUM(F42:F43)</f>
        <v>242150</v>
      </c>
      <c r="G41" s="110">
        <f t="shared" si="1"/>
        <v>-42850</v>
      </c>
      <c r="H41" s="106">
        <f t="shared" si="0"/>
        <v>84.96491228070175</v>
      </c>
    </row>
    <row r="42" spans="1:8" ht="15" customHeight="1">
      <c r="A42" s="112" t="s">
        <v>51</v>
      </c>
      <c r="B42" s="112"/>
      <c r="C42" s="107">
        <v>3291</v>
      </c>
      <c r="D42" s="101" t="s">
        <v>760</v>
      </c>
      <c r="E42" s="110">
        <v>250000</v>
      </c>
      <c r="F42" s="110">
        <v>225170</v>
      </c>
      <c r="G42" s="110">
        <f t="shared" si="1"/>
        <v>-24830</v>
      </c>
      <c r="H42" s="106">
        <f t="shared" si="0"/>
        <v>90.068</v>
      </c>
    </row>
    <row r="43" spans="1:8" ht="15" customHeight="1">
      <c r="A43" s="112" t="s">
        <v>52</v>
      </c>
      <c r="B43" s="112"/>
      <c r="C43" s="107">
        <v>3293</v>
      </c>
      <c r="D43" s="115" t="s">
        <v>185</v>
      </c>
      <c r="E43" s="110">
        <v>35000</v>
      </c>
      <c r="F43" s="110">
        <v>16980</v>
      </c>
      <c r="G43" s="110">
        <f t="shared" si="1"/>
        <v>-18020</v>
      </c>
      <c r="H43" s="106">
        <f t="shared" si="0"/>
        <v>48.51428571428571</v>
      </c>
    </row>
    <row r="44" spans="1:8" ht="30" customHeight="1">
      <c r="A44" s="112"/>
      <c r="B44" s="116" t="s">
        <v>54</v>
      </c>
      <c r="C44" s="161" t="s">
        <v>831</v>
      </c>
      <c r="D44" s="162"/>
      <c r="E44" s="117">
        <f aca="true" t="shared" si="3" ref="E44:G45">E45</f>
        <v>820000</v>
      </c>
      <c r="F44" s="117">
        <f t="shared" si="3"/>
        <v>662812</v>
      </c>
      <c r="G44" s="117">
        <f t="shared" si="3"/>
        <v>-157188</v>
      </c>
      <c r="H44" s="106">
        <f t="shared" si="0"/>
        <v>80.83073170731707</v>
      </c>
    </row>
    <row r="45" spans="1:8" ht="17.25" customHeight="1">
      <c r="A45" s="112"/>
      <c r="B45" s="112"/>
      <c r="C45" s="107">
        <v>3</v>
      </c>
      <c r="D45" s="115" t="s">
        <v>208</v>
      </c>
      <c r="E45" s="110">
        <f t="shared" si="3"/>
        <v>820000</v>
      </c>
      <c r="F45" s="110">
        <f t="shared" si="3"/>
        <v>662812</v>
      </c>
      <c r="G45" s="110">
        <f t="shared" si="1"/>
        <v>-157188</v>
      </c>
      <c r="H45" s="106">
        <f t="shared" si="0"/>
        <v>80.83073170731707</v>
      </c>
    </row>
    <row r="46" spans="1:8" ht="15" customHeight="1">
      <c r="A46" s="112"/>
      <c r="B46" s="112"/>
      <c r="C46" s="107">
        <v>32</v>
      </c>
      <c r="D46" s="115" t="s">
        <v>220</v>
      </c>
      <c r="E46" s="110">
        <f>E47+E49+E52</f>
        <v>820000</v>
      </c>
      <c r="F46" s="110">
        <f>F47+F49+F52</f>
        <v>662812</v>
      </c>
      <c r="G46" s="110">
        <f t="shared" si="1"/>
        <v>-157188</v>
      </c>
      <c r="H46" s="106">
        <f t="shared" si="0"/>
        <v>80.83073170731707</v>
      </c>
    </row>
    <row r="47" spans="1:8" ht="15" customHeight="1">
      <c r="A47" s="112"/>
      <c r="B47" s="112"/>
      <c r="C47" s="107">
        <v>322</v>
      </c>
      <c r="D47" s="115" t="s">
        <v>227</v>
      </c>
      <c r="E47" s="110">
        <f>SUM(E48:E48)</f>
        <v>20000</v>
      </c>
      <c r="F47" s="110">
        <f>SUM(F48:F48)</f>
        <v>14657</v>
      </c>
      <c r="G47" s="110">
        <f t="shared" si="1"/>
        <v>-5343</v>
      </c>
      <c r="H47" s="106">
        <f t="shared" si="0"/>
        <v>73.285</v>
      </c>
    </row>
    <row r="48" spans="1:8" ht="15" customHeight="1">
      <c r="A48" s="112" t="s">
        <v>53</v>
      </c>
      <c r="B48" s="112"/>
      <c r="C48" s="107">
        <v>3221</v>
      </c>
      <c r="D48" s="115" t="s">
        <v>286</v>
      </c>
      <c r="E48" s="110">
        <v>20000</v>
      </c>
      <c r="F48" s="110">
        <v>14657</v>
      </c>
      <c r="G48" s="110">
        <f t="shared" si="1"/>
        <v>-5343</v>
      </c>
      <c r="H48" s="106">
        <f t="shared" si="0"/>
        <v>73.285</v>
      </c>
    </row>
    <row r="49" spans="1:8" ht="15" customHeight="1">
      <c r="A49" s="112"/>
      <c r="B49" s="112"/>
      <c r="C49" s="107">
        <v>323</v>
      </c>
      <c r="D49" s="115" t="s">
        <v>229</v>
      </c>
      <c r="E49" s="110">
        <f>SUM(E50:E51)</f>
        <v>330000</v>
      </c>
      <c r="F49" s="110">
        <f>SUM(F50:F51)</f>
        <v>273772</v>
      </c>
      <c r="G49" s="110">
        <f t="shared" si="1"/>
        <v>-56228</v>
      </c>
      <c r="H49" s="106">
        <f t="shared" si="0"/>
        <v>82.96121212121213</v>
      </c>
    </row>
    <row r="50" spans="1:8" ht="15" customHeight="1">
      <c r="A50" s="112" t="s">
        <v>55</v>
      </c>
      <c r="B50" s="112"/>
      <c r="C50" s="107">
        <v>3233</v>
      </c>
      <c r="D50" s="115" t="s">
        <v>289</v>
      </c>
      <c r="E50" s="110">
        <v>170000</v>
      </c>
      <c r="F50" s="110">
        <v>135814</v>
      </c>
      <c r="G50" s="110">
        <f t="shared" si="1"/>
        <v>-34186</v>
      </c>
      <c r="H50" s="106">
        <f t="shared" si="0"/>
        <v>79.89058823529412</v>
      </c>
    </row>
    <row r="51" spans="1:8" ht="15" customHeight="1">
      <c r="A51" s="112" t="s">
        <v>56</v>
      </c>
      <c r="B51" s="112"/>
      <c r="C51" s="107">
        <v>3237</v>
      </c>
      <c r="D51" s="115" t="s">
        <v>290</v>
      </c>
      <c r="E51" s="110">
        <v>160000</v>
      </c>
      <c r="F51" s="110">
        <v>137958</v>
      </c>
      <c r="G51" s="110">
        <f t="shared" si="1"/>
        <v>-22042</v>
      </c>
      <c r="H51" s="106">
        <f t="shared" si="0"/>
        <v>86.22375</v>
      </c>
    </row>
    <row r="52" spans="1:8" ht="15" customHeight="1">
      <c r="A52" s="112"/>
      <c r="B52" s="112"/>
      <c r="C52" s="107">
        <v>329</v>
      </c>
      <c r="D52" s="115" t="s">
        <v>385</v>
      </c>
      <c r="E52" s="110">
        <f>SUM(E53:E54)</f>
        <v>470000</v>
      </c>
      <c r="F52" s="110">
        <f>SUM(F53:F54)</f>
        <v>374383</v>
      </c>
      <c r="G52" s="110">
        <f t="shared" si="1"/>
        <v>-95617</v>
      </c>
      <c r="H52" s="106">
        <f t="shared" si="0"/>
        <v>79.65595744680851</v>
      </c>
    </row>
    <row r="53" spans="1:8" ht="15" customHeight="1">
      <c r="A53" s="112" t="s">
        <v>57</v>
      </c>
      <c r="B53" s="112"/>
      <c r="C53" s="107">
        <v>3293</v>
      </c>
      <c r="D53" s="115" t="s">
        <v>292</v>
      </c>
      <c r="E53" s="110">
        <v>150000</v>
      </c>
      <c r="F53" s="110">
        <v>136799</v>
      </c>
      <c r="G53" s="110">
        <f t="shared" si="1"/>
        <v>-13201</v>
      </c>
      <c r="H53" s="118">
        <f t="shared" si="0"/>
        <v>91.19933333333333</v>
      </c>
    </row>
    <row r="54" spans="1:8" ht="15" customHeight="1">
      <c r="A54" s="112" t="s">
        <v>58</v>
      </c>
      <c r="B54" s="112"/>
      <c r="C54" s="107">
        <v>3299</v>
      </c>
      <c r="D54" s="115" t="s">
        <v>293</v>
      </c>
      <c r="E54" s="110">
        <v>320000</v>
      </c>
      <c r="F54" s="110">
        <v>237584</v>
      </c>
      <c r="G54" s="110">
        <f t="shared" si="1"/>
        <v>-82416</v>
      </c>
      <c r="H54" s="118">
        <f t="shared" si="0"/>
        <v>74.245</v>
      </c>
    </row>
    <row r="55" spans="1:8" ht="25.5" customHeight="1">
      <c r="A55" s="112"/>
      <c r="B55" s="116" t="s">
        <v>54</v>
      </c>
      <c r="C55" s="177" t="s">
        <v>832</v>
      </c>
      <c r="D55" s="178"/>
      <c r="E55" s="117">
        <f>E56</f>
        <v>1539600</v>
      </c>
      <c r="F55" s="117">
        <f>F56</f>
        <v>1405116</v>
      </c>
      <c r="G55" s="117">
        <f>G56</f>
        <v>-134484</v>
      </c>
      <c r="H55" s="106">
        <f t="shared" si="0"/>
        <v>91.26500389711613</v>
      </c>
    </row>
    <row r="56" spans="1:8" ht="21" customHeight="1">
      <c r="A56" s="112"/>
      <c r="B56" s="112"/>
      <c r="C56" s="107">
        <v>3</v>
      </c>
      <c r="D56" s="115" t="s">
        <v>747</v>
      </c>
      <c r="E56" s="110">
        <f>E57+E71</f>
        <v>1539600</v>
      </c>
      <c r="F56" s="110">
        <f>F57+F71</f>
        <v>1405116</v>
      </c>
      <c r="G56" s="110">
        <f t="shared" si="1"/>
        <v>-134484</v>
      </c>
      <c r="H56" s="106">
        <f t="shared" si="0"/>
        <v>91.26500389711613</v>
      </c>
    </row>
    <row r="57" spans="1:8" ht="18" customHeight="1">
      <c r="A57" s="112"/>
      <c r="B57" s="112"/>
      <c r="C57" s="107">
        <v>32</v>
      </c>
      <c r="D57" s="101" t="s">
        <v>748</v>
      </c>
      <c r="E57" s="110">
        <f>E58+E62</f>
        <v>1460000</v>
      </c>
      <c r="F57" s="110">
        <f>F58+F62</f>
        <v>1387116</v>
      </c>
      <c r="G57" s="110">
        <f t="shared" si="1"/>
        <v>-72884</v>
      </c>
      <c r="H57" s="106">
        <f t="shared" si="0"/>
        <v>95.00794520547944</v>
      </c>
    </row>
    <row r="58" spans="1:8" ht="18" customHeight="1">
      <c r="A58" s="112"/>
      <c r="B58" s="112"/>
      <c r="C58" s="107">
        <v>323</v>
      </c>
      <c r="D58" s="101" t="s">
        <v>0</v>
      </c>
      <c r="E58" s="110">
        <f>SUM(E59:E61)</f>
        <v>1050000</v>
      </c>
      <c r="F58" s="110">
        <f>SUM(F59:F61)</f>
        <v>1017734</v>
      </c>
      <c r="G58" s="110">
        <f t="shared" si="1"/>
        <v>-32266</v>
      </c>
      <c r="H58" s="106">
        <f t="shared" si="0"/>
        <v>96.92704761904763</v>
      </c>
    </row>
    <row r="59" spans="1:8" ht="15" customHeight="1">
      <c r="A59" s="112" t="s">
        <v>59</v>
      </c>
      <c r="B59" s="112"/>
      <c r="C59" s="107">
        <v>3233</v>
      </c>
      <c r="D59" s="101" t="s">
        <v>1</v>
      </c>
      <c r="E59" s="110">
        <v>190000</v>
      </c>
      <c r="F59" s="110">
        <v>174848</v>
      </c>
      <c r="G59" s="110">
        <f t="shared" si="1"/>
        <v>-15152</v>
      </c>
      <c r="H59" s="106">
        <f t="shared" si="0"/>
        <v>92.02526315789473</v>
      </c>
    </row>
    <row r="60" spans="1:8" ht="15" customHeight="1">
      <c r="A60" s="112" t="s">
        <v>60</v>
      </c>
      <c r="B60" s="112"/>
      <c r="C60" s="107" t="s">
        <v>177</v>
      </c>
      <c r="D60" s="101" t="s">
        <v>178</v>
      </c>
      <c r="E60" s="110">
        <v>710000</v>
      </c>
      <c r="F60" s="110">
        <v>708212</v>
      </c>
      <c r="G60" s="110">
        <f t="shared" si="1"/>
        <v>-1788</v>
      </c>
      <c r="H60" s="106">
        <f t="shared" si="0"/>
        <v>99.74816901408451</v>
      </c>
    </row>
    <row r="61" spans="1:8" ht="15" customHeight="1">
      <c r="A61" s="112" t="s">
        <v>86</v>
      </c>
      <c r="B61" s="112"/>
      <c r="C61" s="107">
        <v>3239</v>
      </c>
      <c r="D61" s="101" t="s">
        <v>2</v>
      </c>
      <c r="E61" s="110">
        <v>150000</v>
      </c>
      <c r="F61" s="110">
        <v>134674</v>
      </c>
      <c r="G61" s="110">
        <f t="shared" si="1"/>
        <v>-15326</v>
      </c>
      <c r="H61" s="106">
        <f t="shared" si="0"/>
        <v>89.78266666666667</v>
      </c>
    </row>
    <row r="62" spans="1:8" ht="18" customHeight="1">
      <c r="A62" s="112"/>
      <c r="B62" s="112"/>
      <c r="C62" s="107">
        <v>329</v>
      </c>
      <c r="D62" s="101" t="s">
        <v>1018</v>
      </c>
      <c r="E62" s="110">
        <f>SUM(E63:E66)</f>
        <v>410000</v>
      </c>
      <c r="F62" s="110">
        <f>SUM(F63:F66)</f>
        <v>369382</v>
      </c>
      <c r="G62" s="110">
        <f>SUM(G63:G66)</f>
        <v>-40618</v>
      </c>
      <c r="H62" s="106">
        <f t="shared" si="0"/>
        <v>90.09317073170732</v>
      </c>
    </row>
    <row r="63" spans="1:8" ht="15" customHeight="1">
      <c r="A63" s="112" t="s">
        <v>87</v>
      </c>
      <c r="B63" s="112"/>
      <c r="C63" s="107">
        <v>3292</v>
      </c>
      <c r="D63" s="101" t="s">
        <v>4</v>
      </c>
      <c r="E63" s="110">
        <v>30000</v>
      </c>
      <c r="F63" s="110">
        <v>25257</v>
      </c>
      <c r="G63" s="110">
        <f t="shared" si="1"/>
        <v>-4743</v>
      </c>
      <c r="H63" s="106">
        <f t="shared" si="0"/>
        <v>84.19</v>
      </c>
    </row>
    <row r="64" spans="1:8" ht="15" customHeight="1">
      <c r="A64" s="112" t="s">
        <v>88</v>
      </c>
      <c r="B64" s="112"/>
      <c r="C64" s="107">
        <v>3294</v>
      </c>
      <c r="D64" s="101" t="s">
        <v>5</v>
      </c>
      <c r="E64" s="110">
        <v>15000</v>
      </c>
      <c r="F64" s="110">
        <v>6515</v>
      </c>
      <c r="G64" s="110">
        <f t="shared" si="1"/>
        <v>-8485</v>
      </c>
      <c r="H64" s="106">
        <f t="shared" si="0"/>
        <v>43.43333333333334</v>
      </c>
    </row>
    <row r="65" spans="1:8" ht="15" customHeight="1">
      <c r="A65" s="112" t="s">
        <v>100</v>
      </c>
      <c r="B65" s="112"/>
      <c r="C65" s="107" t="s">
        <v>977</v>
      </c>
      <c r="D65" s="101" t="s">
        <v>999</v>
      </c>
      <c r="E65" s="110">
        <v>300000</v>
      </c>
      <c r="F65" s="110">
        <v>295350</v>
      </c>
      <c r="G65" s="110">
        <f t="shared" si="1"/>
        <v>-4650</v>
      </c>
      <c r="H65" s="106">
        <f t="shared" si="0"/>
        <v>98.45</v>
      </c>
    </row>
    <row r="66" spans="1:8" ht="15" customHeight="1">
      <c r="A66" s="112"/>
      <c r="B66" s="112"/>
      <c r="C66" s="107" t="s">
        <v>280</v>
      </c>
      <c r="D66" s="101" t="s">
        <v>1004</v>
      </c>
      <c r="E66" s="110">
        <f>SUM(E67:E70)</f>
        <v>65000</v>
      </c>
      <c r="F66" s="110">
        <f>SUM(F67:F70)</f>
        <v>42260</v>
      </c>
      <c r="G66" s="110">
        <f>SUM(G67:G70)</f>
        <v>-22740</v>
      </c>
      <c r="H66" s="106">
        <f t="shared" si="0"/>
        <v>65.01538461538462</v>
      </c>
    </row>
    <row r="67" spans="1:8" ht="15" customHeight="1">
      <c r="A67" s="112" t="s">
        <v>96</v>
      </c>
      <c r="B67" s="112"/>
      <c r="C67" s="137"/>
      <c r="D67" s="128" t="s">
        <v>1000</v>
      </c>
      <c r="E67" s="110">
        <v>35000</v>
      </c>
      <c r="F67" s="110">
        <v>33690</v>
      </c>
      <c r="G67" s="110">
        <f t="shared" si="1"/>
        <v>-1310</v>
      </c>
      <c r="H67" s="106">
        <f t="shared" si="0"/>
        <v>96.25714285714285</v>
      </c>
    </row>
    <row r="68" spans="1:8" ht="15" customHeight="1">
      <c r="A68" s="112" t="s">
        <v>99</v>
      </c>
      <c r="B68" s="112"/>
      <c r="C68" s="137"/>
      <c r="D68" s="128" t="s">
        <v>1001</v>
      </c>
      <c r="E68" s="110">
        <v>0</v>
      </c>
      <c r="F68" s="110">
        <v>0</v>
      </c>
      <c r="G68" s="110">
        <f t="shared" si="1"/>
        <v>0</v>
      </c>
      <c r="H68" s="106" t="e">
        <f t="shared" si="0"/>
        <v>#DIV/0!</v>
      </c>
    </row>
    <row r="69" spans="1:8" ht="15" customHeight="1">
      <c r="A69" s="112" t="s">
        <v>89</v>
      </c>
      <c r="B69" s="112"/>
      <c r="C69" s="137"/>
      <c r="D69" s="128" t="s">
        <v>1002</v>
      </c>
      <c r="E69" s="110">
        <v>20000</v>
      </c>
      <c r="F69" s="110">
        <v>7740</v>
      </c>
      <c r="G69" s="110">
        <f t="shared" si="1"/>
        <v>-12260</v>
      </c>
      <c r="H69" s="106">
        <f t="shared" si="0"/>
        <v>38.7</v>
      </c>
    </row>
    <row r="70" spans="1:8" ht="15" customHeight="1">
      <c r="A70" s="112" t="s">
        <v>1003</v>
      </c>
      <c r="B70" s="112"/>
      <c r="C70" s="137"/>
      <c r="D70" s="128" t="s">
        <v>1015</v>
      </c>
      <c r="E70" s="110">
        <v>10000</v>
      </c>
      <c r="F70" s="110">
        <v>830</v>
      </c>
      <c r="G70" s="110">
        <f t="shared" si="1"/>
        <v>-9170</v>
      </c>
      <c r="H70" s="106">
        <f t="shared" si="0"/>
        <v>8.3</v>
      </c>
    </row>
    <row r="71" spans="1:8" ht="18" customHeight="1">
      <c r="A71" s="112"/>
      <c r="B71" s="112"/>
      <c r="C71" s="107">
        <v>38</v>
      </c>
      <c r="D71" s="101" t="s">
        <v>6</v>
      </c>
      <c r="E71" s="110">
        <f>E72</f>
        <v>79600</v>
      </c>
      <c r="F71" s="110">
        <f>F72</f>
        <v>18000</v>
      </c>
      <c r="G71" s="110">
        <f t="shared" si="1"/>
        <v>-61600</v>
      </c>
      <c r="H71" s="106">
        <f t="shared" si="0"/>
        <v>22.613065326633166</v>
      </c>
    </row>
    <row r="72" spans="1:8" ht="18" customHeight="1">
      <c r="A72" s="112"/>
      <c r="B72" s="112"/>
      <c r="C72" s="107">
        <v>385</v>
      </c>
      <c r="D72" s="101" t="s">
        <v>7</v>
      </c>
      <c r="E72" s="110">
        <f>E73</f>
        <v>79600</v>
      </c>
      <c r="F72" s="110">
        <f>F73</f>
        <v>18000</v>
      </c>
      <c r="G72" s="110">
        <f t="shared" si="1"/>
        <v>-61600</v>
      </c>
      <c r="H72" s="106">
        <f t="shared" si="0"/>
        <v>22.613065326633166</v>
      </c>
    </row>
    <row r="73" spans="1:8" ht="15" customHeight="1">
      <c r="A73" s="112" t="s">
        <v>90</v>
      </c>
      <c r="B73" s="112"/>
      <c r="C73" s="107">
        <v>3851</v>
      </c>
      <c r="D73" s="101" t="s">
        <v>8</v>
      </c>
      <c r="E73" s="110">
        <v>79600</v>
      </c>
      <c r="F73" s="110">
        <v>18000</v>
      </c>
      <c r="G73" s="110">
        <f t="shared" si="1"/>
        <v>-61600</v>
      </c>
      <c r="H73" s="106">
        <f t="shared" si="0"/>
        <v>22.613065326633166</v>
      </c>
    </row>
    <row r="74" spans="1:8" ht="25.5" customHeight="1">
      <c r="A74" s="112"/>
      <c r="B74" s="116" t="s">
        <v>61</v>
      </c>
      <c r="C74" s="177" t="s">
        <v>833</v>
      </c>
      <c r="D74" s="178"/>
      <c r="E74" s="117">
        <f aca="true" t="shared" si="4" ref="E74:G75">E75</f>
        <v>60000</v>
      </c>
      <c r="F74" s="117">
        <f t="shared" si="4"/>
        <v>39500</v>
      </c>
      <c r="G74" s="117">
        <f t="shared" si="4"/>
        <v>-20500</v>
      </c>
      <c r="H74" s="106">
        <f t="shared" si="0"/>
        <v>65.83333333333333</v>
      </c>
    </row>
    <row r="75" spans="1:8" ht="21" customHeight="1">
      <c r="A75" s="112"/>
      <c r="B75" s="112"/>
      <c r="C75" s="107">
        <v>4</v>
      </c>
      <c r="D75" s="101" t="s">
        <v>9</v>
      </c>
      <c r="E75" s="110">
        <f t="shared" si="4"/>
        <v>60000</v>
      </c>
      <c r="F75" s="110">
        <f t="shared" si="4"/>
        <v>39500</v>
      </c>
      <c r="G75" s="110">
        <f t="shared" si="1"/>
        <v>-20500</v>
      </c>
      <c r="H75" s="106">
        <f t="shared" si="0"/>
        <v>65.83333333333333</v>
      </c>
    </row>
    <row r="76" spans="1:8" ht="18" customHeight="1">
      <c r="A76" s="112"/>
      <c r="B76" s="112"/>
      <c r="C76" s="107">
        <v>42</v>
      </c>
      <c r="D76" s="101" t="s">
        <v>10</v>
      </c>
      <c r="E76" s="110">
        <f>E77+E81</f>
        <v>60000</v>
      </c>
      <c r="F76" s="110">
        <f>F77+F81</f>
        <v>39500</v>
      </c>
      <c r="G76" s="110">
        <f t="shared" si="1"/>
        <v>-20500</v>
      </c>
      <c r="H76" s="106">
        <f t="shared" si="0"/>
        <v>65.83333333333333</v>
      </c>
    </row>
    <row r="77" spans="1:8" ht="18" customHeight="1">
      <c r="A77" s="112"/>
      <c r="B77" s="112"/>
      <c r="C77" s="107">
        <v>422</v>
      </c>
      <c r="D77" s="101" t="s">
        <v>11</v>
      </c>
      <c r="E77" s="110">
        <f>SUM(E78:E80)</f>
        <v>50000</v>
      </c>
      <c r="F77" s="110">
        <f>SUM(F78:F80)</f>
        <v>36342</v>
      </c>
      <c r="G77" s="110">
        <f t="shared" si="1"/>
        <v>-13658</v>
      </c>
      <c r="H77" s="106">
        <f t="shared" si="0"/>
        <v>72.684</v>
      </c>
    </row>
    <row r="78" spans="1:8" ht="15" customHeight="1">
      <c r="A78" s="112" t="s">
        <v>91</v>
      </c>
      <c r="B78" s="112"/>
      <c r="C78" s="107">
        <v>4221</v>
      </c>
      <c r="D78" s="101" t="s">
        <v>12</v>
      </c>
      <c r="E78" s="110">
        <v>30000</v>
      </c>
      <c r="F78" s="110">
        <v>28293</v>
      </c>
      <c r="G78" s="110">
        <f t="shared" si="1"/>
        <v>-1707</v>
      </c>
      <c r="H78" s="106">
        <f aca="true" t="shared" si="5" ref="H78:H143">F78/E78*100</f>
        <v>94.31</v>
      </c>
    </row>
    <row r="79" spans="1:8" ht="15" customHeight="1">
      <c r="A79" s="112" t="s">
        <v>92</v>
      </c>
      <c r="B79" s="112"/>
      <c r="C79" s="107">
        <v>4222</v>
      </c>
      <c r="D79" s="101" t="s">
        <v>13</v>
      </c>
      <c r="E79" s="110">
        <v>15000</v>
      </c>
      <c r="F79" s="110">
        <v>8049</v>
      </c>
      <c r="G79" s="110">
        <f aca="true" t="shared" si="6" ref="G79:G144">F79-E79</f>
        <v>-6951</v>
      </c>
      <c r="H79" s="106">
        <f t="shared" si="5"/>
        <v>53.66</v>
      </c>
    </row>
    <row r="80" spans="1:8" ht="15" customHeight="1">
      <c r="A80" s="112" t="s">
        <v>93</v>
      </c>
      <c r="B80" s="112"/>
      <c r="C80" s="107">
        <v>4223</v>
      </c>
      <c r="D80" s="101" t="s">
        <v>14</v>
      </c>
      <c r="E80" s="110">
        <v>5000</v>
      </c>
      <c r="F80" s="110">
        <v>0</v>
      </c>
      <c r="G80" s="110">
        <f t="shared" si="6"/>
        <v>-5000</v>
      </c>
      <c r="H80" s="106">
        <f t="shared" si="5"/>
        <v>0</v>
      </c>
    </row>
    <row r="81" spans="1:8" ht="18" customHeight="1">
      <c r="A81" s="112"/>
      <c r="B81" s="112"/>
      <c r="C81" s="107">
        <v>426</v>
      </c>
      <c r="D81" s="101" t="s">
        <v>15</v>
      </c>
      <c r="E81" s="110">
        <f>E82</f>
        <v>10000</v>
      </c>
      <c r="F81" s="110">
        <f>F82</f>
        <v>3158</v>
      </c>
      <c r="G81" s="110">
        <f t="shared" si="6"/>
        <v>-6842</v>
      </c>
      <c r="H81" s="106">
        <f t="shared" si="5"/>
        <v>31.580000000000002</v>
      </c>
    </row>
    <row r="82" spans="1:8" ht="15" customHeight="1">
      <c r="A82" s="112" t="s">
        <v>863</v>
      </c>
      <c r="B82" s="112"/>
      <c r="C82" s="107">
        <v>4262</v>
      </c>
      <c r="D82" s="101" t="s">
        <v>16</v>
      </c>
      <c r="E82" s="110">
        <v>10000</v>
      </c>
      <c r="F82" s="110">
        <v>3158</v>
      </c>
      <c r="G82" s="110">
        <f t="shared" si="6"/>
        <v>-6842</v>
      </c>
      <c r="H82" s="106">
        <f t="shared" si="5"/>
        <v>31.580000000000002</v>
      </c>
    </row>
    <row r="83" spans="1:8" ht="27" customHeight="1">
      <c r="A83" s="112"/>
      <c r="B83" s="112"/>
      <c r="C83" s="155" t="s">
        <v>788</v>
      </c>
      <c r="D83" s="156"/>
      <c r="E83" s="102">
        <f>E84+E93</f>
        <v>1055000</v>
      </c>
      <c r="F83" s="102">
        <f>F84+F93</f>
        <v>978897</v>
      </c>
      <c r="G83" s="102">
        <f>G84+G93</f>
        <v>-76103</v>
      </c>
      <c r="H83" s="106">
        <f t="shared" si="5"/>
        <v>92.78644549763033</v>
      </c>
    </row>
    <row r="84" spans="1:8" ht="25.5" customHeight="1">
      <c r="A84" s="112"/>
      <c r="B84" s="116" t="s">
        <v>62</v>
      </c>
      <c r="C84" s="153" t="s">
        <v>834</v>
      </c>
      <c r="D84" s="154"/>
      <c r="E84" s="117">
        <f>E85+E89</f>
        <v>930000</v>
      </c>
      <c r="F84" s="117">
        <f>F85+F89</f>
        <v>918662</v>
      </c>
      <c r="G84" s="117">
        <f>G85+G89</f>
        <v>-11338</v>
      </c>
      <c r="H84" s="106">
        <f t="shared" si="5"/>
        <v>98.78086021505376</v>
      </c>
    </row>
    <row r="85" spans="1:8" ht="21" customHeight="1">
      <c r="A85" s="112"/>
      <c r="B85" s="112"/>
      <c r="C85" s="107">
        <v>3</v>
      </c>
      <c r="D85" s="101" t="s">
        <v>208</v>
      </c>
      <c r="E85" s="110">
        <f>E86</f>
        <v>135000</v>
      </c>
      <c r="F85" s="110">
        <f>F86</f>
        <v>132743</v>
      </c>
      <c r="G85" s="110">
        <f t="shared" si="6"/>
        <v>-2257</v>
      </c>
      <c r="H85" s="106">
        <f t="shared" si="5"/>
        <v>98.32814814814816</v>
      </c>
    </row>
    <row r="86" spans="1:8" ht="18" customHeight="1">
      <c r="A86" s="112"/>
      <c r="B86" s="112"/>
      <c r="C86" s="107">
        <v>34</v>
      </c>
      <c r="D86" s="101" t="s">
        <v>210</v>
      </c>
      <c r="E86" s="110">
        <f>E87</f>
        <v>135000</v>
      </c>
      <c r="F86" s="110">
        <f>F87</f>
        <v>132743</v>
      </c>
      <c r="G86" s="110">
        <f t="shared" si="6"/>
        <v>-2257</v>
      </c>
      <c r="H86" s="106">
        <f t="shared" si="5"/>
        <v>98.32814814814816</v>
      </c>
    </row>
    <row r="87" spans="1:8" ht="18" customHeight="1">
      <c r="A87" s="112"/>
      <c r="B87" s="112"/>
      <c r="C87" s="107">
        <v>342</v>
      </c>
      <c r="D87" s="101" t="s">
        <v>211</v>
      </c>
      <c r="E87" s="110">
        <f>SUM(E88:E88)</f>
        <v>135000</v>
      </c>
      <c r="F87" s="110">
        <f>SUM(F88:F88)</f>
        <v>132743</v>
      </c>
      <c r="G87" s="110">
        <f t="shared" si="6"/>
        <v>-2257</v>
      </c>
      <c r="H87" s="106">
        <f t="shared" si="5"/>
        <v>98.32814814814816</v>
      </c>
    </row>
    <row r="88" spans="1:8" ht="15" customHeight="1">
      <c r="A88" s="112" t="s">
        <v>767</v>
      </c>
      <c r="B88" s="112"/>
      <c r="C88" s="107">
        <v>3423</v>
      </c>
      <c r="D88" s="101" t="s">
        <v>212</v>
      </c>
      <c r="E88" s="110">
        <v>135000</v>
      </c>
      <c r="F88" s="110">
        <v>132743</v>
      </c>
      <c r="G88" s="110">
        <f t="shared" si="6"/>
        <v>-2257</v>
      </c>
      <c r="H88" s="106">
        <f t="shared" si="5"/>
        <v>98.32814814814816</v>
      </c>
    </row>
    <row r="89" spans="1:8" ht="21" customHeight="1">
      <c r="A89" s="112"/>
      <c r="B89" s="112"/>
      <c r="C89" s="107">
        <v>5</v>
      </c>
      <c r="D89" s="101" t="s">
        <v>263</v>
      </c>
      <c r="E89" s="110">
        <f aca="true" t="shared" si="7" ref="E89:F91">E90</f>
        <v>795000</v>
      </c>
      <c r="F89" s="110">
        <f t="shared" si="7"/>
        <v>785919</v>
      </c>
      <c r="G89" s="110">
        <f t="shared" si="6"/>
        <v>-9081</v>
      </c>
      <c r="H89" s="106">
        <f t="shared" si="5"/>
        <v>98.85773584905661</v>
      </c>
    </row>
    <row r="90" spans="1:8" ht="18" customHeight="1">
      <c r="A90" s="112"/>
      <c r="B90" s="112"/>
      <c r="C90" s="107">
        <v>54</v>
      </c>
      <c r="D90" s="101" t="s">
        <v>264</v>
      </c>
      <c r="E90" s="110">
        <f t="shared" si="7"/>
        <v>795000</v>
      </c>
      <c r="F90" s="110">
        <f t="shared" si="7"/>
        <v>785919</v>
      </c>
      <c r="G90" s="110">
        <f t="shared" si="6"/>
        <v>-9081</v>
      </c>
      <c r="H90" s="106">
        <f t="shared" si="5"/>
        <v>98.85773584905661</v>
      </c>
    </row>
    <row r="91" spans="1:8" ht="18" customHeight="1">
      <c r="A91" s="112" t="s">
        <v>17</v>
      </c>
      <c r="B91" s="112"/>
      <c r="C91" s="107">
        <v>544</v>
      </c>
      <c r="D91" s="101" t="s">
        <v>214</v>
      </c>
      <c r="E91" s="110">
        <f t="shared" si="7"/>
        <v>795000</v>
      </c>
      <c r="F91" s="110">
        <f t="shared" si="7"/>
        <v>785919</v>
      </c>
      <c r="G91" s="110">
        <f t="shared" si="6"/>
        <v>-9081</v>
      </c>
      <c r="H91" s="106">
        <f t="shared" si="5"/>
        <v>98.85773584905661</v>
      </c>
    </row>
    <row r="92" spans="1:8" ht="15" customHeight="1">
      <c r="A92" s="112" t="s">
        <v>94</v>
      </c>
      <c r="B92" s="112"/>
      <c r="C92" s="107" t="s">
        <v>830</v>
      </c>
      <c r="D92" s="101" t="s">
        <v>215</v>
      </c>
      <c r="E92" s="110">
        <v>795000</v>
      </c>
      <c r="F92" s="110">
        <v>785919</v>
      </c>
      <c r="G92" s="110">
        <f t="shared" si="6"/>
        <v>-9081</v>
      </c>
      <c r="H92" s="106">
        <f t="shared" si="5"/>
        <v>98.85773584905661</v>
      </c>
    </row>
    <row r="93" spans="1:8" ht="25.5" customHeight="1">
      <c r="A93" s="112"/>
      <c r="B93" s="116" t="s">
        <v>63</v>
      </c>
      <c r="C93" s="153" t="s">
        <v>835</v>
      </c>
      <c r="D93" s="154"/>
      <c r="E93" s="117">
        <f aca="true" t="shared" si="8" ref="E93:G94">E94</f>
        <v>125000</v>
      </c>
      <c r="F93" s="117">
        <f t="shared" si="8"/>
        <v>60235</v>
      </c>
      <c r="G93" s="117">
        <f t="shared" si="8"/>
        <v>-64765</v>
      </c>
      <c r="H93" s="106">
        <f t="shared" si="5"/>
        <v>48.187999999999995</v>
      </c>
    </row>
    <row r="94" spans="1:8" ht="21" customHeight="1">
      <c r="A94" s="112"/>
      <c r="B94" s="112"/>
      <c r="C94" s="107">
        <v>3</v>
      </c>
      <c r="D94" s="101" t="s">
        <v>208</v>
      </c>
      <c r="E94" s="110">
        <f t="shared" si="8"/>
        <v>125000</v>
      </c>
      <c r="F94" s="110">
        <f t="shared" si="8"/>
        <v>60235</v>
      </c>
      <c r="G94" s="110">
        <f t="shared" si="6"/>
        <v>-64765</v>
      </c>
      <c r="H94" s="106">
        <f t="shared" si="5"/>
        <v>48.187999999999995</v>
      </c>
    </row>
    <row r="95" spans="1:8" ht="18" customHeight="1">
      <c r="A95" s="112"/>
      <c r="B95" s="112"/>
      <c r="C95" s="107">
        <v>34</v>
      </c>
      <c r="D95" s="101" t="s">
        <v>210</v>
      </c>
      <c r="E95" s="110">
        <f>E96</f>
        <v>125000</v>
      </c>
      <c r="F95" s="110">
        <f>F96</f>
        <v>60235</v>
      </c>
      <c r="G95" s="110">
        <f t="shared" si="6"/>
        <v>-64765</v>
      </c>
      <c r="H95" s="106">
        <f t="shared" si="5"/>
        <v>48.187999999999995</v>
      </c>
    </row>
    <row r="96" spans="1:8" ht="18" customHeight="1">
      <c r="A96" s="112"/>
      <c r="B96" s="112"/>
      <c r="C96" s="107">
        <v>343</v>
      </c>
      <c r="D96" s="101" t="s">
        <v>216</v>
      </c>
      <c r="E96" s="110">
        <f>SUM(E97:E99)</f>
        <v>125000</v>
      </c>
      <c r="F96" s="110">
        <f>SUM(F97:F99)</f>
        <v>60235</v>
      </c>
      <c r="G96" s="110">
        <f t="shared" si="6"/>
        <v>-64765</v>
      </c>
      <c r="H96" s="106">
        <f t="shared" si="5"/>
        <v>48.187999999999995</v>
      </c>
    </row>
    <row r="97" spans="1:8" ht="15" customHeight="1">
      <c r="A97" s="112" t="s">
        <v>768</v>
      </c>
      <c r="B97" s="112"/>
      <c r="C97" s="107">
        <v>3431</v>
      </c>
      <c r="D97" s="101" t="s">
        <v>217</v>
      </c>
      <c r="E97" s="110">
        <v>70000</v>
      </c>
      <c r="F97" s="110">
        <v>58604</v>
      </c>
      <c r="G97" s="110">
        <f t="shared" si="6"/>
        <v>-11396</v>
      </c>
      <c r="H97" s="106">
        <f t="shared" si="5"/>
        <v>83.72</v>
      </c>
    </row>
    <row r="98" spans="1:8" ht="15" customHeight="1">
      <c r="A98" s="112" t="s">
        <v>95</v>
      </c>
      <c r="B98" s="112"/>
      <c r="C98" s="107">
        <v>3433</v>
      </c>
      <c r="D98" s="101" t="s">
        <v>218</v>
      </c>
      <c r="E98" s="110">
        <v>5000</v>
      </c>
      <c r="F98" s="110">
        <v>1631</v>
      </c>
      <c r="G98" s="110">
        <f t="shared" si="6"/>
        <v>-3369</v>
      </c>
      <c r="H98" s="106">
        <f t="shared" si="5"/>
        <v>32.62</v>
      </c>
    </row>
    <row r="99" spans="1:8" ht="15" customHeight="1">
      <c r="A99" s="112" t="s">
        <v>98</v>
      </c>
      <c r="B99" s="112"/>
      <c r="C99" s="107" t="s">
        <v>472</v>
      </c>
      <c r="D99" s="101" t="s">
        <v>219</v>
      </c>
      <c r="E99" s="110">
        <v>50000</v>
      </c>
      <c r="F99" s="110">
        <v>0</v>
      </c>
      <c r="G99" s="110">
        <f t="shared" si="6"/>
        <v>-50000</v>
      </c>
      <c r="H99" s="106">
        <f t="shared" si="5"/>
        <v>0</v>
      </c>
    </row>
    <row r="100" spans="1:8" ht="28.5" customHeight="1">
      <c r="A100" s="112"/>
      <c r="B100" s="112"/>
      <c r="C100" s="159" t="s">
        <v>1040</v>
      </c>
      <c r="D100" s="160"/>
      <c r="E100" s="102">
        <f>E101+E112+E120</f>
        <v>1640000</v>
      </c>
      <c r="F100" s="102">
        <f>F101+F112+F120</f>
        <v>1469490</v>
      </c>
      <c r="G100" s="102">
        <f>G101+G112+G120</f>
        <v>-170510</v>
      </c>
      <c r="H100" s="106">
        <f t="shared" si="5"/>
        <v>89.60304878048781</v>
      </c>
    </row>
    <row r="101" spans="1:8" ht="24" customHeight="1">
      <c r="A101" s="112"/>
      <c r="B101" s="116" t="s">
        <v>64</v>
      </c>
      <c r="C101" s="153" t="s">
        <v>836</v>
      </c>
      <c r="D101" s="154"/>
      <c r="E101" s="117">
        <f>E102</f>
        <v>1550000</v>
      </c>
      <c r="F101" s="117">
        <f>F102</f>
        <v>1430000</v>
      </c>
      <c r="G101" s="117">
        <f>G102</f>
        <v>-120000</v>
      </c>
      <c r="H101" s="106">
        <f t="shared" si="5"/>
        <v>92.25806451612904</v>
      </c>
    </row>
    <row r="102" spans="1:8" ht="21" customHeight="1">
      <c r="A102" s="112"/>
      <c r="B102" s="112"/>
      <c r="C102" s="107">
        <v>3</v>
      </c>
      <c r="D102" s="115" t="s">
        <v>208</v>
      </c>
      <c r="E102" s="110">
        <f>E103+E107</f>
        <v>1550000</v>
      </c>
      <c r="F102" s="110">
        <f>F103+F107</f>
        <v>1430000</v>
      </c>
      <c r="G102" s="110">
        <f t="shared" si="6"/>
        <v>-120000</v>
      </c>
      <c r="H102" s="106">
        <f t="shared" si="5"/>
        <v>92.25806451612904</v>
      </c>
    </row>
    <row r="103" spans="1:8" ht="18" customHeight="1">
      <c r="A103" s="112"/>
      <c r="B103" s="112"/>
      <c r="C103" s="107">
        <v>32</v>
      </c>
      <c r="D103" s="115" t="s">
        <v>220</v>
      </c>
      <c r="E103" s="110">
        <f>E104</f>
        <v>50000</v>
      </c>
      <c r="F103" s="110">
        <f>F104</f>
        <v>30000</v>
      </c>
      <c r="G103" s="110">
        <f t="shared" si="6"/>
        <v>-20000</v>
      </c>
      <c r="H103" s="106">
        <f t="shared" si="5"/>
        <v>60</v>
      </c>
    </row>
    <row r="104" spans="1:8" ht="17.25" customHeight="1">
      <c r="A104" s="112"/>
      <c r="B104" s="112"/>
      <c r="C104" s="107">
        <v>329</v>
      </c>
      <c r="D104" s="115" t="s">
        <v>221</v>
      </c>
      <c r="E104" s="110">
        <f>SUM(E105:E106)</f>
        <v>50000</v>
      </c>
      <c r="F104" s="110">
        <f>SUM(F105:F106)</f>
        <v>30000</v>
      </c>
      <c r="G104" s="110">
        <f t="shared" si="6"/>
        <v>-20000</v>
      </c>
      <c r="H104" s="106">
        <f t="shared" si="5"/>
        <v>60</v>
      </c>
    </row>
    <row r="105" spans="1:8" ht="15" customHeight="1">
      <c r="A105" s="112" t="s">
        <v>101</v>
      </c>
      <c r="B105" s="112"/>
      <c r="C105" s="107">
        <v>3299</v>
      </c>
      <c r="D105" s="115" t="s">
        <v>222</v>
      </c>
      <c r="E105" s="110">
        <v>50000</v>
      </c>
      <c r="F105" s="110">
        <v>30000</v>
      </c>
      <c r="G105" s="110">
        <f t="shared" si="6"/>
        <v>-20000</v>
      </c>
      <c r="H105" s="106">
        <f t="shared" si="5"/>
        <v>60</v>
      </c>
    </row>
    <row r="106" spans="1:8" ht="14.25" customHeight="1">
      <c r="A106" s="112" t="s">
        <v>102</v>
      </c>
      <c r="B106" s="112"/>
      <c r="C106" s="107" t="s">
        <v>280</v>
      </c>
      <c r="D106" s="115" t="s">
        <v>281</v>
      </c>
      <c r="E106" s="110">
        <v>0</v>
      </c>
      <c r="F106" s="110">
        <v>0</v>
      </c>
      <c r="G106" s="110">
        <f t="shared" si="6"/>
        <v>0</v>
      </c>
      <c r="H106" s="118" t="e">
        <f t="shared" si="5"/>
        <v>#DIV/0!</v>
      </c>
    </row>
    <row r="107" spans="1:8" ht="18" customHeight="1">
      <c r="A107" s="112"/>
      <c r="B107" s="112"/>
      <c r="C107" s="107">
        <v>38</v>
      </c>
      <c r="D107" s="115" t="s">
        <v>223</v>
      </c>
      <c r="E107" s="110">
        <f>SUM(E108+E110)</f>
        <v>1500000</v>
      </c>
      <c r="F107" s="110">
        <f>SUM(F108+F110)</f>
        <v>1400000</v>
      </c>
      <c r="G107" s="110">
        <f t="shared" si="6"/>
        <v>-100000</v>
      </c>
      <c r="H107" s="106">
        <f t="shared" si="5"/>
        <v>93.33333333333333</v>
      </c>
    </row>
    <row r="108" spans="1:8" ht="17.25" customHeight="1">
      <c r="A108" s="112"/>
      <c r="B108" s="112"/>
      <c r="C108" s="107">
        <v>381</v>
      </c>
      <c r="D108" s="115" t="s">
        <v>224</v>
      </c>
      <c r="E108" s="110">
        <f>E109</f>
        <v>1100000</v>
      </c>
      <c r="F108" s="110">
        <f>F109</f>
        <v>1100000</v>
      </c>
      <c r="G108" s="110">
        <f t="shared" si="6"/>
        <v>0</v>
      </c>
      <c r="H108" s="118">
        <f t="shared" si="5"/>
        <v>100</v>
      </c>
    </row>
    <row r="109" spans="1:8" ht="15" customHeight="1">
      <c r="A109" s="119" t="s">
        <v>769</v>
      </c>
      <c r="B109" s="112"/>
      <c r="C109" s="107">
        <v>3811</v>
      </c>
      <c r="D109" s="115" t="s">
        <v>365</v>
      </c>
      <c r="E109" s="110">
        <v>1100000</v>
      </c>
      <c r="F109" s="110">
        <v>1100000</v>
      </c>
      <c r="G109" s="110">
        <f t="shared" si="6"/>
        <v>0</v>
      </c>
      <c r="H109" s="106">
        <f t="shared" si="5"/>
        <v>100</v>
      </c>
    </row>
    <row r="110" spans="1:8" ht="17.25" customHeight="1">
      <c r="A110" s="119"/>
      <c r="B110" s="112"/>
      <c r="C110" s="107" t="s">
        <v>394</v>
      </c>
      <c r="D110" s="115" t="s">
        <v>260</v>
      </c>
      <c r="E110" s="110">
        <f>SUM(E111:E111)</f>
        <v>400000</v>
      </c>
      <c r="F110" s="110">
        <f>SUM(F111:F111)</f>
        <v>300000</v>
      </c>
      <c r="G110" s="110">
        <f t="shared" si="6"/>
        <v>-100000</v>
      </c>
      <c r="H110" s="118">
        <f t="shared" si="5"/>
        <v>75</v>
      </c>
    </row>
    <row r="111" spans="1:8" ht="14.25" customHeight="1">
      <c r="A111" s="119" t="s">
        <v>770</v>
      </c>
      <c r="B111" s="112"/>
      <c r="C111" s="107" t="s">
        <v>395</v>
      </c>
      <c r="D111" s="115" t="s">
        <v>483</v>
      </c>
      <c r="E111" s="110">
        <v>400000</v>
      </c>
      <c r="F111" s="110">
        <v>300000</v>
      </c>
      <c r="G111" s="110">
        <f t="shared" si="6"/>
        <v>-100000</v>
      </c>
      <c r="H111" s="106">
        <f t="shared" si="5"/>
        <v>75</v>
      </c>
    </row>
    <row r="112" spans="1:8" ht="26.25" customHeight="1">
      <c r="A112" s="112"/>
      <c r="B112" s="116" t="s">
        <v>282</v>
      </c>
      <c r="C112" s="153" t="s">
        <v>837</v>
      </c>
      <c r="D112" s="154"/>
      <c r="E112" s="117">
        <f>E113</f>
        <v>60000</v>
      </c>
      <c r="F112" s="117">
        <f>F113</f>
        <v>20000</v>
      </c>
      <c r="G112" s="117">
        <f>G113</f>
        <v>-40000</v>
      </c>
      <c r="H112" s="106">
        <f t="shared" si="5"/>
        <v>33.33333333333333</v>
      </c>
    </row>
    <row r="113" spans="1:8" ht="21" customHeight="1">
      <c r="A113" s="112"/>
      <c r="B113" s="112"/>
      <c r="C113" s="107">
        <v>3</v>
      </c>
      <c r="D113" s="101" t="s">
        <v>208</v>
      </c>
      <c r="E113" s="110">
        <f>E114+E117</f>
        <v>60000</v>
      </c>
      <c r="F113" s="110">
        <f>F114+F117</f>
        <v>20000</v>
      </c>
      <c r="G113" s="110">
        <f t="shared" si="6"/>
        <v>-40000</v>
      </c>
      <c r="H113" s="106">
        <f t="shared" si="5"/>
        <v>33.33333333333333</v>
      </c>
    </row>
    <row r="114" spans="1:8" ht="18" customHeight="1">
      <c r="A114" s="112"/>
      <c r="B114" s="112"/>
      <c r="C114" s="107">
        <v>32</v>
      </c>
      <c r="D114" s="115" t="s">
        <v>220</v>
      </c>
      <c r="E114" s="110">
        <f>E115</f>
        <v>30000</v>
      </c>
      <c r="F114" s="110">
        <f>F115</f>
        <v>0</v>
      </c>
      <c r="G114" s="110">
        <f t="shared" si="6"/>
        <v>-30000</v>
      </c>
      <c r="H114" s="106">
        <f t="shared" si="5"/>
        <v>0</v>
      </c>
    </row>
    <row r="115" spans="1:8" ht="17.25" customHeight="1">
      <c r="A115" s="112"/>
      <c r="B115" s="112"/>
      <c r="C115" s="107">
        <v>329</v>
      </c>
      <c r="D115" s="115" t="s">
        <v>221</v>
      </c>
      <c r="E115" s="110">
        <f>E116</f>
        <v>30000</v>
      </c>
      <c r="F115" s="110">
        <f>F116</f>
        <v>0</v>
      </c>
      <c r="G115" s="110">
        <f t="shared" si="6"/>
        <v>-30000</v>
      </c>
      <c r="H115" s="106">
        <f t="shared" si="5"/>
        <v>0</v>
      </c>
    </row>
    <row r="116" spans="1:8" ht="15" customHeight="1">
      <c r="A116" s="112" t="s">
        <v>103</v>
      </c>
      <c r="B116" s="112"/>
      <c r="C116" s="107">
        <v>3299</v>
      </c>
      <c r="D116" s="115" t="s">
        <v>551</v>
      </c>
      <c r="E116" s="110">
        <v>30000</v>
      </c>
      <c r="F116" s="110">
        <v>0</v>
      </c>
      <c r="G116" s="110">
        <f t="shared" si="6"/>
        <v>-30000</v>
      </c>
      <c r="H116" s="106">
        <f t="shared" si="5"/>
        <v>0</v>
      </c>
    </row>
    <row r="117" spans="1:8" ht="17.25" customHeight="1">
      <c r="A117" s="112"/>
      <c r="B117" s="112"/>
      <c r="C117" s="107">
        <v>38</v>
      </c>
      <c r="D117" s="115" t="s">
        <v>223</v>
      </c>
      <c r="E117" s="110">
        <f>E118</f>
        <v>30000</v>
      </c>
      <c r="F117" s="110">
        <f>F118</f>
        <v>20000</v>
      </c>
      <c r="G117" s="110">
        <f t="shared" si="6"/>
        <v>-10000</v>
      </c>
      <c r="H117" s="106">
        <f t="shared" si="5"/>
        <v>66.66666666666666</v>
      </c>
    </row>
    <row r="118" spans="1:8" ht="16.5" customHeight="1">
      <c r="A118" s="112"/>
      <c r="B118" s="112"/>
      <c r="C118" s="107">
        <v>381</v>
      </c>
      <c r="D118" s="115" t="s">
        <v>224</v>
      </c>
      <c r="E118" s="110">
        <f>E119</f>
        <v>30000</v>
      </c>
      <c r="F118" s="110">
        <f>F119</f>
        <v>20000</v>
      </c>
      <c r="G118" s="110">
        <f t="shared" si="6"/>
        <v>-10000</v>
      </c>
      <c r="H118" s="106">
        <f t="shared" si="5"/>
        <v>66.66666666666666</v>
      </c>
    </row>
    <row r="119" spans="1:8" ht="15" customHeight="1">
      <c r="A119" s="119" t="s">
        <v>376</v>
      </c>
      <c r="B119" s="112"/>
      <c r="C119" s="107">
        <v>3811</v>
      </c>
      <c r="D119" s="115" t="s">
        <v>364</v>
      </c>
      <c r="E119" s="110">
        <v>30000</v>
      </c>
      <c r="F119" s="110">
        <v>20000</v>
      </c>
      <c r="G119" s="110">
        <f t="shared" si="6"/>
        <v>-10000</v>
      </c>
      <c r="H119" s="106">
        <f t="shared" si="5"/>
        <v>66.66666666666666</v>
      </c>
    </row>
    <row r="120" spans="1:8" ht="26.25" customHeight="1">
      <c r="A120" s="112"/>
      <c r="B120" s="116" t="s">
        <v>1005</v>
      </c>
      <c r="C120" s="153" t="s">
        <v>1006</v>
      </c>
      <c r="D120" s="154"/>
      <c r="E120" s="117">
        <f aca="true" t="shared" si="9" ref="E120:G121">E121</f>
        <v>30000</v>
      </c>
      <c r="F120" s="117">
        <f t="shared" si="9"/>
        <v>19490</v>
      </c>
      <c r="G120" s="117">
        <f t="shared" si="9"/>
        <v>-10510</v>
      </c>
      <c r="H120" s="106">
        <f>F120/E120*100</f>
        <v>64.96666666666667</v>
      </c>
    </row>
    <row r="121" spans="1:8" ht="21" customHeight="1">
      <c r="A121" s="112"/>
      <c r="B121" s="112"/>
      <c r="C121" s="107">
        <v>3</v>
      </c>
      <c r="D121" s="101" t="s">
        <v>208</v>
      </c>
      <c r="E121" s="110">
        <f t="shared" si="9"/>
        <v>30000</v>
      </c>
      <c r="F121" s="110">
        <f t="shared" si="9"/>
        <v>19490</v>
      </c>
      <c r="G121" s="110">
        <f t="shared" si="9"/>
        <v>-10510</v>
      </c>
      <c r="H121" s="106">
        <f>F121/E121*100</f>
        <v>64.96666666666667</v>
      </c>
    </row>
    <row r="122" spans="1:8" ht="18" customHeight="1">
      <c r="A122" s="112"/>
      <c r="B122" s="112"/>
      <c r="C122" s="107">
        <v>32</v>
      </c>
      <c r="D122" s="115" t="s">
        <v>220</v>
      </c>
      <c r="E122" s="110">
        <f>E123</f>
        <v>30000</v>
      </c>
      <c r="F122" s="110">
        <f>F123</f>
        <v>19490</v>
      </c>
      <c r="G122" s="110">
        <f>F122-E122</f>
        <v>-10510</v>
      </c>
      <c r="H122" s="106">
        <f>F122/E122*100</f>
        <v>64.96666666666667</v>
      </c>
    </row>
    <row r="123" spans="1:8" ht="17.25" customHeight="1">
      <c r="A123" s="112"/>
      <c r="B123" s="112"/>
      <c r="C123" s="107">
        <v>329</v>
      </c>
      <c r="D123" s="115" t="s">
        <v>221</v>
      </c>
      <c r="E123" s="110">
        <f>E124</f>
        <v>30000</v>
      </c>
      <c r="F123" s="110">
        <f>F124</f>
        <v>19490</v>
      </c>
      <c r="G123" s="110">
        <f>F123-E123</f>
        <v>-10510</v>
      </c>
      <c r="H123" s="106">
        <f>F123/E123*100</f>
        <v>64.96666666666667</v>
      </c>
    </row>
    <row r="124" spans="1:8" ht="15" customHeight="1">
      <c r="A124" s="112" t="s">
        <v>1007</v>
      </c>
      <c r="B124" s="112"/>
      <c r="C124" s="107">
        <v>3299</v>
      </c>
      <c r="D124" s="115" t="s">
        <v>1008</v>
      </c>
      <c r="E124" s="110">
        <v>30000</v>
      </c>
      <c r="F124" s="110">
        <v>19490</v>
      </c>
      <c r="G124" s="110">
        <f>F124-E124</f>
        <v>-10510</v>
      </c>
      <c r="H124" s="106">
        <f>F124/E124*100</f>
        <v>64.96666666666667</v>
      </c>
    </row>
    <row r="125" spans="1:8" ht="25.5" customHeight="1">
      <c r="A125" s="112"/>
      <c r="B125" s="112"/>
      <c r="C125" s="155" t="s">
        <v>789</v>
      </c>
      <c r="D125" s="156"/>
      <c r="E125" s="102">
        <f>E126</f>
        <v>37000</v>
      </c>
      <c r="F125" s="102">
        <f>F126</f>
        <v>19843</v>
      </c>
      <c r="G125" s="102">
        <f>G126</f>
        <v>-17157</v>
      </c>
      <c r="H125" s="106">
        <f t="shared" si="5"/>
        <v>53.629729729729725</v>
      </c>
    </row>
    <row r="126" spans="1:8" ht="24" customHeight="1">
      <c r="A126" s="112"/>
      <c r="B126" s="116" t="s">
        <v>995</v>
      </c>
      <c r="C126" s="153" t="s">
        <v>838</v>
      </c>
      <c r="D126" s="154"/>
      <c r="E126" s="117">
        <f aca="true" t="shared" si="10" ref="E126:G127">E127</f>
        <v>37000</v>
      </c>
      <c r="F126" s="117">
        <f t="shared" si="10"/>
        <v>19843</v>
      </c>
      <c r="G126" s="117">
        <f t="shared" si="10"/>
        <v>-17157</v>
      </c>
      <c r="H126" s="106">
        <f t="shared" si="5"/>
        <v>53.629729729729725</v>
      </c>
    </row>
    <row r="127" spans="1:8" ht="21" customHeight="1">
      <c r="A127" s="112"/>
      <c r="B127" s="112"/>
      <c r="C127" s="107">
        <v>3</v>
      </c>
      <c r="D127" s="115" t="s">
        <v>208</v>
      </c>
      <c r="E127" s="110">
        <f t="shared" si="10"/>
        <v>37000</v>
      </c>
      <c r="F127" s="110">
        <f t="shared" si="10"/>
        <v>19843</v>
      </c>
      <c r="G127" s="110">
        <f t="shared" si="6"/>
        <v>-17157</v>
      </c>
      <c r="H127" s="106">
        <f t="shared" si="5"/>
        <v>53.629729729729725</v>
      </c>
    </row>
    <row r="128" spans="1:8" ht="18" customHeight="1">
      <c r="A128" s="112"/>
      <c r="B128" s="112"/>
      <c r="C128" s="107">
        <v>32</v>
      </c>
      <c r="D128" s="115" t="s">
        <v>220</v>
      </c>
      <c r="E128" s="110">
        <f>E129+E131</f>
        <v>37000</v>
      </c>
      <c r="F128" s="110">
        <f>F129+F131</f>
        <v>19843</v>
      </c>
      <c r="G128" s="110">
        <f t="shared" si="6"/>
        <v>-17157</v>
      </c>
      <c r="H128" s="106">
        <f t="shared" si="5"/>
        <v>53.629729729729725</v>
      </c>
    </row>
    <row r="129" spans="1:8" ht="16.5" customHeight="1">
      <c r="A129" s="112"/>
      <c r="B129" s="112"/>
      <c r="C129" s="107">
        <v>322</v>
      </c>
      <c r="D129" s="115" t="s">
        <v>227</v>
      </c>
      <c r="E129" s="110">
        <f>E130</f>
        <v>7000</v>
      </c>
      <c r="F129" s="110">
        <f>F130</f>
        <v>3621</v>
      </c>
      <c r="G129" s="110">
        <f t="shared" si="6"/>
        <v>-3379</v>
      </c>
      <c r="H129" s="106">
        <f t="shared" si="5"/>
        <v>51.72857142857142</v>
      </c>
    </row>
    <row r="130" spans="1:8" ht="14.25" customHeight="1">
      <c r="A130" s="112" t="s">
        <v>104</v>
      </c>
      <c r="B130" s="112"/>
      <c r="C130" s="107">
        <v>3224</v>
      </c>
      <c r="D130" s="115" t="s">
        <v>228</v>
      </c>
      <c r="E130" s="110">
        <v>7000</v>
      </c>
      <c r="F130" s="110">
        <v>3621</v>
      </c>
      <c r="G130" s="110">
        <f t="shared" si="6"/>
        <v>-3379</v>
      </c>
      <c r="H130" s="106">
        <f t="shared" si="5"/>
        <v>51.72857142857142</v>
      </c>
    </row>
    <row r="131" spans="1:8" ht="17.25" customHeight="1">
      <c r="A131" s="112"/>
      <c r="B131" s="112"/>
      <c r="C131" s="107">
        <v>323</v>
      </c>
      <c r="D131" s="115" t="s">
        <v>229</v>
      </c>
      <c r="E131" s="110">
        <f>E132</f>
        <v>30000</v>
      </c>
      <c r="F131" s="110">
        <f>F132</f>
        <v>16222</v>
      </c>
      <c r="G131" s="110">
        <f t="shared" si="6"/>
        <v>-13778</v>
      </c>
      <c r="H131" s="106">
        <f t="shared" si="5"/>
        <v>54.07333333333333</v>
      </c>
    </row>
    <row r="132" spans="1:8" ht="14.25" customHeight="1">
      <c r="A132" s="112" t="s">
        <v>105</v>
      </c>
      <c r="B132" s="112"/>
      <c r="C132" s="107">
        <v>3232</v>
      </c>
      <c r="D132" s="115" t="s">
        <v>230</v>
      </c>
      <c r="E132" s="110">
        <v>30000</v>
      </c>
      <c r="F132" s="110">
        <v>16222</v>
      </c>
      <c r="G132" s="110">
        <f t="shared" si="6"/>
        <v>-13778</v>
      </c>
      <c r="H132" s="106">
        <f t="shared" si="5"/>
        <v>54.07333333333333</v>
      </c>
    </row>
    <row r="133" spans="1:8" ht="26.25" customHeight="1">
      <c r="A133" s="112"/>
      <c r="B133" s="112"/>
      <c r="C133" s="155" t="s">
        <v>790</v>
      </c>
      <c r="D133" s="156"/>
      <c r="E133" s="102">
        <f>E134+E139</f>
        <v>140000</v>
      </c>
      <c r="F133" s="102">
        <f>F134+F139</f>
        <v>133620</v>
      </c>
      <c r="G133" s="102">
        <f>G134+G139</f>
        <v>-6380</v>
      </c>
      <c r="H133" s="106">
        <f t="shared" si="5"/>
        <v>95.44285714285714</v>
      </c>
    </row>
    <row r="134" spans="1:8" ht="24" customHeight="1">
      <c r="A134" s="112"/>
      <c r="B134" s="116" t="s">
        <v>65</v>
      </c>
      <c r="C134" s="153" t="s">
        <v>856</v>
      </c>
      <c r="D134" s="154"/>
      <c r="E134" s="117">
        <f aca="true" t="shared" si="11" ref="E134:F136">E135</f>
        <v>70000</v>
      </c>
      <c r="F134" s="117">
        <f t="shared" si="11"/>
        <v>63620</v>
      </c>
      <c r="G134" s="110">
        <f t="shared" si="6"/>
        <v>-6380</v>
      </c>
      <c r="H134" s="106">
        <f t="shared" si="5"/>
        <v>90.88571428571429</v>
      </c>
    </row>
    <row r="135" spans="1:8" ht="21" customHeight="1">
      <c r="A135" s="112"/>
      <c r="B135" s="112"/>
      <c r="C135" s="107">
        <v>3</v>
      </c>
      <c r="D135" s="101" t="s">
        <v>208</v>
      </c>
      <c r="E135" s="110">
        <f t="shared" si="11"/>
        <v>70000</v>
      </c>
      <c r="F135" s="110">
        <f t="shared" si="11"/>
        <v>63620</v>
      </c>
      <c r="G135" s="110">
        <f t="shared" si="6"/>
        <v>-6380</v>
      </c>
      <c r="H135" s="106">
        <f t="shared" si="5"/>
        <v>90.88571428571429</v>
      </c>
    </row>
    <row r="136" spans="1:8" ht="18" customHeight="1">
      <c r="A136" s="112"/>
      <c r="B136" s="112"/>
      <c r="C136" s="107">
        <v>35</v>
      </c>
      <c r="D136" s="101" t="s">
        <v>234</v>
      </c>
      <c r="E136" s="110">
        <f t="shared" si="11"/>
        <v>70000</v>
      </c>
      <c r="F136" s="110">
        <f t="shared" si="11"/>
        <v>63620</v>
      </c>
      <c r="G136" s="110">
        <f t="shared" si="6"/>
        <v>-6380</v>
      </c>
      <c r="H136" s="106">
        <f t="shared" si="5"/>
        <v>90.88571428571429</v>
      </c>
    </row>
    <row r="137" spans="1:8" ht="18.75" customHeight="1">
      <c r="A137" s="112"/>
      <c r="B137" s="112"/>
      <c r="C137" s="107">
        <v>352</v>
      </c>
      <c r="D137" s="101" t="s">
        <v>236</v>
      </c>
      <c r="E137" s="110">
        <f>SUM(E138:E138)</f>
        <v>70000</v>
      </c>
      <c r="F137" s="110">
        <f>SUM(F138:F138)</f>
        <v>63620</v>
      </c>
      <c r="G137" s="110">
        <f t="shared" si="6"/>
        <v>-6380</v>
      </c>
      <c r="H137" s="106">
        <f t="shared" si="5"/>
        <v>90.88571428571429</v>
      </c>
    </row>
    <row r="138" spans="1:8" ht="15" customHeight="1">
      <c r="A138" s="112" t="s">
        <v>106</v>
      </c>
      <c r="B138" s="112"/>
      <c r="C138" s="107">
        <v>3523</v>
      </c>
      <c r="D138" s="101" t="s">
        <v>237</v>
      </c>
      <c r="E138" s="110">
        <v>70000</v>
      </c>
      <c r="F138" s="110">
        <v>63620</v>
      </c>
      <c r="G138" s="110">
        <f t="shared" si="6"/>
        <v>-6380</v>
      </c>
      <c r="H138" s="106">
        <f t="shared" si="5"/>
        <v>90.88571428571429</v>
      </c>
    </row>
    <row r="139" spans="1:8" ht="28.5" customHeight="1">
      <c r="A139" s="112"/>
      <c r="B139" s="116" t="s">
        <v>66</v>
      </c>
      <c r="C139" s="161" t="s">
        <v>855</v>
      </c>
      <c r="D139" s="162"/>
      <c r="E139" s="117">
        <f aca="true" t="shared" si="12" ref="E139:G140">E140</f>
        <v>70000</v>
      </c>
      <c r="F139" s="117">
        <f t="shared" si="12"/>
        <v>70000</v>
      </c>
      <c r="G139" s="117">
        <f t="shared" si="12"/>
        <v>0</v>
      </c>
      <c r="H139" s="106">
        <f t="shared" si="5"/>
        <v>100</v>
      </c>
    </row>
    <row r="140" spans="1:8" ht="21" customHeight="1">
      <c r="A140" s="112"/>
      <c r="B140" s="112"/>
      <c r="C140" s="107">
        <v>3</v>
      </c>
      <c r="D140" s="101" t="s">
        <v>208</v>
      </c>
      <c r="E140" s="110">
        <f t="shared" si="12"/>
        <v>70000</v>
      </c>
      <c r="F140" s="110">
        <f t="shared" si="12"/>
        <v>70000</v>
      </c>
      <c r="G140" s="110">
        <f t="shared" si="6"/>
        <v>0</v>
      </c>
      <c r="H140" s="106">
        <f t="shared" si="5"/>
        <v>100</v>
      </c>
    </row>
    <row r="141" spans="1:8" ht="18" customHeight="1">
      <c r="A141" s="112"/>
      <c r="B141" s="112"/>
      <c r="C141" s="107">
        <v>35</v>
      </c>
      <c r="D141" s="101" t="s">
        <v>234</v>
      </c>
      <c r="E141" s="110">
        <f>E142</f>
        <v>70000</v>
      </c>
      <c r="F141" s="110">
        <f>F142</f>
        <v>70000</v>
      </c>
      <c r="G141" s="110">
        <f t="shared" si="6"/>
        <v>0</v>
      </c>
      <c r="H141" s="106">
        <f t="shared" si="5"/>
        <v>100</v>
      </c>
    </row>
    <row r="142" spans="1:8" ht="18" customHeight="1">
      <c r="A142" s="112"/>
      <c r="B142" s="112"/>
      <c r="C142" s="107">
        <v>352</v>
      </c>
      <c r="D142" s="101" t="s">
        <v>236</v>
      </c>
      <c r="E142" s="110">
        <f>SUM(E143:E144)</f>
        <v>70000</v>
      </c>
      <c r="F142" s="110">
        <f>SUM(F143:F144)</f>
        <v>70000</v>
      </c>
      <c r="G142" s="110">
        <f t="shared" si="6"/>
        <v>0</v>
      </c>
      <c r="H142" s="106">
        <f t="shared" si="5"/>
        <v>100</v>
      </c>
    </row>
    <row r="143" spans="1:8" ht="15" customHeight="1">
      <c r="A143" s="112" t="s">
        <v>107</v>
      </c>
      <c r="B143" s="112"/>
      <c r="C143" s="107">
        <v>3523</v>
      </c>
      <c r="D143" s="101" t="s">
        <v>238</v>
      </c>
      <c r="E143" s="110">
        <v>30000</v>
      </c>
      <c r="F143" s="110">
        <v>30000</v>
      </c>
      <c r="G143" s="110">
        <f t="shared" si="6"/>
        <v>0</v>
      </c>
      <c r="H143" s="106">
        <f t="shared" si="5"/>
        <v>100</v>
      </c>
    </row>
    <row r="144" spans="1:8" ht="15" customHeight="1">
      <c r="A144" s="112" t="s">
        <v>184</v>
      </c>
      <c r="B144" s="112"/>
      <c r="C144" s="107" t="s">
        <v>383</v>
      </c>
      <c r="D144" s="101" t="s">
        <v>618</v>
      </c>
      <c r="E144" s="110">
        <v>40000</v>
      </c>
      <c r="F144" s="110">
        <v>40000</v>
      </c>
      <c r="G144" s="110">
        <f t="shared" si="6"/>
        <v>0</v>
      </c>
      <c r="H144" s="106">
        <f aca="true" t="shared" si="13" ref="H144:H207">F144/E144*100</f>
        <v>100</v>
      </c>
    </row>
    <row r="145" spans="1:8" ht="25.5" customHeight="1">
      <c r="A145" s="112"/>
      <c r="B145" s="112"/>
      <c r="C145" s="155" t="s">
        <v>791</v>
      </c>
      <c r="D145" s="156"/>
      <c r="E145" s="102">
        <f>E146+E154+E159</f>
        <v>1695000</v>
      </c>
      <c r="F145" s="102">
        <f>F146+F154+F159</f>
        <v>725751</v>
      </c>
      <c r="G145" s="102">
        <f>G146+G154+G159</f>
        <v>-969249</v>
      </c>
      <c r="H145" s="106">
        <f t="shared" si="13"/>
        <v>42.81716814159292</v>
      </c>
    </row>
    <row r="146" spans="1:8" ht="24" customHeight="1">
      <c r="A146" s="112"/>
      <c r="B146" s="116" t="s">
        <v>67</v>
      </c>
      <c r="C146" s="153" t="s">
        <v>839</v>
      </c>
      <c r="D146" s="154"/>
      <c r="E146" s="117">
        <f aca="true" t="shared" si="14" ref="E146:G147">E147</f>
        <v>560000</v>
      </c>
      <c r="F146" s="117">
        <f t="shared" si="14"/>
        <v>380549</v>
      </c>
      <c r="G146" s="117">
        <f t="shared" si="14"/>
        <v>-179451</v>
      </c>
      <c r="H146" s="106">
        <f t="shared" si="13"/>
        <v>67.95517857142858</v>
      </c>
    </row>
    <row r="147" spans="1:8" ht="21" customHeight="1">
      <c r="A147" s="112"/>
      <c r="B147" s="112"/>
      <c r="C147" s="107">
        <v>3</v>
      </c>
      <c r="D147" s="101" t="s">
        <v>747</v>
      </c>
      <c r="E147" s="110">
        <f t="shared" si="14"/>
        <v>560000</v>
      </c>
      <c r="F147" s="110">
        <f t="shared" si="14"/>
        <v>380549</v>
      </c>
      <c r="G147" s="110">
        <f aca="true" t="shared" si="15" ref="G147:G208">F147-E147</f>
        <v>-179451</v>
      </c>
      <c r="H147" s="106">
        <f t="shared" si="13"/>
        <v>67.95517857142858</v>
      </c>
    </row>
    <row r="148" spans="1:8" ht="18" customHeight="1">
      <c r="A148" s="112"/>
      <c r="B148" s="112"/>
      <c r="C148" s="107">
        <v>32</v>
      </c>
      <c r="D148" s="101" t="s">
        <v>748</v>
      </c>
      <c r="E148" s="110">
        <f>E149+E151</f>
        <v>560000</v>
      </c>
      <c r="F148" s="110">
        <f>F149+F151</f>
        <v>380549</v>
      </c>
      <c r="G148" s="110">
        <f t="shared" si="15"/>
        <v>-179451</v>
      </c>
      <c r="H148" s="106">
        <f t="shared" si="13"/>
        <v>67.95517857142858</v>
      </c>
    </row>
    <row r="149" spans="1:8" ht="17.25" customHeight="1">
      <c r="A149" s="112"/>
      <c r="B149" s="112" t="s">
        <v>17</v>
      </c>
      <c r="C149" s="107">
        <v>322</v>
      </c>
      <c r="D149" s="101" t="s">
        <v>227</v>
      </c>
      <c r="E149" s="110">
        <f>E150</f>
        <v>90000</v>
      </c>
      <c r="F149" s="110">
        <f>F150</f>
        <v>65082</v>
      </c>
      <c r="G149" s="110">
        <f t="shared" si="15"/>
        <v>-24918</v>
      </c>
      <c r="H149" s="106">
        <f t="shared" si="13"/>
        <v>72.31333333333333</v>
      </c>
    </row>
    <row r="150" spans="1:8" ht="15" customHeight="1">
      <c r="A150" s="112" t="s">
        <v>108</v>
      </c>
      <c r="B150" s="112"/>
      <c r="C150" s="107">
        <v>3224</v>
      </c>
      <c r="D150" s="101" t="s">
        <v>239</v>
      </c>
      <c r="E150" s="110">
        <v>90000</v>
      </c>
      <c r="F150" s="110">
        <v>65082</v>
      </c>
      <c r="G150" s="110">
        <f t="shared" si="15"/>
        <v>-24918</v>
      </c>
      <c r="H150" s="106">
        <f t="shared" si="13"/>
        <v>72.31333333333333</v>
      </c>
    </row>
    <row r="151" spans="1:8" ht="17.25" customHeight="1">
      <c r="A151" s="112"/>
      <c r="B151" s="112"/>
      <c r="C151" s="107">
        <v>323</v>
      </c>
      <c r="D151" s="101" t="s">
        <v>229</v>
      </c>
      <c r="E151" s="110">
        <f>SUM(E152:E153)</f>
        <v>470000</v>
      </c>
      <c r="F151" s="110">
        <f>SUM(F152:F153)</f>
        <v>315467</v>
      </c>
      <c r="G151" s="110">
        <f t="shared" si="15"/>
        <v>-154533</v>
      </c>
      <c r="H151" s="106">
        <f t="shared" si="13"/>
        <v>67.12063829787233</v>
      </c>
    </row>
    <row r="152" spans="1:8" ht="15" customHeight="1">
      <c r="A152" s="112" t="s">
        <v>109</v>
      </c>
      <c r="B152" s="112"/>
      <c r="C152" s="107">
        <v>3232</v>
      </c>
      <c r="D152" s="101" t="s">
        <v>398</v>
      </c>
      <c r="E152" s="110">
        <v>250000</v>
      </c>
      <c r="F152" s="110">
        <v>169122</v>
      </c>
      <c r="G152" s="110">
        <f t="shared" si="15"/>
        <v>-80878</v>
      </c>
      <c r="H152" s="106">
        <f t="shared" si="13"/>
        <v>67.6488</v>
      </c>
    </row>
    <row r="153" spans="1:8" ht="14.25" customHeight="1">
      <c r="A153" s="112" t="s">
        <v>110</v>
      </c>
      <c r="B153" s="112"/>
      <c r="C153" s="107" t="s">
        <v>363</v>
      </c>
      <c r="D153" s="101" t="s">
        <v>397</v>
      </c>
      <c r="E153" s="110">
        <v>220000</v>
      </c>
      <c r="F153" s="110">
        <v>146345</v>
      </c>
      <c r="G153" s="110">
        <f t="shared" si="15"/>
        <v>-73655</v>
      </c>
      <c r="H153" s="106">
        <f t="shared" si="13"/>
        <v>66.52045454545454</v>
      </c>
    </row>
    <row r="154" spans="1:8" ht="24" customHeight="1">
      <c r="A154" s="112"/>
      <c r="B154" s="116" t="s">
        <v>67</v>
      </c>
      <c r="C154" s="153" t="s">
        <v>840</v>
      </c>
      <c r="D154" s="154"/>
      <c r="E154" s="117">
        <f aca="true" t="shared" si="16" ref="E154:G155">E155</f>
        <v>550000</v>
      </c>
      <c r="F154" s="117">
        <f t="shared" si="16"/>
        <v>168592</v>
      </c>
      <c r="G154" s="117">
        <f t="shared" si="16"/>
        <v>-381408</v>
      </c>
      <c r="H154" s="106">
        <f t="shared" si="13"/>
        <v>30.653090909090906</v>
      </c>
    </row>
    <row r="155" spans="1:8" ht="21" customHeight="1">
      <c r="A155" s="112"/>
      <c r="B155" s="112"/>
      <c r="C155" s="107">
        <v>4</v>
      </c>
      <c r="D155" s="101" t="s">
        <v>240</v>
      </c>
      <c r="E155" s="110">
        <f t="shared" si="16"/>
        <v>550000</v>
      </c>
      <c r="F155" s="110">
        <f t="shared" si="16"/>
        <v>168592</v>
      </c>
      <c r="G155" s="110">
        <f t="shared" si="15"/>
        <v>-381408</v>
      </c>
      <c r="H155" s="106">
        <f t="shared" si="13"/>
        <v>30.653090909090906</v>
      </c>
    </row>
    <row r="156" spans="1:8" ht="18" customHeight="1">
      <c r="A156" s="112"/>
      <c r="B156" s="112"/>
      <c r="C156" s="107">
        <v>41</v>
      </c>
      <c r="D156" s="101" t="s">
        <v>241</v>
      </c>
      <c r="E156" s="110">
        <f>E157</f>
        <v>550000</v>
      </c>
      <c r="F156" s="110">
        <f>F157</f>
        <v>168592</v>
      </c>
      <c r="G156" s="110">
        <f t="shared" si="15"/>
        <v>-381408</v>
      </c>
      <c r="H156" s="106">
        <f t="shared" si="13"/>
        <v>30.653090909090906</v>
      </c>
    </row>
    <row r="157" spans="1:8" ht="16.5" customHeight="1">
      <c r="A157" s="112"/>
      <c r="B157" s="112"/>
      <c r="C157" s="107">
        <v>411</v>
      </c>
      <c r="D157" s="101" t="s">
        <v>242</v>
      </c>
      <c r="E157" s="110">
        <f>E158</f>
        <v>550000</v>
      </c>
      <c r="F157" s="110">
        <f>F158</f>
        <v>168592</v>
      </c>
      <c r="G157" s="110">
        <f t="shared" si="15"/>
        <v>-381408</v>
      </c>
      <c r="H157" s="118">
        <f t="shared" si="13"/>
        <v>30.653090909090906</v>
      </c>
    </row>
    <row r="158" spans="1:8" ht="15" customHeight="1">
      <c r="A158" s="112" t="s">
        <v>377</v>
      </c>
      <c r="B158" s="112"/>
      <c r="C158" s="107">
        <v>4111</v>
      </c>
      <c r="D158" s="101" t="s">
        <v>243</v>
      </c>
      <c r="E158" s="110">
        <v>550000</v>
      </c>
      <c r="F158" s="110">
        <v>168592</v>
      </c>
      <c r="G158" s="110">
        <f t="shared" si="15"/>
        <v>-381408</v>
      </c>
      <c r="H158" s="106">
        <f t="shared" si="13"/>
        <v>30.653090909090906</v>
      </c>
    </row>
    <row r="159" spans="1:8" ht="24" customHeight="1">
      <c r="A159" s="112"/>
      <c r="B159" s="116" t="s">
        <v>67</v>
      </c>
      <c r="C159" s="153" t="s">
        <v>841</v>
      </c>
      <c r="D159" s="154"/>
      <c r="E159" s="117">
        <f aca="true" t="shared" si="17" ref="E159:G160">E160</f>
        <v>585000</v>
      </c>
      <c r="F159" s="117">
        <f t="shared" si="17"/>
        <v>176610</v>
      </c>
      <c r="G159" s="117">
        <f t="shared" si="17"/>
        <v>-408390</v>
      </c>
      <c r="H159" s="118">
        <f t="shared" si="13"/>
        <v>30.18974358974359</v>
      </c>
    </row>
    <row r="160" spans="1:8" ht="21" customHeight="1">
      <c r="A160" s="112"/>
      <c r="B160" s="112"/>
      <c r="C160" s="107">
        <v>4</v>
      </c>
      <c r="D160" s="101" t="s">
        <v>244</v>
      </c>
      <c r="E160" s="110">
        <f t="shared" si="17"/>
        <v>585000</v>
      </c>
      <c r="F160" s="110">
        <f t="shared" si="17"/>
        <v>176610</v>
      </c>
      <c r="G160" s="110">
        <f t="shared" si="15"/>
        <v>-408390</v>
      </c>
      <c r="H160" s="106">
        <f t="shared" si="13"/>
        <v>30.18974358974359</v>
      </c>
    </row>
    <row r="161" spans="1:8" ht="18" customHeight="1">
      <c r="A161" s="112"/>
      <c r="B161" s="112" t="s">
        <v>17</v>
      </c>
      <c r="C161" s="107">
        <v>42</v>
      </c>
      <c r="D161" s="101" t="s">
        <v>245</v>
      </c>
      <c r="E161" s="110">
        <f>E162</f>
        <v>585000</v>
      </c>
      <c r="F161" s="110">
        <f>F162</f>
        <v>176610</v>
      </c>
      <c r="G161" s="110">
        <f t="shared" si="15"/>
        <v>-408390</v>
      </c>
      <c r="H161" s="106">
        <f t="shared" si="13"/>
        <v>30.18974358974359</v>
      </c>
    </row>
    <row r="162" spans="1:8" ht="16.5" customHeight="1">
      <c r="A162" s="112"/>
      <c r="B162" s="112" t="s">
        <v>17</v>
      </c>
      <c r="C162" s="107">
        <v>421</v>
      </c>
      <c r="D162" s="101" t="s">
        <v>246</v>
      </c>
      <c r="E162" s="110">
        <f>E163</f>
        <v>585000</v>
      </c>
      <c r="F162" s="110">
        <f>F163</f>
        <v>176610</v>
      </c>
      <c r="G162" s="110">
        <f t="shared" si="15"/>
        <v>-408390</v>
      </c>
      <c r="H162" s="106">
        <f t="shared" si="13"/>
        <v>30.18974358974359</v>
      </c>
    </row>
    <row r="163" spans="1:8" ht="15" customHeight="1">
      <c r="A163" s="112" t="s">
        <v>111</v>
      </c>
      <c r="B163" s="112"/>
      <c r="C163" s="107">
        <v>4213</v>
      </c>
      <c r="D163" s="101" t="s">
        <v>484</v>
      </c>
      <c r="E163" s="110">
        <v>585000</v>
      </c>
      <c r="F163" s="110">
        <v>176610</v>
      </c>
      <c r="G163" s="110">
        <f t="shared" si="15"/>
        <v>-408390</v>
      </c>
      <c r="H163" s="106">
        <f t="shared" si="13"/>
        <v>30.18974358974359</v>
      </c>
    </row>
    <row r="164" spans="1:8" ht="27.75" customHeight="1">
      <c r="A164" s="112"/>
      <c r="B164" s="112"/>
      <c r="C164" s="155" t="s">
        <v>792</v>
      </c>
      <c r="D164" s="156"/>
      <c r="E164" s="102">
        <f>E165+E173</f>
        <v>1257000</v>
      </c>
      <c r="F164" s="102">
        <f>F165+F173</f>
        <v>387234</v>
      </c>
      <c r="G164" s="102">
        <f>G165+G173</f>
        <v>-869766</v>
      </c>
      <c r="H164" s="106">
        <f t="shared" si="13"/>
        <v>30.80620525059666</v>
      </c>
    </row>
    <row r="165" spans="1:8" ht="30" customHeight="1">
      <c r="A165" s="112"/>
      <c r="B165" s="116" t="s">
        <v>486</v>
      </c>
      <c r="C165" s="161" t="s">
        <v>996</v>
      </c>
      <c r="D165" s="162"/>
      <c r="E165" s="117">
        <f>E166</f>
        <v>322000</v>
      </c>
      <c r="F165" s="117">
        <f>F166</f>
        <v>102429</v>
      </c>
      <c r="G165" s="117">
        <f>G166</f>
        <v>-219571</v>
      </c>
      <c r="H165" s="118">
        <f t="shared" si="13"/>
        <v>31.81024844720497</v>
      </c>
    </row>
    <row r="166" spans="1:8" ht="21" customHeight="1">
      <c r="A166" s="112"/>
      <c r="B166" s="112" t="s">
        <v>17</v>
      </c>
      <c r="C166" s="107">
        <v>3</v>
      </c>
      <c r="D166" s="101" t="s">
        <v>208</v>
      </c>
      <c r="E166" s="110">
        <f>E167+E170</f>
        <v>322000</v>
      </c>
      <c r="F166" s="110">
        <f>F167+F170</f>
        <v>102429</v>
      </c>
      <c r="G166" s="110">
        <f t="shared" si="15"/>
        <v>-219571</v>
      </c>
      <c r="H166" s="106">
        <f t="shared" si="13"/>
        <v>31.81024844720497</v>
      </c>
    </row>
    <row r="167" spans="1:8" ht="18" customHeight="1">
      <c r="A167" s="112"/>
      <c r="B167" s="112"/>
      <c r="C167" s="107">
        <v>32</v>
      </c>
      <c r="D167" s="101" t="s">
        <v>748</v>
      </c>
      <c r="E167" s="110">
        <f>E168</f>
        <v>107000</v>
      </c>
      <c r="F167" s="110">
        <f>F168</f>
        <v>66679</v>
      </c>
      <c r="G167" s="110">
        <f t="shared" si="15"/>
        <v>-40321</v>
      </c>
      <c r="H167" s="106">
        <f t="shared" si="13"/>
        <v>62.31682242990654</v>
      </c>
    </row>
    <row r="168" spans="1:8" ht="16.5" customHeight="1">
      <c r="A168" s="112"/>
      <c r="B168" s="112"/>
      <c r="C168" s="107">
        <v>323</v>
      </c>
      <c r="D168" s="101" t="s">
        <v>229</v>
      </c>
      <c r="E168" s="110">
        <f>E169</f>
        <v>107000</v>
      </c>
      <c r="F168" s="110">
        <f>F169</f>
        <v>66679</v>
      </c>
      <c r="G168" s="110">
        <f t="shared" si="15"/>
        <v>-40321</v>
      </c>
      <c r="H168" s="106">
        <f t="shared" si="13"/>
        <v>62.31682242990654</v>
      </c>
    </row>
    <row r="169" spans="1:8" ht="15" customHeight="1">
      <c r="A169" s="119" t="s">
        <v>112</v>
      </c>
      <c r="B169" s="112"/>
      <c r="C169" s="107">
        <v>3232</v>
      </c>
      <c r="D169" s="101" t="s">
        <v>620</v>
      </c>
      <c r="E169" s="110">
        <v>107000</v>
      </c>
      <c r="F169" s="110">
        <v>66679</v>
      </c>
      <c r="G169" s="110">
        <f t="shared" si="15"/>
        <v>-40321</v>
      </c>
      <c r="H169" s="106">
        <f t="shared" si="13"/>
        <v>62.31682242990654</v>
      </c>
    </row>
    <row r="170" spans="1:8" ht="18" customHeight="1">
      <c r="A170" s="112"/>
      <c r="B170" s="112"/>
      <c r="C170" s="107">
        <v>38</v>
      </c>
      <c r="D170" s="101" t="s">
        <v>247</v>
      </c>
      <c r="E170" s="110">
        <f>E171</f>
        <v>215000</v>
      </c>
      <c r="F170" s="110">
        <f>F171</f>
        <v>35750</v>
      </c>
      <c r="G170" s="110">
        <f t="shared" si="15"/>
        <v>-179250</v>
      </c>
      <c r="H170" s="106">
        <f t="shared" si="13"/>
        <v>16.627906976744185</v>
      </c>
    </row>
    <row r="171" spans="1:8" ht="16.5" customHeight="1">
      <c r="A171" s="112" t="s">
        <v>17</v>
      </c>
      <c r="B171" s="112" t="s">
        <v>17</v>
      </c>
      <c r="C171" s="107">
        <v>386</v>
      </c>
      <c r="D171" s="101" t="s">
        <v>248</v>
      </c>
      <c r="E171" s="110">
        <f>E172</f>
        <v>215000</v>
      </c>
      <c r="F171" s="110">
        <f>F172</f>
        <v>35750</v>
      </c>
      <c r="G171" s="110">
        <f t="shared" si="15"/>
        <v>-179250</v>
      </c>
      <c r="H171" s="106">
        <f t="shared" si="13"/>
        <v>16.627906976744185</v>
      </c>
    </row>
    <row r="172" spans="1:8" ht="15" customHeight="1">
      <c r="A172" s="119" t="s">
        <v>113</v>
      </c>
      <c r="B172" s="112"/>
      <c r="C172" s="107">
        <v>3861</v>
      </c>
      <c r="D172" s="101" t="s">
        <v>409</v>
      </c>
      <c r="E172" s="110">
        <v>215000</v>
      </c>
      <c r="F172" s="110">
        <v>35750</v>
      </c>
      <c r="G172" s="110">
        <f t="shared" si="15"/>
        <v>-179250</v>
      </c>
      <c r="H172" s="106">
        <f t="shared" si="13"/>
        <v>16.627906976744185</v>
      </c>
    </row>
    <row r="173" spans="1:8" ht="23.25" customHeight="1">
      <c r="A173" s="112"/>
      <c r="B173" s="116" t="s">
        <v>68</v>
      </c>
      <c r="C173" s="153" t="s">
        <v>854</v>
      </c>
      <c r="D173" s="154"/>
      <c r="E173" s="117">
        <f>E174</f>
        <v>935000</v>
      </c>
      <c r="F173" s="117">
        <f>F174</f>
        <v>284805</v>
      </c>
      <c r="G173" s="117">
        <f>G174</f>
        <v>-650195</v>
      </c>
      <c r="H173" s="106">
        <f t="shared" si="13"/>
        <v>30.460427807486628</v>
      </c>
    </row>
    <row r="174" spans="1:8" ht="21" customHeight="1">
      <c r="A174" s="112"/>
      <c r="B174" s="112" t="s">
        <v>17</v>
      </c>
      <c r="C174" s="107">
        <v>3</v>
      </c>
      <c r="D174" s="101" t="s">
        <v>208</v>
      </c>
      <c r="E174" s="110">
        <f>E175+E178</f>
        <v>935000</v>
      </c>
      <c r="F174" s="110">
        <f>F175+F178</f>
        <v>284805</v>
      </c>
      <c r="G174" s="110">
        <f t="shared" si="15"/>
        <v>-650195</v>
      </c>
      <c r="H174" s="106">
        <f t="shared" si="13"/>
        <v>30.460427807486628</v>
      </c>
    </row>
    <row r="175" spans="1:8" ht="18" customHeight="1">
      <c r="A175" s="112"/>
      <c r="B175" s="112"/>
      <c r="C175" s="107">
        <v>32</v>
      </c>
      <c r="D175" s="101" t="s">
        <v>748</v>
      </c>
      <c r="E175" s="110">
        <f>E176</f>
        <v>50000</v>
      </c>
      <c r="F175" s="110">
        <f>F176</f>
        <v>775</v>
      </c>
      <c r="G175" s="110">
        <f t="shared" si="15"/>
        <v>-49225</v>
      </c>
      <c r="H175" s="106">
        <f t="shared" si="13"/>
        <v>1.55</v>
      </c>
    </row>
    <row r="176" spans="1:8" ht="16.5" customHeight="1">
      <c r="A176" s="112"/>
      <c r="B176" s="112"/>
      <c r="C176" s="107">
        <v>323</v>
      </c>
      <c r="D176" s="101" t="s">
        <v>229</v>
      </c>
      <c r="E176" s="110">
        <f>E177</f>
        <v>50000</v>
      </c>
      <c r="F176" s="110">
        <f>F177</f>
        <v>775</v>
      </c>
      <c r="G176" s="110">
        <f t="shared" si="15"/>
        <v>-49225</v>
      </c>
      <c r="H176" s="106">
        <f t="shared" si="13"/>
        <v>1.55</v>
      </c>
    </row>
    <row r="177" spans="1:8" ht="15" customHeight="1">
      <c r="A177" s="112" t="s">
        <v>114</v>
      </c>
      <c r="B177" s="112"/>
      <c r="C177" s="107">
        <v>3232</v>
      </c>
      <c r="D177" s="101" t="s">
        <v>369</v>
      </c>
      <c r="E177" s="110">
        <v>50000</v>
      </c>
      <c r="F177" s="110">
        <v>775</v>
      </c>
      <c r="G177" s="110">
        <f t="shared" si="15"/>
        <v>-49225</v>
      </c>
      <c r="H177" s="106">
        <f t="shared" si="13"/>
        <v>1.55</v>
      </c>
    </row>
    <row r="178" spans="1:8" ht="18" customHeight="1">
      <c r="A178" s="112"/>
      <c r="B178" s="112"/>
      <c r="C178" s="107">
        <v>38</v>
      </c>
      <c r="D178" s="101" t="s">
        <v>247</v>
      </c>
      <c r="E178" s="110">
        <f>E179</f>
        <v>885000</v>
      </c>
      <c r="F178" s="110">
        <f>F179</f>
        <v>284030</v>
      </c>
      <c r="G178" s="110">
        <f t="shared" si="15"/>
        <v>-600970</v>
      </c>
      <c r="H178" s="106">
        <f t="shared" si="13"/>
        <v>32.09378531073446</v>
      </c>
    </row>
    <row r="179" spans="1:8" ht="16.5" customHeight="1">
      <c r="A179" s="112"/>
      <c r="B179" s="112" t="s">
        <v>17</v>
      </c>
      <c r="C179" s="107">
        <v>386</v>
      </c>
      <c r="D179" s="101" t="s">
        <v>248</v>
      </c>
      <c r="E179" s="110">
        <f>E180</f>
        <v>885000</v>
      </c>
      <c r="F179" s="110">
        <f>F180</f>
        <v>284030</v>
      </c>
      <c r="G179" s="110">
        <f t="shared" si="15"/>
        <v>-600970</v>
      </c>
      <c r="H179" s="106">
        <f t="shared" si="13"/>
        <v>32.09378531073446</v>
      </c>
    </row>
    <row r="180" spans="1:8" ht="15" customHeight="1">
      <c r="A180" s="119" t="s">
        <v>115</v>
      </c>
      <c r="B180" s="112"/>
      <c r="C180" s="107">
        <v>3861</v>
      </c>
      <c r="D180" s="101" t="s">
        <v>485</v>
      </c>
      <c r="E180" s="110">
        <v>885000</v>
      </c>
      <c r="F180" s="110">
        <v>284030</v>
      </c>
      <c r="G180" s="110">
        <f t="shared" si="15"/>
        <v>-600970</v>
      </c>
      <c r="H180" s="106">
        <f t="shared" si="13"/>
        <v>32.09378531073446</v>
      </c>
    </row>
    <row r="181" spans="1:8" ht="24.75" customHeight="1">
      <c r="A181" s="112"/>
      <c r="B181" s="116"/>
      <c r="C181" s="155" t="s">
        <v>793</v>
      </c>
      <c r="D181" s="156"/>
      <c r="E181" s="102">
        <f>E182+E187+E192</f>
        <v>850000</v>
      </c>
      <c r="F181" s="102">
        <f>F182+F187+F192</f>
        <v>460691</v>
      </c>
      <c r="G181" s="102">
        <f>G182+G187+G192</f>
        <v>-389309</v>
      </c>
      <c r="H181" s="106">
        <f t="shared" si="13"/>
        <v>54.19894117647058</v>
      </c>
    </row>
    <row r="182" spans="1:8" ht="24" customHeight="1">
      <c r="A182" s="112"/>
      <c r="B182" s="116" t="s">
        <v>69</v>
      </c>
      <c r="C182" s="153" t="s">
        <v>842</v>
      </c>
      <c r="D182" s="154"/>
      <c r="E182" s="117">
        <f aca="true" t="shared" si="18" ref="E182:G183">E183</f>
        <v>350000</v>
      </c>
      <c r="F182" s="117">
        <f t="shared" si="18"/>
        <v>118404</v>
      </c>
      <c r="G182" s="117">
        <f t="shared" si="18"/>
        <v>-231596</v>
      </c>
      <c r="H182" s="106">
        <f t="shared" si="13"/>
        <v>33.82971428571429</v>
      </c>
    </row>
    <row r="183" spans="1:8" ht="20.25" customHeight="1">
      <c r="A183" s="112"/>
      <c r="B183" s="112"/>
      <c r="C183" s="107">
        <v>3</v>
      </c>
      <c r="D183" s="101" t="s">
        <v>208</v>
      </c>
      <c r="E183" s="110">
        <f t="shared" si="18"/>
        <v>350000</v>
      </c>
      <c r="F183" s="110">
        <f t="shared" si="18"/>
        <v>118404</v>
      </c>
      <c r="G183" s="110">
        <f t="shared" si="15"/>
        <v>-231596</v>
      </c>
      <c r="H183" s="106">
        <f t="shared" si="13"/>
        <v>33.82971428571429</v>
      </c>
    </row>
    <row r="184" spans="1:8" ht="17.25" customHeight="1">
      <c r="A184" s="112"/>
      <c r="B184" s="112"/>
      <c r="C184" s="107">
        <v>32</v>
      </c>
      <c r="D184" s="101" t="s">
        <v>748</v>
      </c>
      <c r="E184" s="110">
        <f>E185</f>
        <v>350000</v>
      </c>
      <c r="F184" s="110">
        <f>F185</f>
        <v>118404</v>
      </c>
      <c r="G184" s="110">
        <f t="shared" si="15"/>
        <v>-231596</v>
      </c>
      <c r="H184" s="106">
        <f t="shared" si="13"/>
        <v>33.82971428571429</v>
      </c>
    </row>
    <row r="185" spans="1:8" ht="16.5" customHeight="1">
      <c r="A185" s="112"/>
      <c r="B185" s="112"/>
      <c r="C185" s="107">
        <v>323</v>
      </c>
      <c r="D185" s="101" t="s">
        <v>0</v>
      </c>
      <c r="E185" s="110">
        <f>E186</f>
        <v>350000</v>
      </c>
      <c r="F185" s="110">
        <f>F186</f>
        <v>118404</v>
      </c>
      <c r="G185" s="110">
        <f t="shared" si="15"/>
        <v>-231596</v>
      </c>
      <c r="H185" s="106">
        <f t="shared" si="13"/>
        <v>33.82971428571429</v>
      </c>
    </row>
    <row r="186" spans="1:8" ht="15" customHeight="1">
      <c r="A186" s="112" t="s">
        <v>116</v>
      </c>
      <c r="B186" s="112"/>
      <c r="C186" s="107">
        <v>3237</v>
      </c>
      <c r="D186" s="101" t="s">
        <v>250</v>
      </c>
      <c r="E186" s="110">
        <v>350000</v>
      </c>
      <c r="F186" s="110">
        <v>118404</v>
      </c>
      <c r="G186" s="110">
        <f t="shared" si="15"/>
        <v>-231596</v>
      </c>
      <c r="H186" s="106">
        <f t="shared" si="13"/>
        <v>33.82971428571429</v>
      </c>
    </row>
    <row r="187" spans="1:8" ht="17.25" customHeight="1">
      <c r="A187" s="112"/>
      <c r="B187" s="120" t="s">
        <v>69</v>
      </c>
      <c r="C187" s="153" t="s">
        <v>843</v>
      </c>
      <c r="D187" s="154"/>
      <c r="E187" s="117">
        <f aca="true" t="shared" si="19" ref="E187:G188">E188</f>
        <v>450000</v>
      </c>
      <c r="F187" s="117">
        <f t="shared" si="19"/>
        <v>342287</v>
      </c>
      <c r="G187" s="117">
        <f t="shared" si="19"/>
        <v>-107713</v>
      </c>
      <c r="H187" s="106">
        <f t="shared" si="13"/>
        <v>76.06377777777777</v>
      </c>
    </row>
    <row r="188" spans="1:8" ht="17.25" customHeight="1">
      <c r="A188" s="112"/>
      <c r="B188" s="112"/>
      <c r="C188" s="107">
        <v>4</v>
      </c>
      <c r="D188" s="101" t="s">
        <v>240</v>
      </c>
      <c r="E188" s="110">
        <f t="shared" si="19"/>
        <v>450000</v>
      </c>
      <c r="F188" s="110">
        <f t="shared" si="19"/>
        <v>342287</v>
      </c>
      <c r="G188" s="110">
        <f t="shared" si="15"/>
        <v>-107713</v>
      </c>
      <c r="H188" s="106">
        <f t="shared" si="13"/>
        <v>76.06377777777777</v>
      </c>
    </row>
    <row r="189" spans="1:8" ht="17.25" customHeight="1">
      <c r="A189" s="112"/>
      <c r="B189" s="112" t="s">
        <v>17</v>
      </c>
      <c r="C189" s="107">
        <v>42</v>
      </c>
      <c r="D189" s="101" t="s">
        <v>251</v>
      </c>
      <c r="E189" s="110">
        <f>E190</f>
        <v>450000</v>
      </c>
      <c r="F189" s="110">
        <f>F190</f>
        <v>342287</v>
      </c>
      <c r="G189" s="110">
        <f t="shared" si="15"/>
        <v>-107713</v>
      </c>
      <c r="H189" s="106">
        <f t="shared" si="13"/>
        <v>76.06377777777777</v>
      </c>
    </row>
    <row r="190" spans="1:8" ht="17.25" customHeight="1">
      <c r="A190" s="112"/>
      <c r="B190" s="112" t="s">
        <v>17</v>
      </c>
      <c r="C190" s="107">
        <v>426</v>
      </c>
      <c r="D190" s="101" t="s">
        <v>252</v>
      </c>
      <c r="E190" s="110">
        <f>E191</f>
        <v>450000</v>
      </c>
      <c r="F190" s="110">
        <f>F191</f>
        <v>342287</v>
      </c>
      <c r="G190" s="110">
        <f t="shared" si="15"/>
        <v>-107713</v>
      </c>
      <c r="H190" s="106">
        <f t="shared" si="13"/>
        <v>76.06377777777777</v>
      </c>
    </row>
    <row r="191" spans="1:8" ht="15" customHeight="1">
      <c r="A191" s="112" t="s">
        <v>378</v>
      </c>
      <c r="B191" s="112"/>
      <c r="C191" s="107" t="s">
        <v>930</v>
      </c>
      <c r="D191" s="101" t="s">
        <v>253</v>
      </c>
      <c r="E191" s="110">
        <v>450000</v>
      </c>
      <c r="F191" s="110">
        <v>342287</v>
      </c>
      <c r="G191" s="110">
        <f t="shared" si="15"/>
        <v>-107713</v>
      </c>
      <c r="H191" s="106">
        <f t="shared" si="13"/>
        <v>76.06377777777777</v>
      </c>
    </row>
    <row r="192" spans="1:8" ht="21.75" customHeight="1">
      <c r="A192" s="112"/>
      <c r="B192" s="120" t="s">
        <v>69</v>
      </c>
      <c r="C192" s="153" t="s">
        <v>844</v>
      </c>
      <c r="D192" s="154"/>
      <c r="E192" s="117">
        <f aca="true" t="shared" si="20" ref="E192:G193">E193</f>
        <v>50000</v>
      </c>
      <c r="F192" s="117">
        <f t="shared" si="20"/>
        <v>0</v>
      </c>
      <c r="G192" s="117">
        <f t="shared" si="20"/>
        <v>-50000</v>
      </c>
      <c r="H192" s="106">
        <f t="shared" si="13"/>
        <v>0</v>
      </c>
    </row>
    <row r="193" spans="1:8" ht="21" customHeight="1">
      <c r="A193" s="112"/>
      <c r="B193" s="112"/>
      <c r="C193" s="107">
        <v>4</v>
      </c>
      <c r="D193" s="101" t="s">
        <v>240</v>
      </c>
      <c r="E193" s="110">
        <f t="shared" si="20"/>
        <v>50000</v>
      </c>
      <c r="F193" s="110">
        <f t="shared" si="20"/>
        <v>0</v>
      </c>
      <c r="G193" s="110">
        <f t="shared" si="15"/>
        <v>-50000</v>
      </c>
      <c r="H193" s="106">
        <f t="shared" si="13"/>
        <v>0</v>
      </c>
    </row>
    <row r="194" spans="1:8" ht="18" customHeight="1">
      <c r="A194" s="112"/>
      <c r="B194" s="112"/>
      <c r="C194" s="107">
        <v>41</v>
      </c>
      <c r="D194" s="101" t="s">
        <v>241</v>
      </c>
      <c r="E194" s="110">
        <f>E195</f>
        <v>50000</v>
      </c>
      <c r="F194" s="110">
        <f>F195</f>
        <v>0</v>
      </c>
      <c r="G194" s="110">
        <f t="shared" si="15"/>
        <v>-50000</v>
      </c>
      <c r="H194" s="106">
        <f t="shared" si="13"/>
        <v>0</v>
      </c>
    </row>
    <row r="195" spans="1:8" ht="17.25" customHeight="1">
      <c r="A195" s="112"/>
      <c r="B195" s="112"/>
      <c r="C195" s="107">
        <v>411</v>
      </c>
      <c r="D195" s="101" t="s">
        <v>242</v>
      </c>
      <c r="E195" s="110">
        <f>E196</f>
        <v>50000</v>
      </c>
      <c r="F195" s="110">
        <f>F196</f>
        <v>0</v>
      </c>
      <c r="G195" s="110">
        <f t="shared" si="15"/>
        <v>-50000</v>
      </c>
      <c r="H195" s="106">
        <f t="shared" si="13"/>
        <v>0</v>
      </c>
    </row>
    <row r="196" spans="1:8" ht="15" customHeight="1">
      <c r="A196" s="112" t="s">
        <v>117</v>
      </c>
      <c r="B196" s="112"/>
      <c r="C196" s="107">
        <v>4111</v>
      </c>
      <c r="D196" s="101" t="s">
        <v>243</v>
      </c>
      <c r="E196" s="121">
        <v>50000</v>
      </c>
      <c r="F196" s="121">
        <v>0</v>
      </c>
      <c r="G196" s="110">
        <f t="shared" si="15"/>
        <v>-50000</v>
      </c>
      <c r="H196" s="106">
        <f t="shared" si="13"/>
        <v>0</v>
      </c>
    </row>
    <row r="197" spans="1:8" ht="24.75" customHeight="1">
      <c r="A197" s="112"/>
      <c r="B197" s="116"/>
      <c r="C197" s="155" t="s">
        <v>794</v>
      </c>
      <c r="D197" s="156"/>
      <c r="E197" s="102">
        <f>E198</f>
        <v>270000</v>
      </c>
      <c r="F197" s="102">
        <f>F198</f>
        <v>130000</v>
      </c>
      <c r="G197" s="102">
        <f>G198</f>
        <v>-140000</v>
      </c>
      <c r="H197" s="106">
        <f t="shared" si="13"/>
        <v>48.148148148148145</v>
      </c>
    </row>
    <row r="198" spans="1:8" ht="21.75" customHeight="1">
      <c r="A198" s="112"/>
      <c r="B198" s="116" t="s">
        <v>70</v>
      </c>
      <c r="C198" s="153" t="s">
        <v>853</v>
      </c>
      <c r="D198" s="154"/>
      <c r="E198" s="117">
        <f aca="true" t="shared" si="21" ref="E198:G199">E199</f>
        <v>270000</v>
      </c>
      <c r="F198" s="117">
        <f t="shared" si="21"/>
        <v>130000</v>
      </c>
      <c r="G198" s="117">
        <f t="shared" si="21"/>
        <v>-140000</v>
      </c>
      <c r="H198" s="106">
        <f t="shared" si="13"/>
        <v>48.148148148148145</v>
      </c>
    </row>
    <row r="199" spans="1:8" ht="21" customHeight="1">
      <c r="A199" s="112"/>
      <c r="B199" s="112"/>
      <c r="C199" s="107">
        <v>3</v>
      </c>
      <c r="D199" s="101" t="s">
        <v>208</v>
      </c>
      <c r="E199" s="110">
        <f t="shared" si="21"/>
        <v>270000</v>
      </c>
      <c r="F199" s="110">
        <f t="shared" si="21"/>
        <v>130000</v>
      </c>
      <c r="G199" s="110">
        <f t="shared" si="15"/>
        <v>-140000</v>
      </c>
      <c r="H199" s="106">
        <f t="shared" si="13"/>
        <v>48.148148148148145</v>
      </c>
    </row>
    <row r="200" spans="1:8" ht="18" customHeight="1">
      <c r="A200" s="112"/>
      <c r="B200" s="112" t="s">
        <v>17</v>
      </c>
      <c r="C200" s="107">
        <v>38</v>
      </c>
      <c r="D200" s="101" t="s">
        <v>223</v>
      </c>
      <c r="E200" s="110">
        <f>E201</f>
        <v>270000</v>
      </c>
      <c r="F200" s="110">
        <f>F201</f>
        <v>130000</v>
      </c>
      <c r="G200" s="110">
        <f t="shared" si="15"/>
        <v>-140000</v>
      </c>
      <c r="H200" s="106">
        <f t="shared" si="13"/>
        <v>48.148148148148145</v>
      </c>
    </row>
    <row r="201" spans="1:8" ht="18" customHeight="1">
      <c r="A201" s="112"/>
      <c r="B201" s="112"/>
      <c r="C201" s="107">
        <v>386</v>
      </c>
      <c r="D201" s="101" t="s">
        <v>248</v>
      </c>
      <c r="E201" s="110">
        <f>E202</f>
        <v>270000</v>
      </c>
      <c r="F201" s="110">
        <f>F202</f>
        <v>130000</v>
      </c>
      <c r="G201" s="110">
        <f t="shared" si="15"/>
        <v>-140000</v>
      </c>
      <c r="H201" s="106">
        <f t="shared" si="13"/>
        <v>48.148148148148145</v>
      </c>
    </row>
    <row r="202" spans="1:8" ht="15" customHeight="1">
      <c r="A202" s="119" t="s">
        <v>379</v>
      </c>
      <c r="B202" s="112"/>
      <c r="C202" s="107">
        <v>3861</v>
      </c>
      <c r="D202" s="101" t="s">
        <v>254</v>
      </c>
      <c r="E202" s="110">
        <v>270000</v>
      </c>
      <c r="F202" s="110">
        <v>130000</v>
      </c>
      <c r="G202" s="110">
        <f t="shared" si="15"/>
        <v>-140000</v>
      </c>
      <c r="H202" s="106">
        <f t="shared" si="13"/>
        <v>48.148148148148145</v>
      </c>
    </row>
    <row r="203" spans="1:8" ht="25.5" customHeight="1">
      <c r="A203" s="112"/>
      <c r="B203" s="116"/>
      <c r="C203" s="155" t="s">
        <v>795</v>
      </c>
      <c r="D203" s="156"/>
      <c r="E203" s="102">
        <f>E204+E212</f>
        <v>1420000</v>
      </c>
      <c r="F203" s="102">
        <f>F204+F212</f>
        <v>1226819</v>
      </c>
      <c r="G203" s="102">
        <f>G204+G212</f>
        <v>-193181</v>
      </c>
      <c r="H203" s="106">
        <f t="shared" si="13"/>
        <v>86.3957042253521</v>
      </c>
    </row>
    <row r="204" spans="1:8" ht="24" customHeight="1">
      <c r="A204" s="112"/>
      <c r="B204" s="116" t="s">
        <v>71</v>
      </c>
      <c r="C204" s="153" t="s">
        <v>845</v>
      </c>
      <c r="D204" s="154"/>
      <c r="E204" s="117">
        <f aca="true" t="shared" si="22" ref="E204:G205">E205</f>
        <v>870000</v>
      </c>
      <c r="F204" s="117">
        <f t="shared" si="22"/>
        <v>767683</v>
      </c>
      <c r="G204" s="117">
        <f t="shared" si="22"/>
        <v>-102317</v>
      </c>
      <c r="H204" s="106">
        <f t="shared" si="13"/>
        <v>88.23942528735633</v>
      </c>
    </row>
    <row r="205" spans="1:8" ht="21" customHeight="1">
      <c r="A205" s="112"/>
      <c r="B205" s="112"/>
      <c r="C205" s="107">
        <v>3</v>
      </c>
      <c r="D205" s="101" t="s">
        <v>747</v>
      </c>
      <c r="E205" s="110">
        <f t="shared" si="22"/>
        <v>870000</v>
      </c>
      <c r="F205" s="110">
        <f t="shared" si="22"/>
        <v>767683</v>
      </c>
      <c r="G205" s="110">
        <f t="shared" si="15"/>
        <v>-102317</v>
      </c>
      <c r="H205" s="106">
        <f t="shared" si="13"/>
        <v>88.23942528735633</v>
      </c>
    </row>
    <row r="206" spans="1:8" ht="18" customHeight="1">
      <c r="A206" s="112"/>
      <c r="B206" s="112" t="s">
        <v>18</v>
      </c>
      <c r="C206" s="107">
        <v>32</v>
      </c>
      <c r="D206" s="101" t="s">
        <v>220</v>
      </c>
      <c r="E206" s="110">
        <f>E207+E210</f>
        <v>870000</v>
      </c>
      <c r="F206" s="110">
        <f>F207+F210</f>
        <v>767683</v>
      </c>
      <c r="G206" s="110">
        <f t="shared" si="15"/>
        <v>-102317</v>
      </c>
      <c r="H206" s="106">
        <f t="shared" si="13"/>
        <v>88.23942528735633</v>
      </c>
    </row>
    <row r="207" spans="1:8" ht="18" customHeight="1">
      <c r="A207" s="112"/>
      <c r="B207" s="112"/>
      <c r="C207" s="107">
        <v>322</v>
      </c>
      <c r="D207" s="101" t="s">
        <v>22</v>
      </c>
      <c r="E207" s="110">
        <f>SUM(E208:E209)</f>
        <v>500000</v>
      </c>
      <c r="F207" s="110">
        <f>SUM(F208:F209)</f>
        <v>407121</v>
      </c>
      <c r="G207" s="110">
        <f t="shared" si="15"/>
        <v>-92879</v>
      </c>
      <c r="H207" s="118">
        <f t="shared" si="13"/>
        <v>81.4242</v>
      </c>
    </row>
    <row r="208" spans="1:8" ht="15" customHeight="1">
      <c r="A208" s="112" t="s">
        <v>118</v>
      </c>
      <c r="B208" s="112"/>
      <c r="C208" s="107">
        <v>3223</v>
      </c>
      <c r="D208" s="101" t="s">
        <v>358</v>
      </c>
      <c r="E208" s="110">
        <v>450000</v>
      </c>
      <c r="F208" s="110">
        <v>389702</v>
      </c>
      <c r="G208" s="110">
        <f t="shared" si="15"/>
        <v>-60298</v>
      </c>
      <c r="H208" s="106">
        <f aca="true" t="shared" si="23" ref="H208:H272">F208/E208*100</f>
        <v>86.60044444444445</v>
      </c>
    </row>
    <row r="209" spans="1:8" ht="15" customHeight="1">
      <c r="A209" s="112" t="s">
        <v>119</v>
      </c>
      <c r="B209" s="112"/>
      <c r="C209" s="107">
        <v>3224</v>
      </c>
      <c r="D209" s="101" t="s">
        <v>256</v>
      </c>
      <c r="E209" s="110">
        <v>50000</v>
      </c>
      <c r="F209" s="110">
        <v>17419</v>
      </c>
      <c r="G209" s="110">
        <f aca="true" t="shared" si="24" ref="G209:G273">F209-E209</f>
        <v>-32581</v>
      </c>
      <c r="H209" s="106">
        <f t="shared" si="23"/>
        <v>34.838</v>
      </c>
    </row>
    <row r="210" spans="1:8" ht="18" customHeight="1">
      <c r="A210" s="112"/>
      <c r="B210" s="112"/>
      <c r="C210" s="107">
        <v>323</v>
      </c>
      <c r="D210" s="101" t="s">
        <v>229</v>
      </c>
      <c r="E210" s="110">
        <f>E211</f>
        <v>370000</v>
      </c>
      <c r="F210" s="110">
        <f>F211</f>
        <v>360562</v>
      </c>
      <c r="G210" s="110">
        <f t="shared" si="24"/>
        <v>-9438</v>
      </c>
      <c r="H210" s="118">
        <f t="shared" si="23"/>
        <v>97.44918918918918</v>
      </c>
    </row>
    <row r="211" spans="1:8" ht="15" customHeight="1">
      <c r="A211" s="112" t="s">
        <v>120</v>
      </c>
      <c r="B211" s="112"/>
      <c r="C211" s="107">
        <v>3232</v>
      </c>
      <c r="D211" s="101" t="s">
        <v>230</v>
      </c>
      <c r="E211" s="110">
        <v>370000</v>
      </c>
      <c r="F211" s="110">
        <v>360562</v>
      </c>
      <c r="G211" s="110">
        <f t="shared" si="24"/>
        <v>-9438</v>
      </c>
      <c r="H211" s="106">
        <f t="shared" si="23"/>
        <v>97.44918918918918</v>
      </c>
    </row>
    <row r="212" spans="1:8" ht="24" customHeight="1">
      <c r="A212" s="112"/>
      <c r="B212" s="116" t="s">
        <v>71</v>
      </c>
      <c r="C212" s="153" t="s">
        <v>846</v>
      </c>
      <c r="D212" s="154"/>
      <c r="E212" s="117">
        <f aca="true" t="shared" si="25" ref="E212:G213">E213</f>
        <v>550000</v>
      </c>
      <c r="F212" s="117">
        <f t="shared" si="25"/>
        <v>459136</v>
      </c>
      <c r="G212" s="117">
        <f t="shared" si="25"/>
        <v>-90864</v>
      </c>
      <c r="H212" s="106">
        <f t="shared" si="23"/>
        <v>83.47927272727273</v>
      </c>
    </row>
    <row r="213" spans="1:8" ht="21" customHeight="1">
      <c r="A213" s="112"/>
      <c r="B213" s="112"/>
      <c r="C213" s="107">
        <v>4</v>
      </c>
      <c r="D213" s="101" t="s">
        <v>244</v>
      </c>
      <c r="E213" s="110">
        <f t="shared" si="25"/>
        <v>550000</v>
      </c>
      <c r="F213" s="110">
        <f t="shared" si="25"/>
        <v>459136</v>
      </c>
      <c r="G213" s="110">
        <f t="shared" si="24"/>
        <v>-90864</v>
      </c>
      <c r="H213" s="106">
        <f t="shared" si="23"/>
        <v>83.47927272727273</v>
      </c>
    </row>
    <row r="214" spans="1:8" ht="18" customHeight="1">
      <c r="A214" s="112"/>
      <c r="B214" s="112" t="s">
        <v>17</v>
      </c>
      <c r="C214" s="107">
        <v>42</v>
      </c>
      <c r="D214" s="101" t="s">
        <v>245</v>
      </c>
      <c r="E214" s="110">
        <f>E215</f>
        <v>550000</v>
      </c>
      <c r="F214" s="110">
        <f>F215</f>
        <v>459136</v>
      </c>
      <c r="G214" s="110">
        <f t="shared" si="24"/>
        <v>-90864</v>
      </c>
      <c r="H214" s="106">
        <f t="shared" si="23"/>
        <v>83.47927272727273</v>
      </c>
    </row>
    <row r="215" spans="1:8" ht="18" customHeight="1">
      <c r="A215" s="112"/>
      <c r="B215" s="112" t="s">
        <v>17</v>
      </c>
      <c r="C215" s="107" t="s">
        <v>556</v>
      </c>
      <c r="D215" s="101" t="s">
        <v>246</v>
      </c>
      <c r="E215" s="110">
        <f>E216</f>
        <v>550000</v>
      </c>
      <c r="F215" s="110">
        <f>F216</f>
        <v>459136</v>
      </c>
      <c r="G215" s="110">
        <f t="shared" si="24"/>
        <v>-90864</v>
      </c>
      <c r="H215" s="106">
        <f t="shared" si="23"/>
        <v>83.47927272727273</v>
      </c>
    </row>
    <row r="216" spans="1:8" ht="15" customHeight="1">
      <c r="A216" s="112" t="s">
        <v>121</v>
      </c>
      <c r="B216" s="112"/>
      <c r="C216" s="107" t="s">
        <v>869</v>
      </c>
      <c r="D216" s="101" t="s">
        <v>555</v>
      </c>
      <c r="E216" s="110">
        <v>550000</v>
      </c>
      <c r="F216" s="110">
        <v>459136</v>
      </c>
      <c r="G216" s="110">
        <f t="shared" si="24"/>
        <v>-90864</v>
      </c>
      <c r="H216" s="106">
        <f t="shared" si="23"/>
        <v>83.47927272727273</v>
      </c>
    </row>
    <row r="217" spans="1:8" ht="24" customHeight="1">
      <c r="A217" s="112"/>
      <c r="B217" s="116"/>
      <c r="C217" s="155" t="s">
        <v>796</v>
      </c>
      <c r="D217" s="156"/>
      <c r="E217" s="102">
        <f>E218+E233</f>
        <v>2485000</v>
      </c>
      <c r="F217" s="102">
        <f>F218+F233</f>
        <v>2043942</v>
      </c>
      <c r="G217" s="102">
        <f>G218+G233</f>
        <v>-441058</v>
      </c>
      <c r="H217" s="118">
        <f t="shared" si="23"/>
        <v>82.25118712273641</v>
      </c>
    </row>
    <row r="218" spans="1:8" ht="30" customHeight="1">
      <c r="A218" s="112"/>
      <c r="B218" s="116" t="s">
        <v>72</v>
      </c>
      <c r="C218" s="165" t="s">
        <v>847</v>
      </c>
      <c r="D218" s="166"/>
      <c r="E218" s="117">
        <f>E219</f>
        <v>1985000</v>
      </c>
      <c r="F218" s="117">
        <f>F219</f>
        <v>1708311</v>
      </c>
      <c r="G218" s="117">
        <f>G219</f>
        <v>-276689</v>
      </c>
      <c r="H218" s="106">
        <f t="shared" si="23"/>
        <v>86.06100755667507</v>
      </c>
    </row>
    <row r="219" spans="1:8" ht="21" customHeight="1">
      <c r="A219" s="112"/>
      <c r="B219" s="112"/>
      <c r="C219" s="107">
        <v>3</v>
      </c>
      <c r="D219" s="101" t="s">
        <v>208</v>
      </c>
      <c r="E219" s="110">
        <f>SUM(E220+E230)</f>
        <v>1985000</v>
      </c>
      <c r="F219" s="110">
        <f>SUM(F220+F230)</f>
        <v>1708311</v>
      </c>
      <c r="G219" s="110">
        <f t="shared" si="24"/>
        <v>-276689</v>
      </c>
      <c r="H219" s="106">
        <f t="shared" si="23"/>
        <v>86.06100755667507</v>
      </c>
    </row>
    <row r="220" spans="1:8" ht="18" customHeight="1">
      <c r="A220" s="112"/>
      <c r="B220" s="112"/>
      <c r="C220" s="107">
        <v>32</v>
      </c>
      <c r="D220" s="101" t="s">
        <v>220</v>
      </c>
      <c r="E220" s="110">
        <f>SUM(E221+E223)</f>
        <v>1885000</v>
      </c>
      <c r="F220" s="110">
        <f>SUM(F221+F223)</f>
        <v>1608311</v>
      </c>
      <c r="G220" s="110">
        <f t="shared" si="24"/>
        <v>-276689</v>
      </c>
      <c r="H220" s="106">
        <f t="shared" si="23"/>
        <v>85.32153846153847</v>
      </c>
    </row>
    <row r="221" spans="1:8" ht="17.25" customHeight="1">
      <c r="A221" s="112"/>
      <c r="B221" s="112"/>
      <c r="C221" s="107">
        <v>322</v>
      </c>
      <c r="D221" s="101" t="s">
        <v>227</v>
      </c>
      <c r="E221" s="110">
        <f>E222</f>
        <v>270000</v>
      </c>
      <c r="F221" s="110">
        <f>F222</f>
        <v>243617</v>
      </c>
      <c r="G221" s="110">
        <f t="shared" si="24"/>
        <v>-26383</v>
      </c>
      <c r="H221" s="106">
        <f t="shared" si="23"/>
        <v>90.22851851851851</v>
      </c>
    </row>
    <row r="222" spans="1:8" ht="15" customHeight="1">
      <c r="A222" s="112" t="s">
        <v>122</v>
      </c>
      <c r="B222" s="112"/>
      <c r="C222" s="107">
        <v>3224</v>
      </c>
      <c r="D222" s="101" t="s">
        <v>257</v>
      </c>
      <c r="E222" s="110">
        <v>270000</v>
      </c>
      <c r="F222" s="110">
        <v>243617</v>
      </c>
      <c r="G222" s="110">
        <f t="shared" si="24"/>
        <v>-26383</v>
      </c>
      <c r="H222" s="106">
        <f t="shared" si="23"/>
        <v>90.22851851851851</v>
      </c>
    </row>
    <row r="223" spans="1:8" ht="18" customHeight="1">
      <c r="A223" s="112"/>
      <c r="B223" s="112"/>
      <c r="C223" s="107">
        <v>323</v>
      </c>
      <c r="D223" s="101" t="s">
        <v>0</v>
      </c>
      <c r="E223" s="110">
        <f>SUM(E224:E229)</f>
        <v>1615000</v>
      </c>
      <c r="F223" s="110">
        <f>SUM(F224:F229)</f>
        <v>1364694</v>
      </c>
      <c r="G223" s="110">
        <f t="shared" si="24"/>
        <v>-250306</v>
      </c>
      <c r="H223" s="106">
        <f t="shared" si="23"/>
        <v>84.50117647058823</v>
      </c>
    </row>
    <row r="224" spans="1:8" ht="15" customHeight="1">
      <c r="A224" s="112" t="s">
        <v>400</v>
      </c>
      <c r="B224" s="112"/>
      <c r="C224" s="107">
        <v>3232</v>
      </c>
      <c r="D224" s="101" t="s">
        <v>258</v>
      </c>
      <c r="E224" s="110">
        <v>500000</v>
      </c>
      <c r="F224" s="110">
        <v>416363</v>
      </c>
      <c r="G224" s="110">
        <f t="shared" si="24"/>
        <v>-83637</v>
      </c>
      <c r="H224" s="106">
        <f t="shared" si="23"/>
        <v>83.2726</v>
      </c>
    </row>
    <row r="225" spans="1:8" ht="15" customHeight="1">
      <c r="A225" s="112" t="s">
        <v>123</v>
      </c>
      <c r="B225" s="112"/>
      <c r="C225" s="107">
        <v>3232</v>
      </c>
      <c r="D225" s="101" t="s">
        <v>952</v>
      </c>
      <c r="E225" s="110">
        <v>80000</v>
      </c>
      <c r="F225" s="110">
        <v>12161</v>
      </c>
      <c r="G225" s="110">
        <f t="shared" si="24"/>
        <v>-67839</v>
      </c>
      <c r="H225" s="106">
        <f t="shared" si="23"/>
        <v>15.20125</v>
      </c>
    </row>
    <row r="226" spans="1:8" ht="15" customHeight="1">
      <c r="A226" s="112" t="s">
        <v>124</v>
      </c>
      <c r="B226" s="112"/>
      <c r="C226" s="107" t="s">
        <v>1009</v>
      </c>
      <c r="D226" s="101" t="s">
        <v>259</v>
      </c>
      <c r="E226" s="110">
        <v>20000</v>
      </c>
      <c r="F226" s="110">
        <v>16913</v>
      </c>
      <c r="G226" s="110">
        <f>F226-E226</f>
        <v>-3087</v>
      </c>
      <c r="H226" s="106">
        <f>F226/E226*100</f>
        <v>84.565</v>
      </c>
    </row>
    <row r="227" spans="1:8" ht="15" customHeight="1">
      <c r="A227" s="112" t="s">
        <v>125</v>
      </c>
      <c r="B227" s="112"/>
      <c r="C227" s="107" t="s">
        <v>277</v>
      </c>
      <c r="D227" s="101" t="s">
        <v>278</v>
      </c>
      <c r="E227" s="110">
        <v>55000</v>
      </c>
      <c r="F227" s="110">
        <v>25028</v>
      </c>
      <c r="G227" s="110">
        <f t="shared" si="24"/>
        <v>-29972</v>
      </c>
      <c r="H227" s="106">
        <f t="shared" si="23"/>
        <v>45.50545454545454</v>
      </c>
    </row>
    <row r="228" spans="1:8" ht="15" customHeight="1">
      <c r="A228" s="112" t="s">
        <v>126</v>
      </c>
      <c r="B228" s="112"/>
      <c r="C228" s="107" t="s">
        <v>177</v>
      </c>
      <c r="D228" s="101" t="s">
        <v>178</v>
      </c>
      <c r="E228" s="110">
        <v>90000</v>
      </c>
      <c r="F228" s="110">
        <v>49450</v>
      </c>
      <c r="G228" s="110">
        <f t="shared" si="24"/>
        <v>-40550</v>
      </c>
      <c r="H228" s="106">
        <f t="shared" si="23"/>
        <v>54.94444444444444</v>
      </c>
    </row>
    <row r="229" spans="1:8" ht="15" customHeight="1">
      <c r="A229" s="112" t="s">
        <v>1010</v>
      </c>
      <c r="B229" s="112"/>
      <c r="C229" s="107" t="s">
        <v>978</v>
      </c>
      <c r="D229" s="101" t="s">
        <v>1011</v>
      </c>
      <c r="E229" s="110">
        <v>870000</v>
      </c>
      <c r="F229" s="110">
        <v>844779</v>
      </c>
      <c r="G229" s="110">
        <f t="shared" si="24"/>
        <v>-25221</v>
      </c>
      <c r="H229" s="106">
        <f t="shared" si="23"/>
        <v>97.10103448275862</v>
      </c>
    </row>
    <row r="230" spans="1:8" ht="18" customHeight="1">
      <c r="A230" s="112"/>
      <c r="B230" s="112"/>
      <c r="C230" s="107">
        <v>38</v>
      </c>
      <c r="D230" s="101" t="s">
        <v>247</v>
      </c>
      <c r="E230" s="110">
        <f>E231</f>
        <v>100000</v>
      </c>
      <c r="F230" s="110">
        <f>F231</f>
        <v>100000</v>
      </c>
      <c r="G230" s="110">
        <f t="shared" si="24"/>
        <v>0</v>
      </c>
      <c r="H230" s="106">
        <f t="shared" si="23"/>
        <v>100</v>
      </c>
    </row>
    <row r="231" spans="1:8" ht="18" customHeight="1">
      <c r="A231" s="112"/>
      <c r="B231" s="112" t="s">
        <v>17</v>
      </c>
      <c r="C231" s="107">
        <v>386</v>
      </c>
      <c r="D231" s="101" t="s">
        <v>248</v>
      </c>
      <c r="E231" s="110">
        <f>E232</f>
        <v>100000</v>
      </c>
      <c r="F231" s="110">
        <f>F232</f>
        <v>100000</v>
      </c>
      <c r="G231" s="110">
        <f t="shared" si="24"/>
        <v>0</v>
      </c>
      <c r="H231" s="106">
        <f t="shared" si="23"/>
        <v>100</v>
      </c>
    </row>
    <row r="232" spans="1:8" ht="14.25" customHeight="1">
      <c r="A232" s="119" t="s">
        <v>127</v>
      </c>
      <c r="B232" s="112"/>
      <c r="C232" s="107">
        <v>3861</v>
      </c>
      <c r="D232" s="101" t="s">
        <v>487</v>
      </c>
      <c r="E232" s="110">
        <v>100000</v>
      </c>
      <c r="F232" s="110">
        <v>100000</v>
      </c>
      <c r="G232" s="110">
        <f t="shared" si="24"/>
        <v>0</v>
      </c>
      <c r="H232" s="106">
        <f t="shared" si="23"/>
        <v>100</v>
      </c>
    </row>
    <row r="233" spans="1:8" ht="23.25" customHeight="1">
      <c r="A233" s="112"/>
      <c r="B233" s="116" t="s">
        <v>72</v>
      </c>
      <c r="C233" s="153" t="s">
        <v>848</v>
      </c>
      <c r="D233" s="154"/>
      <c r="E233" s="117">
        <f aca="true" t="shared" si="26" ref="E233:G234">E234</f>
        <v>500000</v>
      </c>
      <c r="F233" s="117">
        <f t="shared" si="26"/>
        <v>335631</v>
      </c>
      <c r="G233" s="117">
        <f t="shared" si="26"/>
        <v>-164369</v>
      </c>
      <c r="H233" s="106">
        <f t="shared" si="23"/>
        <v>67.1262</v>
      </c>
    </row>
    <row r="234" spans="1:8" ht="21" customHeight="1">
      <c r="A234" s="112"/>
      <c r="B234" s="112"/>
      <c r="C234" s="107">
        <v>4</v>
      </c>
      <c r="D234" s="101" t="s">
        <v>244</v>
      </c>
      <c r="E234" s="110">
        <f t="shared" si="26"/>
        <v>500000</v>
      </c>
      <c r="F234" s="110">
        <f t="shared" si="26"/>
        <v>335631</v>
      </c>
      <c r="G234" s="110">
        <f t="shared" si="24"/>
        <v>-164369</v>
      </c>
      <c r="H234" s="106">
        <f t="shared" si="23"/>
        <v>67.1262</v>
      </c>
    </row>
    <row r="235" spans="1:8" ht="18" customHeight="1">
      <c r="A235" s="112"/>
      <c r="B235" s="112" t="s">
        <v>17</v>
      </c>
      <c r="C235" s="107">
        <v>42</v>
      </c>
      <c r="D235" s="101" t="s">
        <v>245</v>
      </c>
      <c r="E235" s="110">
        <f>E236</f>
        <v>500000</v>
      </c>
      <c r="F235" s="110">
        <f>F236</f>
        <v>335631</v>
      </c>
      <c r="G235" s="110">
        <f t="shared" si="24"/>
        <v>-164369</v>
      </c>
      <c r="H235" s="106">
        <f t="shared" si="23"/>
        <v>67.1262</v>
      </c>
    </row>
    <row r="236" spans="1:8" ht="18" customHeight="1">
      <c r="A236" s="112"/>
      <c r="B236" s="112" t="s">
        <v>17</v>
      </c>
      <c r="C236" s="107" t="s">
        <v>556</v>
      </c>
      <c r="D236" s="101" t="s">
        <v>246</v>
      </c>
      <c r="E236" s="110">
        <f>E237</f>
        <v>500000</v>
      </c>
      <c r="F236" s="110">
        <f>F237</f>
        <v>335631</v>
      </c>
      <c r="G236" s="110">
        <f t="shared" si="24"/>
        <v>-164369</v>
      </c>
      <c r="H236" s="106">
        <f t="shared" si="23"/>
        <v>67.1262</v>
      </c>
    </row>
    <row r="237" spans="1:8" ht="15" customHeight="1">
      <c r="A237" s="112" t="s">
        <v>128</v>
      </c>
      <c r="B237" s="112"/>
      <c r="C237" s="107" t="s">
        <v>558</v>
      </c>
      <c r="D237" s="101" t="s">
        <v>559</v>
      </c>
      <c r="E237" s="110">
        <v>500000</v>
      </c>
      <c r="F237" s="110">
        <v>335631</v>
      </c>
      <c r="G237" s="110">
        <f t="shared" si="24"/>
        <v>-164369</v>
      </c>
      <c r="H237" s="106">
        <f t="shared" si="23"/>
        <v>67.1262</v>
      </c>
    </row>
    <row r="238" spans="1:8" ht="24" customHeight="1">
      <c r="A238" s="112"/>
      <c r="B238" s="116"/>
      <c r="C238" s="155" t="s">
        <v>866</v>
      </c>
      <c r="D238" s="156"/>
      <c r="E238" s="102">
        <f>E239+E244</f>
        <v>10000</v>
      </c>
      <c r="F238" s="102">
        <f>F239+F244</f>
        <v>100</v>
      </c>
      <c r="G238" s="102">
        <f>G239+G244</f>
        <v>-9900</v>
      </c>
      <c r="H238" s="106">
        <f t="shared" si="23"/>
        <v>1</v>
      </c>
    </row>
    <row r="239" spans="1:8" ht="21.75" customHeight="1">
      <c r="A239" s="112"/>
      <c r="B239" s="120" t="s">
        <v>72</v>
      </c>
      <c r="C239" s="153" t="s">
        <v>867</v>
      </c>
      <c r="D239" s="154"/>
      <c r="E239" s="117">
        <f>E240</f>
        <v>0</v>
      </c>
      <c r="F239" s="117">
        <f>F240</f>
        <v>0</v>
      </c>
      <c r="G239" s="117">
        <f>G240</f>
        <v>0</v>
      </c>
      <c r="H239" s="106" t="e">
        <f t="shared" si="23"/>
        <v>#DIV/0!</v>
      </c>
    </row>
    <row r="240" spans="1:8" ht="21" customHeight="1">
      <c r="A240" s="112"/>
      <c r="B240" s="112"/>
      <c r="C240" s="107">
        <v>4</v>
      </c>
      <c r="D240" s="101" t="s">
        <v>240</v>
      </c>
      <c r="E240" s="110">
        <f aca="true" t="shared" si="27" ref="E240:F242">E241</f>
        <v>0</v>
      </c>
      <c r="F240" s="110">
        <f t="shared" si="27"/>
        <v>0</v>
      </c>
      <c r="G240" s="110">
        <f t="shared" si="24"/>
        <v>0</v>
      </c>
      <c r="H240" s="106" t="e">
        <f t="shared" si="23"/>
        <v>#DIV/0!</v>
      </c>
    </row>
    <row r="241" spans="1:8" ht="18" customHeight="1">
      <c r="A241" s="112"/>
      <c r="B241" s="112"/>
      <c r="C241" s="107">
        <v>41</v>
      </c>
      <c r="D241" s="101" t="s">
        <v>241</v>
      </c>
      <c r="E241" s="110">
        <f t="shared" si="27"/>
        <v>0</v>
      </c>
      <c r="F241" s="110">
        <f t="shared" si="27"/>
        <v>0</v>
      </c>
      <c r="G241" s="110">
        <f t="shared" si="24"/>
        <v>0</v>
      </c>
      <c r="H241" s="106" t="e">
        <f t="shared" si="23"/>
        <v>#DIV/0!</v>
      </c>
    </row>
    <row r="242" spans="1:8" ht="17.25" customHeight="1">
      <c r="A242" s="112"/>
      <c r="B242" s="112"/>
      <c r="C242" s="107">
        <v>411</v>
      </c>
      <c r="D242" s="101" t="s">
        <v>242</v>
      </c>
      <c r="E242" s="110">
        <f t="shared" si="27"/>
        <v>0</v>
      </c>
      <c r="F242" s="110">
        <f t="shared" si="27"/>
        <v>0</v>
      </c>
      <c r="G242" s="110">
        <f t="shared" si="24"/>
        <v>0</v>
      </c>
      <c r="H242" s="106" t="e">
        <f t="shared" si="23"/>
        <v>#DIV/0!</v>
      </c>
    </row>
    <row r="243" spans="1:8" ht="15" customHeight="1">
      <c r="A243" s="112" t="s">
        <v>401</v>
      </c>
      <c r="B243" s="112"/>
      <c r="C243" s="107">
        <v>4111</v>
      </c>
      <c r="D243" s="101" t="s">
        <v>243</v>
      </c>
      <c r="E243" s="121">
        <v>0</v>
      </c>
      <c r="F243" s="121">
        <v>0</v>
      </c>
      <c r="G243" s="110">
        <f t="shared" si="24"/>
        <v>0</v>
      </c>
      <c r="H243" s="106" t="e">
        <f t="shared" si="23"/>
        <v>#DIV/0!</v>
      </c>
    </row>
    <row r="244" spans="1:8" ht="23.25" customHeight="1">
      <c r="A244" s="112"/>
      <c r="B244" s="116" t="s">
        <v>72</v>
      </c>
      <c r="C244" s="153" t="s">
        <v>868</v>
      </c>
      <c r="D244" s="154"/>
      <c r="E244" s="117">
        <f>E245</f>
        <v>10000</v>
      </c>
      <c r="F244" s="117">
        <f>F245</f>
        <v>100</v>
      </c>
      <c r="G244" s="117">
        <f>G245</f>
        <v>-9900</v>
      </c>
      <c r="H244" s="106">
        <f t="shared" si="23"/>
        <v>1</v>
      </c>
    </row>
    <row r="245" spans="1:8" ht="21" customHeight="1">
      <c r="A245" s="112"/>
      <c r="B245" s="112"/>
      <c r="C245" s="107">
        <v>4</v>
      </c>
      <c r="D245" s="101" t="s">
        <v>244</v>
      </c>
      <c r="E245" s="110">
        <f aca="true" t="shared" si="28" ref="E245:F247">E246</f>
        <v>10000</v>
      </c>
      <c r="F245" s="110">
        <f t="shared" si="28"/>
        <v>100</v>
      </c>
      <c r="G245" s="110">
        <f t="shared" si="24"/>
        <v>-9900</v>
      </c>
      <c r="H245" s="106">
        <f t="shared" si="23"/>
        <v>1</v>
      </c>
    </row>
    <row r="246" spans="1:8" ht="18" customHeight="1">
      <c r="A246" s="112"/>
      <c r="B246" s="112" t="s">
        <v>17</v>
      </c>
      <c r="C246" s="107">
        <v>42</v>
      </c>
      <c r="D246" s="101" t="s">
        <v>245</v>
      </c>
      <c r="E246" s="110">
        <f t="shared" si="28"/>
        <v>10000</v>
      </c>
      <c r="F246" s="110">
        <f t="shared" si="28"/>
        <v>100</v>
      </c>
      <c r="G246" s="110">
        <f t="shared" si="24"/>
        <v>-9900</v>
      </c>
      <c r="H246" s="106">
        <f t="shared" si="23"/>
        <v>1</v>
      </c>
    </row>
    <row r="247" spans="1:8" ht="18" customHeight="1">
      <c r="A247" s="112"/>
      <c r="B247" s="112" t="s">
        <v>17</v>
      </c>
      <c r="C247" s="107" t="s">
        <v>556</v>
      </c>
      <c r="D247" s="101" t="s">
        <v>246</v>
      </c>
      <c r="E247" s="110">
        <f t="shared" si="28"/>
        <v>10000</v>
      </c>
      <c r="F247" s="110">
        <f t="shared" si="28"/>
        <v>100</v>
      </c>
      <c r="G247" s="110">
        <f t="shared" si="24"/>
        <v>-9900</v>
      </c>
      <c r="H247" s="106">
        <f t="shared" si="23"/>
        <v>1</v>
      </c>
    </row>
    <row r="248" spans="1:8" ht="15" customHeight="1">
      <c r="A248" s="112" t="s">
        <v>129</v>
      </c>
      <c r="B248" s="112"/>
      <c r="C248" s="107" t="s">
        <v>869</v>
      </c>
      <c r="D248" s="101" t="s">
        <v>870</v>
      </c>
      <c r="E248" s="110">
        <v>10000</v>
      </c>
      <c r="F248" s="110">
        <v>100</v>
      </c>
      <c r="G248" s="110">
        <f t="shared" si="24"/>
        <v>-9900</v>
      </c>
      <c r="H248" s="106">
        <f t="shared" si="23"/>
        <v>1</v>
      </c>
    </row>
    <row r="249" spans="1:8" ht="24" customHeight="1">
      <c r="A249" s="112"/>
      <c r="B249" s="116"/>
      <c r="C249" s="155" t="s">
        <v>871</v>
      </c>
      <c r="D249" s="156"/>
      <c r="E249" s="102">
        <f>E250+E257</f>
        <v>1725000</v>
      </c>
      <c r="F249" s="102">
        <f>F250+F257</f>
        <v>1371520</v>
      </c>
      <c r="G249" s="102">
        <f>G250+G257</f>
        <v>-353480</v>
      </c>
      <c r="H249" s="106">
        <f t="shared" si="23"/>
        <v>79.50840579710145</v>
      </c>
    </row>
    <row r="250" spans="1:8" ht="23.25" customHeight="1">
      <c r="A250" s="112"/>
      <c r="B250" s="116" t="s">
        <v>557</v>
      </c>
      <c r="C250" s="189" t="s">
        <v>872</v>
      </c>
      <c r="D250" s="190"/>
      <c r="E250" s="117">
        <f>E251</f>
        <v>775000</v>
      </c>
      <c r="F250" s="117">
        <f>F251</f>
        <v>540042</v>
      </c>
      <c r="G250" s="117">
        <f>G251</f>
        <v>-234958</v>
      </c>
      <c r="H250" s="106">
        <f t="shared" si="23"/>
        <v>69.68283870967741</v>
      </c>
    </row>
    <row r="251" spans="1:8" ht="21" customHeight="1">
      <c r="A251" s="112"/>
      <c r="B251" s="112"/>
      <c r="C251" s="107">
        <v>3</v>
      </c>
      <c r="D251" s="101" t="s">
        <v>208</v>
      </c>
      <c r="E251" s="110">
        <f>E252</f>
        <v>775000</v>
      </c>
      <c r="F251" s="110">
        <f>F252</f>
        <v>540042</v>
      </c>
      <c r="G251" s="110">
        <f t="shared" si="24"/>
        <v>-234958</v>
      </c>
      <c r="H251" s="106">
        <f t="shared" si="23"/>
        <v>69.68283870967741</v>
      </c>
    </row>
    <row r="252" spans="1:8" ht="18" customHeight="1">
      <c r="A252" s="112"/>
      <c r="B252" s="112"/>
      <c r="C252" s="107">
        <v>32</v>
      </c>
      <c r="D252" s="101" t="s">
        <v>220</v>
      </c>
      <c r="E252" s="110">
        <f>E253+E255</f>
        <v>775000</v>
      </c>
      <c r="F252" s="110">
        <f>F253+F255</f>
        <v>540042</v>
      </c>
      <c r="G252" s="110">
        <f t="shared" si="24"/>
        <v>-234958</v>
      </c>
      <c r="H252" s="106">
        <f t="shared" si="23"/>
        <v>69.68283870967741</v>
      </c>
    </row>
    <row r="253" spans="1:8" ht="17.25" customHeight="1">
      <c r="A253" s="112"/>
      <c r="B253" s="112"/>
      <c r="C253" s="107">
        <v>322</v>
      </c>
      <c r="D253" s="101" t="s">
        <v>227</v>
      </c>
      <c r="E253" s="110">
        <f>E254</f>
        <v>75000</v>
      </c>
      <c r="F253" s="110">
        <f>F254</f>
        <v>34883</v>
      </c>
      <c r="G253" s="110">
        <f t="shared" si="24"/>
        <v>-40117</v>
      </c>
      <c r="H253" s="106">
        <f t="shared" si="23"/>
        <v>46.510666666666665</v>
      </c>
    </row>
    <row r="254" spans="1:8" ht="15" customHeight="1">
      <c r="A254" s="112" t="s">
        <v>130</v>
      </c>
      <c r="B254" s="112"/>
      <c r="C254" s="107">
        <v>3224</v>
      </c>
      <c r="D254" s="101" t="s">
        <v>257</v>
      </c>
      <c r="E254" s="110">
        <v>75000</v>
      </c>
      <c r="F254" s="110">
        <v>34883</v>
      </c>
      <c r="G254" s="110">
        <f t="shared" si="24"/>
        <v>-40117</v>
      </c>
      <c r="H254" s="106">
        <f t="shared" si="23"/>
        <v>46.510666666666665</v>
      </c>
    </row>
    <row r="255" spans="1:8" ht="18" customHeight="1">
      <c r="A255" s="112"/>
      <c r="B255" s="112"/>
      <c r="C255" s="107">
        <v>323</v>
      </c>
      <c r="D255" s="101" t="s">
        <v>0</v>
      </c>
      <c r="E255" s="110">
        <f>SUM(E256:E256)</f>
        <v>700000</v>
      </c>
      <c r="F255" s="110">
        <f>SUM(F256:F256)</f>
        <v>505159</v>
      </c>
      <c r="G255" s="110">
        <f t="shared" si="24"/>
        <v>-194841</v>
      </c>
      <c r="H255" s="106">
        <f t="shared" si="23"/>
        <v>72.16557142857143</v>
      </c>
    </row>
    <row r="256" spans="1:8" ht="15" customHeight="1">
      <c r="A256" s="112" t="s">
        <v>131</v>
      </c>
      <c r="B256" s="112"/>
      <c r="C256" s="107">
        <v>3232</v>
      </c>
      <c r="D256" s="101" t="s">
        <v>258</v>
      </c>
      <c r="E256" s="110">
        <v>700000</v>
      </c>
      <c r="F256" s="110">
        <v>505159</v>
      </c>
      <c r="G256" s="110">
        <f t="shared" si="24"/>
        <v>-194841</v>
      </c>
      <c r="H256" s="106">
        <f t="shared" si="23"/>
        <v>72.16557142857143</v>
      </c>
    </row>
    <row r="257" spans="1:8" ht="28.5" customHeight="1">
      <c r="A257" s="112"/>
      <c r="B257" s="116" t="s">
        <v>72</v>
      </c>
      <c r="C257" s="165" t="s">
        <v>873</v>
      </c>
      <c r="D257" s="166"/>
      <c r="E257" s="117">
        <f>E258</f>
        <v>950000</v>
      </c>
      <c r="F257" s="117">
        <f>F258</f>
        <v>831478</v>
      </c>
      <c r="G257" s="117">
        <f>G258</f>
        <v>-118522</v>
      </c>
      <c r="H257" s="106">
        <f t="shared" si="23"/>
        <v>87.524</v>
      </c>
    </row>
    <row r="258" spans="1:8" ht="21" customHeight="1">
      <c r="A258" s="112"/>
      <c r="B258" s="112"/>
      <c r="C258" s="107">
        <v>3</v>
      </c>
      <c r="D258" s="101" t="s">
        <v>208</v>
      </c>
      <c r="E258" s="110">
        <f>E259+E264</f>
        <v>950000</v>
      </c>
      <c r="F258" s="110">
        <f>F259+F264</f>
        <v>831478</v>
      </c>
      <c r="G258" s="110">
        <f t="shared" si="24"/>
        <v>-118522</v>
      </c>
      <c r="H258" s="118">
        <f t="shared" si="23"/>
        <v>87.524</v>
      </c>
    </row>
    <row r="259" spans="1:8" ht="18" customHeight="1">
      <c r="A259" s="112"/>
      <c r="B259" s="112"/>
      <c r="C259" s="107">
        <v>32</v>
      </c>
      <c r="D259" s="101" t="s">
        <v>220</v>
      </c>
      <c r="E259" s="110">
        <f>E260+E262</f>
        <v>750000</v>
      </c>
      <c r="F259" s="110">
        <f>F260+F262</f>
        <v>725478</v>
      </c>
      <c r="G259" s="110">
        <f t="shared" si="24"/>
        <v>-24522</v>
      </c>
      <c r="H259" s="106">
        <f t="shared" si="23"/>
        <v>96.7304</v>
      </c>
    </row>
    <row r="260" spans="1:8" ht="18" customHeight="1">
      <c r="A260" s="112"/>
      <c r="B260" s="112"/>
      <c r="C260" s="107">
        <v>323</v>
      </c>
      <c r="D260" s="101" t="s">
        <v>0</v>
      </c>
      <c r="E260" s="110">
        <f>SUM(E261:E261)</f>
        <v>700000</v>
      </c>
      <c r="F260" s="110">
        <f>SUM(F261:F261)</f>
        <v>698050</v>
      </c>
      <c r="G260" s="110">
        <f t="shared" si="24"/>
        <v>-1950</v>
      </c>
      <c r="H260" s="106">
        <f t="shared" si="23"/>
        <v>99.72142857142858</v>
      </c>
    </row>
    <row r="261" spans="1:8" ht="15" customHeight="1">
      <c r="A261" s="112" t="s">
        <v>132</v>
      </c>
      <c r="B261" s="112"/>
      <c r="C261" s="107" t="s">
        <v>978</v>
      </c>
      <c r="D261" s="101" t="s">
        <v>983</v>
      </c>
      <c r="E261" s="110">
        <v>700000</v>
      </c>
      <c r="F261" s="110">
        <v>698050</v>
      </c>
      <c r="G261" s="110">
        <f t="shared" si="24"/>
        <v>-1950</v>
      </c>
      <c r="H261" s="106">
        <f t="shared" si="23"/>
        <v>99.72142857142858</v>
      </c>
    </row>
    <row r="262" spans="1:8" ht="18" customHeight="1">
      <c r="A262" s="112"/>
      <c r="B262" s="112"/>
      <c r="C262" s="107">
        <v>329</v>
      </c>
      <c r="D262" s="115" t="s">
        <v>3</v>
      </c>
      <c r="E262" s="110">
        <f>E263</f>
        <v>50000</v>
      </c>
      <c r="F262" s="110">
        <f>F263</f>
        <v>27428</v>
      </c>
      <c r="G262" s="110">
        <f t="shared" si="24"/>
        <v>-22572</v>
      </c>
      <c r="H262" s="118">
        <f t="shared" si="23"/>
        <v>54.856</v>
      </c>
    </row>
    <row r="263" spans="1:8" ht="15" customHeight="1">
      <c r="A263" s="112" t="s">
        <v>370</v>
      </c>
      <c r="B263" s="112"/>
      <c r="C263" s="107">
        <v>3291</v>
      </c>
      <c r="D263" s="101" t="s">
        <v>565</v>
      </c>
      <c r="E263" s="110">
        <v>50000</v>
      </c>
      <c r="F263" s="110">
        <v>27428</v>
      </c>
      <c r="G263" s="110">
        <f t="shared" si="24"/>
        <v>-22572</v>
      </c>
      <c r="H263" s="106">
        <f t="shared" si="23"/>
        <v>54.856</v>
      </c>
    </row>
    <row r="264" spans="1:8" ht="18" customHeight="1">
      <c r="A264" s="112"/>
      <c r="B264" s="112"/>
      <c r="C264" s="107">
        <v>38</v>
      </c>
      <c r="D264" s="101" t="s">
        <v>247</v>
      </c>
      <c r="E264" s="110">
        <f>E265</f>
        <v>200000</v>
      </c>
      <c r="F264" s="110">
        <f>F265</f>
        <v>106000</v>
      </c>
      <c r="G264" s="110">
        <f t="shared" si="24"/>
        <v>-94000</v>
      </c>
      <c r="H264" s="106">
        <f t="shared" si="23"/>
        <v>53</v>
      </c>
    </row>
    <row r="265" spans="1:8" ht="18" customHeight="1">
      <c r="A265" s="112"/>
      <c r="B265" s="112" t="s">
        <v>17</v>
      </c>
      <c r="C265" s="107">
        <v>386</v>
      </c>
      <c r="D265" s="101" t="s">
        <v>248</v>
      </c>
      <c r="E265" s="110">
        <f>E266</f>
        <v>200000</v>
      </c>
      <c r="F265" s="110">
        <f>F266</f>
        <v>106000</v>
      </c>
      <c r="G265" s="110">
        <f t="shared" si="24"/>
        <v>-94000</v>
      </c>
      <c r="H265" s="106">
        <f t="shared" si="23"/>
        <v>53</v>
      </c>
    </row>
    <row r="266" spans="1:8" ht="14.25" customHeight="1">
      <c r="A266" s="119" t="s">
        <v>133</v>
      </c>
      <c r="B266" s="112"/>
      <c r="C266" s="107">
        <v>3861</v>
      </c>
      <c r="D266" s="101" t="s">
        <v>902</v>
      </c>
      <c r="E266" s="110">
        <v>200000</v>
      </c>
      <c r="F266" s="110">
        <v>106000</v>
      </c>
      <c r="G266" s="110">
        <f t="shared" si="24"/>
        <v>-94000</v>
      </c>
      <c r="H266" s="106">
        <f t="shared" si="23"/>
        <v>53</v>
      </c>
    </row>
    <row r="267" spans="1:8" ht="27" customHeight="1">
      <c r="A267" s="112"/>
      <c r="B267" s="112"/>
      <c r="C267" s="155" t="s">
        <v>874</v>
      </c>
      <c r="D267" s="156"/>
      <c r="E267" s="102">
        <f aca="true" t="shared" si="29" ref="E267:F269">E268</f>
        <v>260000</v>
      </c>
      <c r="F267" s="102">
        <f>F268</f>
        <v>144267</v>
      </c>
      <c r="G267" s="102">
        <f>G268</f>
        <v>-115733</v>
      </c>
      <c r="H267" s="106">
        <f t="shared" si="23"/>
        <v>55.487307692307695</v>
      </c>
    </row>
    <row r="268" spans="1:8" ht="23.25" customHeight="1">
      <c r="A268" s="112"/>
      <c r="B268" s="116" t="s">
        <v>73</v>
      </c>
      <c r="C268" s="153" t="s">
        <v>875</v>
      </c>
      <c r="D268" s="154"/>
      <c r="E268" s="117">
        <f t="shared" si="29"/>
        <v>260000</v>
      </c>
      <c r="F268" s="117">
        <f>F269</f>
        <v>144267</v>
      </c>
      <c r="G268" s="117">
        <f>G269</f>
        <v>-115733</v>
      </c>
      <c r="H268" s="106">
        <f t="shared" si="23"/>
        <v>55.487307692307695</v>
      </c>
    </row>
    <row r="269" spans="1:8" ht="21" customHeight="1">
      <c r="A269" s="112"/>
      <c r="B269" s="112"/>
      <c r="C269" s="107">
        <v>3</v>
      </c>
      <c r="D269" s="101" t="s">
        <v>208</v>
      </c>
      <c r="E269" s="110">
        <f t="shared" si="29"/>
        <v>260000</v>
      </c>
      <c r="F269" s="110">
        <f t="shared" si="29"/>
        <v>144267</v>
      </c>
      <c r="G269" s="110">
        <f t="shared" si="24"/>
        <v>-115733</v>
      </c>
      <c r="H269" s="118">
        <f t="shared" si="23"/>
        <v>55.487307692307695</v>
      </c>
    </row>
    <row r="270" spans="1:8" ht="15" customHeight="1">
      <c r="A270" s="112"/>
      <c r="B270" s="112"/>
      <c r="C270" s="107">
        <v>38</v>
      </c>
      <c r="D270" s="101" t="s">
        <v>223</v>
      </c>
      <c r="E270" s="110">
        <f>E271+E273</f>
        <v>260000</v>
      </c>
      <c r="F270" s="110">
        <f>F271+F273</f>
        <v>144267</v>
      </c>
      <c r="G270" s="110">
        <f t="shared" si="24"/>
        <v>-115733</v>
      </c>
      <c r="H270" s="106">
        <f t="shared" si="23"/>
        <v>55.487307692307695</v>
      </c>
    </row>
    <row r="271" spans="1:8" ht="15" customHeight="1">
      <c r="A271" s="112"/>
      <c r="B271" s="112"/>
      <c r="C271" s="107">
        <v>381</v>
      </c>
      <c r="D271" s="101" t="s">
        <v>224</v>
      </c>
      <c r="E271" s="110">
        <f>SUM(E272:E272)</f>
        <v>250000</v>
      </c>
      <c r="F271" s="110">
        <f>SUM(F272:F272)</f>
        <v>144267</v>
      </c>
      <c r="G271" s="110">
        <f t="shared" si="24"/>
        <v>-105733</v>
      </c>
      <c r="H271" s="106">
        <f t="shared" si="23"/>
        <v>57.7068</v>
      </c>
    </row>
    <row r="272" spans="1:8" ht="15" customHeight="1">
      <c r="A272" s="119" t="s">
        <v>97</v>
      </c>
      <c r="B272" s="112"/>
      <c r="C272" s="107">
        <v>3811</v>
      </c>
      <c r="D272" s="101" t="s">
        <v>1019</v>
      </c>
      <c r="E272" s="110">
        <v>250000</v>
      </c>
      <c r="F272" s="110">
        <v>144267</v>
      </c>
      <c r="G272" s="110">
        <f t="shared" si="24"/>
        <v>-105733</v>
      </c>
      <c r="H272" s="106">
        <f t="shared" si="23"/>
        <v>57.7068</v>
      </c>
    </row>
    <row r="273" spans="1:8" ht="15" customHeight="1">
      <c r="A273" s="119"/>
      <c r="B273" s="112"/>
      <c r="C273" s="107">
        <v>382</v>
      </c>
      <c r="D273" s="101" t="s">
        <v>260</v>
      </c>
      <c r="E273" s="110">
        <f>SUM(E274)</f>
        <v>10000</v>
      </c>
      <c r="F273" s="110">
        <f>SUM(F274)</f>
        <v>0</v>
      </c>
      <c r="G273" s="110">
        <f t="shared" si="24"/>
        <v>-10000</v>
      </c>
      <c r="H273" s="106">
        <f aca="true" t="shared" si="30" ref="H273:H336">F273/E273*100</f>
        <v>0</v>
      </c>
    </row>
    <row r="274" spans="1:8" ht="15" customHeight="1">
      <c r="A274" s="119" t="s">
        <v>134</v>
      </c>
      <c r="B274" s="112"/>
      <c r="C274" s="107" t="s">
        <v>395</v>
      </c>
      <c r="D274" s="101" t="s">
        <v>1020</v>
      </c>
      <c r="E274" s="110">
        <v>10000</v>
      </c>
      <c r="F274" s="110">
        <v>0</v>
      </c>
      <c r="G274" s="110">
        <f aca="true" t="shared" si="31" ref="G274:G337">F274-E274</f>
        <v>-10000</v>
      </c>
      <c r="H274" s="106">
        <f t="shared" si="30"/>
        <v>0</v>
      </c>
    </row>
    <row r="275" spans="1:8" ht="26.25" customHeight="1">
      <c r="A275" s="112"/>
      <c r="B275" s="116"/>
      <c r="C275" s="155" t="s">
        <v>876</v>
      </c>
      <c r="D275" s="156"/>
      <c r="E275" s="102">
        <f>E276+E283</f>
        <v>1124000</v>
      </c>
      <c r="F275" s="102">
        <f>F276+F283</f>
        <v>992990</v>
      </c>
      <c r="G275" s="102">
        <f>G276+G283</f>
        <v>-131010</v>
      </c>
      <c r="H275" s="106">
        <f t="shared" si="30"/>
        <v>88.34430604982207</v>
      </c>
    </row>
    <row r="276" spans="1:8" ht="21" customHeight="1">
      <c r="A276" s="112"/>
      <c r="B276" s="116" t="s">
        <v>74</v>
      </c>
      <c r="C276" s="153" t="s">
        <v>877</v>
      </c>
      <c r="D276" s="154"/>
      <c r="E276" s="117">
        <f aca="true" t="shared" si="32" ref="E276:G277">E277</f>
        <v>80000</v>
      </c>
      <c r="F276" s="117">
        <f t="shared" si="32"/>
        <v>59017</v>
      </c>
      <c r="G276" s="117">
        <f t="shared" si="32"/>
        <v>-20983</v>
      </c>
      <c r="H276" s="106">
        <f t="shared" si="30"/>
        <v>73.77125</v>
      </c>
    </row>
    <row r="277" spans="1:8" ht="17.25" customHeight="1">
      <c r="A277" s="112"/>
      <c r="B277" s="112"/>
      <c r="C277" s="107">
        <v>3</v>
      </c>
      <c r="D277" s="101" t="s">
        <v>208</v>
      </c>
      <c r="E277" s="110">
        <f t="shared" si="32"/>
        <v>80000</v>
      </c>
      <c r="F277" s="110">
        <f t="shared" si="32"/>
        <v>59017</v>
      </c>
      <c r="G277" s="110">
        <f t="shared" si="31"/>
        <v>-20983</v>
      </c>
      <c r="H277" s="106">
        <f t="shared" si="30"/>
        <v>73.77125</v>
      </c>
    </row>
    <row r="278" spans="1:8" ht="15" customHeight="1">
      <c r="A278" s="112"/>
      <c r="B278" s="112"/>
      <c r="C278" s="107" t="s">
        <v>360</v>
      </c>
      <c r="D278" s="101" t="s">
        <v>220</v>
      </c>
      <c r="E278" s="110">
        <f>SUM(E279+E281)</f>
        <v>80000</v>
      </c>
      <c r="F278" s="110">
        <f>SUM(F279+F281)</f>
        <v>59017</v>
      </c>
      <c r="G278" s="110">
        <f t="shared" si="31"/>
        <v>-20983</v>
      </c>
      <c r="H278" s="106">
        <f t="shared" si="30"/>
        <v>73.77125</v>
      </c>
    </row>
    <row r="279" spans="1:8" ht="17.25" customHeight="1">
      <c r="A279" s="112"/>
      <c r="B279" s="112"/>
      <c r="C279" s="107">
        <v>322</v>
      </c>
      <c r="D279" s="101" t="s">
        <v>227</v>
      </c>
      <c r="E279" s="110">
        <f>E280</f>
        <v>10000</v>
      </c>
      <c r="F279" s="110">
        <f>F280</f>
        <v>3458</v>
      </c>
      <c r="G279" s="110">
        <f t="shared" si="31"/>
        <v>-6542</v>
      </c>
      <c r="H279" s="106">
        <f t="shared" si="30"/>
        <v>34.58</v>
      </c>
    </row>
    <row r="280" spans="1:8" ht="14.25" customHeight="1">
      <c r="A280" s="112" t="s">
        <v>135</v>
      </c>
      <c r="B280" s="112"/>
      <c r="C280" s="107">
        <v>3224</v>
      </c>
      <c r="D280" s="101" t="s">
        <v>257</v>
      </c>
      <c r="E280" s="110">
        <v>10000</v>
      </c>
      <c r="F280" s="110">
        <v>3458</v>
      </c>
      <c r="G280" s="110">
        <f t="shared" si="31"/>
        <v>-6542</v>
      </c>
      <c r="H280" s="106">
        <f t="shared" si="30"/>
        <v>34.58</v>
      </c>
    </row>
    <row r="281" spans="1:8" ht="15" customHeight="1">
      <c r="A281" s="112"/>
      <c r="B281" s="112"/>
      <c r="C281" s="107" t="s">
        <v>362</v>
      </c>
      <c r="D281" s="101" t="s">
        <v>229</v>
      </c>
      <c r="E281" s="110">
        <f>E282</f>
        <v>70000</v>
      </c>
      <c r="F281" s="110">
        <f>F282</f>
        <v>55559</v>
      </c>
      <c r="G281" s="110">
        <f t="shared" si="31"/>
        <v>-14441</v>
      </c>
      <c r="H281" s="106">
        <f t="shared" si="30"/>
        <v>79.36999999999999</v>
      </c>
    </row>
    <row r="282" spans="1:8" ht="14.25" customHeight="1">
      <c r="A282" s="112" t="s">
        <v>771</v>
      </c>
      <c r="B282" s="112"/>
      <c r="C282" s="107" t="s">
        <v>363</v>
      </c>
      <c r="D282" s="101" t="s">
        <v>396</v>
      </c>
      <c r="E282" s="110">
        <v>70000</v>
      </c>
      <c r="F282" s="110">
        <v>55559</v>
      </c>
      <c r="G282" s="110">
        <f t="shared" si="31"/>
        <v>-14441</v>
      </c>
      <c r="H282" s="106">
        <f t="shared" si="30"/>
        <v>79.36999999999999</v>
      </c>
    </row>
    <row r="283" spans="1:8" ht="23.25" customHeight="1">
      <c r="A283" s="112"/>
      <c r="B283" s="116" t="s">
        <v>74</v>
      </c>
      <c r="C283" s="153" t="s">
        <v>907</v>
      </c>
      <c r="D283" s="154"/>
      <c r="E283" s="117">
        <f>E284</f>
        <v>1044000</v>
      </c>
      <c r="F283" s="117">
        <f>F284</f>
        <v>933973</v>
      </c>
      <c r="G283" s="117">
        <f>G284</f>
        <v>-110027</v>
      </c>
      <c r="H283" s="106">
        <f t="shared" si="30"/>
        <v>89.4610153256705</v>
      </c>
    </row>
    <row r="284" spans="1:8" ht="17.25" customHeight="1">
      <c r="A284" s="112"/>
      <c r="B284" s="112"/>
      <c r="C284" s="107">
        <v>3</v>
      </c>
      <c r="D284" s="101" t="s">
        <v>208</v>
      </c>
      <c r="E284" s="110">
        <f>E285</f>
        <v>1044000</v>
      </c>
      <c r="F284" s="110">
        <f>F285</f>
        <v>933973</v>
      </c>
      <c r="G284" s="110">
        <f t="shared" si="31"/>
        <v>-110027</v>
      </c>
      <c r="H284" s="106">
        <f t="shared" si="30"/>
        <v>89.4610153256705</v>
      </c>
    </row>
    <row r="285" spans="1:8" ht="15" customHeight="1">
      <c r="A285" s="112"/>
      <c r="B285" s="112"/>
      <c r="C285" s="107">
        <v>38</v>
      </c>
      <c r="D285" s="101" t="s">
        <v>247</v>
      </c>
      <c r="E285" s="110">
        <f aca="true" t="shared" si="33" ref="E285:F287">E286</f>
        <v>1044000</v>
      </c>
      <c r="F285" s="110">
        <f t="shared" si="33"/>
        <v>933973</v>
      </c>
      <c r="G285" s="110">
        <f t="shared" si="31"/>
        <v>-110027</v>
      </c>
      <c r="H285" s="106">
        <f t="shared" si="30"/>
        <v>89.4610153256705</v>
      </c>
    </row>
    <row r="286" spans="1:8" ht="15" customHeight="1">
      <c r="A286" s="112" t="s">
        <v>17</v>
      </c>
      <c r="B286" s="112"/>
      <c r="C286" s="107">
        <v>381</v>
      </c>
      <c r="D286" s="101" t="s">
        <v>261</v>
      </c>
      <c r="E286" s="110">
        <f t="shared" si="33"/>
        <v>1044000</v>
      </c>
      <c r="F286" s="110">
        <f t="shared" si="33"/>
        <v>933973</v>
      </c>
      <c r="G286" s="110">
        <f t="shared" si="31"/>
        <v>-110027</v>
      </c>
      <c r="H286" s="106">
        <f t="shared" si="30"/>
        <v>89.4610153256705</v>
      </c>
    </row>
    <row r="287" spans="1:8" ht="15" customHeight="1">
      <c r="A287" s="112"/>
      <c r="B287" s="112"/>
      <c r="C287" s="107">
        <v>3811</v>
      </c>
      <c r="D287" s="101" t="s">
        <v>262</v>
      </c>
      <c r="E287" s="110">
        <f t="shared" si="33"/>
        <v>1044000</v>
      </c>
      <c r="F287" s="110">
        <f t="shared" si="33"/>
        <v>933973</v>
      </c>
      <c r="G287" s="110">
        <f t="shared" si="31"/>
        <v>-110027</v>
      </c>
      <c r="H287" s="106">
        <f t="shared" si="30"/>
        <v>89.4610153256705</v>
      </c>
    </row>
    <row r="288" spans="1:8" ht="15" customHeight="1">
      <c r="A288" s="112"/>
      <c r="B288" s="112"/>
      <c r="C288" s="107">
        <v>38115</v>
      </c>
      <c r="D288" s="101" t="s">
        <v>266</v>
      </c>
      <c r="E288" s="110">
        <f>E289+E290+E291+E292+E293+E294+E295+E296+E297+E298+E299+E300+E301+E302+E303+E304+E305+E306</f>
        <v>1044000</v>
      </c>
      <c r="F288" s="110">
        <f>F289+F290+F291+F292+F293+F294+F295+F296+F297+F298+F299+F300+F301+F302+F303+F304+F305+F306</f>
        <v>933973</v>
      </c>
      <c r="G288" s="110">
        <f t="shared" si="31"/>
        <v>-110027</v>
      </c>
      <c r="H288" s="106">
        <f t="shared" si="30"/>
        <v>89.4610153256705</v>
      </c>
    </row>
    <row r="289" spans="1:8" ht="15" customHeight="1">
      <c r="A289" s="119" t="s">
        <v>136</v>
      </c>
      <c r="B289" s="112"/>
      <c r="C289" s="112"/>
      <c r="D289" s="128" t="s">
        <v>267</v>
      </c>
      <c r="E289" s="110">
        <v>430000</v>
      </c>
      <c r="F289" s="110">
        <v>430000</v>
      </c>
      <c r="G289" s="110">
        <f t="shared" si="31"/>
        <v>0</v>
      </c>
      <c r="H289" s="106">
        <f t="shared" si="30"/>
        <v>100</v>
      </c>
    </row>
    <row r="290" spans="1:8" ht="15" customHeight="1">
      <c r="A290" s="119" t="s">
        <v>332</v>
      </c>
      <c r="B290" s="112"/>
      <c r="C290" s="112"/>
      <c r="D290" s="128" t="s">
        <v>268</v>
      </c>
      <c r="E290" s="110">
        <v>20000</v>
      </c>
      <c r="F290" s="110">
        <v>10000</v>
      </c>
      <c r="G290" s="110">
        <f t="shared" si="31"/>
        <v>-10000</v>
      </c>
      <c r="H290" s="106">
        <f t="shared" si="30"/>
        <v>50</v>
      </c>
    </row>
    <row r="291" spans="1:8" ht="15" customHeight="1">
      <c r="A291" s="119" t="s">
        <v>137</v>
      </c>
      <c r="B291" s="112"/>
      <c r="C291" s="112"/>
      <c r="D291" s="128" t="s">
        <v>269</v>
      </c>
      <c r="E291" s="110">
        <v>20000</v>
      </c>
      <c r="F291" s="110">
        <v>10000</v>
      </c>
      <c r="G291" s="110">
        <f t="shared" si="31"/>
        <v>-10000</v>
      </c>
      <c r="H291" s="106">
        <f t="shared" si="30"/>
        <v>50</v>
      </c>
    </row>
    <row r="292" spans="1:8" ht="15" customHeight="1">
      <c r="A292" s="119" t="s">
        <v>333</v>
      </c>
      <c r="B292" s="112"/>
      <c r="C292" s="112"/>
      <c r="D292" s="128" t="s">
        <v>270</v>
      </c>
      <c r="E292" s="110">
        <v>55000</v>
      </c>
      <c r="F292" s="110">
        <v>55000</v>
      </c>
      <c r="G292" s="110">
        <f t="shared" si="31"/>
        <v>0</v>
      </c>
      <c r="H292" s="106">
        <f t="shared" si="30"/>
        <v>100</v>
      </c>
    </row>
    <row r="293" spans="1:8" ht="15" customHeight="1">
      <c r="A293" s="119" t="s">
        <v>334</v>
      </c>
      <c r="B293" s="112"/>
      <c r="C293" s="112"/>
      <c r="D293" s="128" t="s">
        <v>271</v>
      </c>
      <c r="E293" s="110">
        <v>36000</v>
      </c>
      <c r="F293" s="110">
        <v>35000</v>
      </c>
      <c r="G293" s="110">
        <f t="shared" si="31"/>
        <v>-1000</v>
      </c>
      <c r="H293" s="106">
        <f t="shared" si="30"/>
        <v>97.22222222222221</v>
      </c>
    </row>
    <row r="294" spans="1:8" ht="15" customHeight="1">
      <c r="A294" s="119" t="s">
        <v>402</v>
      </c>
      <c r="B294" s="112"/>
      <c r="C294" s="112"/>
      <c r="D294" s="128" t="s">
        <v>272</v>
      </c>
      <c r="E294" s="110">
        <v>10000</v>
      </c>
      <c r="F294" s="110">
        <v>6000</v>
      </c>
      <c r="G294" s="110">
        <f t="shared" si="31"/>
        <v>-4000</v>
      </c>
      <c r="H294" s="106">
        <f t="shared" si="30"/>
        <v>60</v>
      </c>
    </row>
    <row r="295" spans="1:8" ht="15" customHeight="1">
      <c r="A295" s="119" t="s">
        <v>371</v>
      </c>
      <c r="B295" s="112"/>
      <c r="C295" s="112"/>
      <c r="D295" s="128" t="s">
        <v>273</v>
      </c>
      <c r="E295" s="110">
        <v>10000</v>
      </c>
      <c r="F295" s="110">
        <v>7000</v>
      </c>
      <c r="G295" s="110">
        <f t="shared" si="31"/>
        <v>-3000</v>
      </c>
      <c r="H295" s="106">
        <f t="shared" si="30"/>
        <v>70</v>
      </c>
    </row>
    <row r="296" spans="1:8" ht="15" customHeight="1">
      <c r="A296" s="119" t="s">
        <v>335</v>
      </c>
      <c r="B296" s="112"/>
      <c r="C296" s="112"/>
      <c r="D296" s="128" t="s">
        <v>361</v>
      </c>
      <c r="E296" s="110">
        <v>10000</v>
      </c>
      <c r="F296" s="110">
        <v>5000</v>
      </c>
      <c r="G296" s="110">
        <f t="shared" si="31"/>
        <v>-5000</v>
      </c>
      <c r="H296" s="106">
        <f t="shared" si="30"/>
        <v>50</v>
      </c>
    </row>
    <row r="297" spans="1:8" ht="15" customHeight="1">
      <c r="A297" s="119" t="s">
        <v>138</v>
      </c>
      <c r="B297" s="112"/>
      <c r="C297" s="112"/>
      <c r="D297" s="128" t="s">
        <v>276</v>
      </c>
      <c r="E297" s="110">
        <v>34000</v>
      </c>
      <c r="F297" s="110">
        <v>20000</v>
      </c>
      <c r="G297" s="110">
        <f t="shared" si="31"/>
        <v>-14000</v>
      </c>
      <c r="H297" s="106">
        <f t="shared" si="30"/>
        <v>58.82352941176471</v>
      </c>
    </row>
    <row r="298" spans="1:8" ht="15" customHeight="1">
      <c r="A298" s="119" t="s">
        <v>139</v>
      </c>
      <c r="B298" s="112"/>
      <c r="C298" s="112"/>
      <c r="D298" s="128" t="s">
        <v>366</v>
      </c>
      <c r="E298" s="110">
        <v>280000</v>
      </c>
      <c r="F298" s="110">
        <v>277973</v>
      </c>
      <c r="G298" s="110">
        <f t="shared" si="31"/>
        <v>-2027</v>
      </c>
      <c r="H298" s="106">
        <f t="shared" si="30"/>
        <v>99.27607142857143</v>
      </c>
    </row>
    <row r="299" spans="1:8" ht="15" customHeight="1">
      <c r="A299" s="119" t="s">
        <v>140</v>
      </c>
      <c r="B299" s="112"/>
      <c r="C299" s="112"/>
      <c r="D299" s="128" t="s">
        <v>285</v>
      </c>
      <c r="E299" s="110">
        <v>36000</v>
      </c>
      <c r="F299" s="110">
        <v>36000</v>
      </c>
      <c r="G299" s="110">
        <f t="shared" si="31"/>
        <v>0</v>
      </c>
      <c r="H299" s="106">
        <f t="shared" si="30"/>
        <v>100</v>
      </c>
    </row>
    <row r="300" spans="1:8" ht="15" customHeight="1">
      <c r="A300" s="119" t="s">
        <v>141</v>
      </c>
      <c r="B300" s="112"/>
      <c r="C300" s="112"/>
      <c r="D300" s="128" t="s">
        <v>367</v>
      </c>
      <c r="E300" s="110">
        <v>10000</v>
      </c>
      <c r="F300" s="110">
        <v>10000</v>
      </c>
      <c r="G300" s="110">
        <f t="shared" si="31"/>
        <v>0</v>
      </c>
      <c r="H300" s="106">
        <f t="shared" si="30"/>
        <v>100</v>
      </c>
    </row>
    <row r="301" spans="1:8" ht="15" customHeight="1">
      <c r="A301" s="119" t="s">
        <v>142</v>
      </c>
      <c r="B301" s="112"/>
      <c r="C301" s="112"/>
      <c r="D301" s="128" t="s">
        <v>213</v>
      </c>
      <c r="E301" s="110">
        <v>5000</v>
      </c>
      <c r="F301" s="110">
        <v>4000</v>
      </c>
      <c r="G301" s="110">
        <f t="shared" si="31"/>
        <v>-1000</v>
      </c>
      <c r="H301" s="106">
        <f t="shared" si="30"/>
        <v>80</v>
      </c>
    </row>
    <row r="302" spans="1:8" ht="15" customHeight="1">
      <c r="A302" s="119" t="s">
        <v>143</v>
      </c>
      <c r="B302" s="112"/>
      <c r="C302" s="112"/>
      <c r="D302" s="128" t="s">
        <v>638</v>
      </c>
      <c r="E302" s="110">
        <v>5000</v>
      </c>
      <c r="F302" s="110">
        <v>4000</v>
      </c>
      <c r="G302" s="110">
        <f t="shared" si="31"/>
        <v>-1000</v>
      </c>
      <c r="H302" s="106">
        <f t="shared" si="30"/>
        <v>80</v>
      </c>
    </row>
    <row r="303" spans="1:8" ht="15" customHeight="1">
      <c r="A303" s="119" t="s">
        <v>144</v>
      </c>
      <c r="B303" s="112"/>
      <c r="C303" s="112"/>
      <c r="D303" s="128" t="s">
        <v>765</v>
      </c>
      <c r="E303" s="110">
        <v>50000</v>
      </c>
      <c r="F303" s="110">
        <v>0</v>
      </c>
      <c r="G303" s="110">
        <f t="shared" si="31"/>
        <v>-50000</v>
      </c>
      <c r="H303" s="106">
        <f t="shared" si="30"/>
        <v>0</v>
      </c>
    </row>
    <row r="304" spans="1:8" ht="15" customHeight="1">
      <c r="A304" s="119" t="s">
        <v>145</v>
      </c>
      <c r="B304" s="112"/>
      <c r="C304" s="112"/>
      <c r="D304" s="128" t="s">
        <v>778</v>
      </c>
      <c r="E304" s="110">
        <v>10000</v>
      </c>
      <c r="F304" s="110">
        <v>10000</v>
      </c>
      <c r="G304" s="110">
        <f t="shared" si="31"/>
        <v>0</v>
      </c>
      <c r="H304" s="106">
        <f t="shared" si="30"/>
        <v>100</v>
      </c>
    </row>
    <row r="305" spans="1:8" ht="15" customHeight="1">
      <c r="A305" s="119" t="s">
        <v>146</v>
      </c>
      <c r="B305" s="112"/>
      <c r="C305" s="112"/>
      <c r="D305" s="128" t="s">
        <v>639</v>
      </c>
      <c r="E305" s="110">
        <v>8000</v>
      </c>
      <c r="F305" s="110">
        <v>7000</v>
      </c>
      <c r="G305" s="110">
        <f t="shared" si="31"/>
        <v>-1000</v>
      </c>
      <c r="H305" s="106">
        <f t="shared" si="30"/>
        <v>87.5</v>
      </c>
    </row>
    <row r="306" spans="1:8" ht="15" customHeight="1">
      <c r="A306" s="119" t="s">
        <v>147</v>
      </c>
      <c r="B306" s="112"/>
      <c r="C306" s="112"/>
      <c r="D306" s="128" t="s">
        <v>859</v>
      </c>
      <c r="E306" s="110">
        <v>15000</v>
      </c>
      <c r="F306" s="110">
        <v>7000</v>
      </c>
      <c r="G306" s="110">
        <f t="shared" si="31"/>
        <v>-8000</v>
      </c>
      <c r="H306" s="106">
        <f t="shared" si="30"/>
        <v>46.666666666666664</v>
      </c>
    </row>
    <row r="307" spans="1:8" ht="27" customHeight="1">
      <c r="A307" s="112"/>
      <c r="B307" s="112"/>
      <c r="C307" s="155" t="s">
        <v>878</v>
      </c>
      <c r="D307" s="156"/>
      <c r="E307" s="102">
        <f>E308+E320+E328+E343+E351+E360+E365</f>
        <v>3399000</v>
      </c>
      <c r="F307" s="102">
        <f>F308+F320+F328+F343+F351+F360+F365</f>
        <v>2010700</v>
      </c>
      <c r="G307" s="102">
        <f>G308+G320+G328+G343+G351+G360+G365</f>
        <v>-1388300</v>
      </c>
      <c r="H307" s="106">
        <f t="shared" si="30"/>
        <v>59.15563401000294</v>
      </c>
    </row>
    <row r="308" spans="1:8" ht="25.5" customHeight="1">
      <c r="A308" s="112"/>
      <c r="B308" s="116" t="s">
        <v>75</v>
      </c>
      <c r="C308" s="153" t="s">
        <v>879</v>
      </c>
      <c r="D308" s="154"/>
      <c r="E308" s="117">
        <f aca="true" t="shared" si="34" ref="E308:G309">E309</f>
        <v>575000</v>
      </c>
      <c r="F308" s="117">
        <f t="shared" si="34"/>
        <v>550891</v>
      </c>
      <c r="G308" s="117">
        <f t="shared" si="34"/>
        <v>-24109</v>
      </c>
      <c r="H308" s="106">
        <f t="shared" si="30"/>
        <v>95.80713043478261</v>
      </c>
    </row>
    <row r="309" spans="1:8" ht="20.25" customHeight="1">
      <c r="A309" s="112"/>
      <c r="B309" s="112"/>
      <c r="C309" s="107">
        <v>3</v>
      </c>
      <c r="D309" s="101" t="s">
        <v>208</v>
      </c>
      <c r="E309" s="110">
        <f t="shared" si="34"/>
        <v>575000</v>
      </c>
      <c r="F309" s="110">
        <f t="shared" si="34"/>
        <v>550891</v>
      </c>
      <c r="G309" s="110">
        <f t="shared" si="31"/>
        <v>-24109</v>
      </c>
      <c r="H309" s="106">
        <f t="shared" si="30"/>
        <v>95.80713043478261</v>
      </c>
    </row>
    <row r="310" spans="1:8" ht="15" customHeight="1">
      <c r="A310" s="112"/>
      <c r="B310" s="112"/>
      <c r="C310" s="107">
        <v>32</v>
      </c>
      <c r="D310" s="101" t="s">
        <v>220</v>
      </c>
      <c r="E310" s="110">
        <f>E311+E314+E317</f>
        <v>575000</v>
      </c>
      <c r="F310" s="110">
        <f>F311+F314+F317</f>
        <v>550891</v>
      </c>
      <c r="G310" s="110">
        <f t="shared" si="31"/>
        <v>-24109</v>
      </c>
      <c r="H310" s="106">
        <f t="shared" si="30"/>
        <v>95.80713043478261</v>
      </c>
    </row>
    <row r="311" spans="1:8" ht="15" customHeight="1">
      <c r="A311" s="112"/>
      <c r="B311" s="112"/>
      <c r="C311" s="107">
        <v>322</v>
      </c>
      <c r="D311" s="101" t="s">
        <v>227</v>
      </c>
      <c r="E311" s="110">
        <f>SUM(E312:E313)</f>
        <v>3000</v>
      </c>
      <c r="F311" s="110">
        <f>SUM(F312:F313)</f>
        <v>2963</v>
      </c>
      <c r="G311" s="110">
        <f t="shared" si="31"/>
        <v>-37</v>
      </c>
      <c r="H311" s="106">
        <f t="shared" si="30"/>
        <v>98.76666666666667</v>
      </c>
    </row>
    <row r="312" spans="1:8" ht="14.25" customHeight="1">
      <c r="A312" s="112" t="s">
        <v>148</v>
      </c>
      <c r="B312" s="112"/>
      <c r="C312" s="107">
        <v>3221</v>
      </c>
      <c r="D312" s="101" t="s">
        <v>286</v>
      </c>
      <c r="E312" s="110">
        <v>3000</v>
      </c>
      <c r="F312" s="110">
        <v>2963</v>
      </c>
      <c r="G312" s="110">
        <f t="shared" si="31"/>
        <v>-37</v>
      </c>
      <c r="H312" s="106">
        <f t="shared" si="30"/>
        <v>98.76666666666667</v>
      </c>
    </row>
    <row r="313" spans="1:8" ht="13.5" customHeight="1">
      <c r="A313" s="112" t="s">
        <v>149</v>
      </c>
      <c r="B313" s="112"/>
      <c r="C313" s="107">
        <v>3225</v>
      </c>
      <c r="D313" s="101" t="s">
        <v>287</v>
      </c>
      <c r="E313" s="110">
        <v>0</v>
      </c>
      <c r="F313" s="110">
        <v>0</v>
      </c>
      <c r="G313" s="110">
        <f t="shared" si="31"/>
        <v>0</v>
      </c>
      <c r="H313" s="106" t="e">
        <f t="shared" si="30"/>
        <v>#DIV/0!</v>
      </c>
    </row>
    <row r="314" spans="1:8" ht="15" customHeight="1">
      <c r="A314" s="112"/>
      <c r="B314" s="112"/>
      <c r="C314" s="107">
        <v>323</v>
      </c>
      <c r="D314" s="101" t="s">
        <v>229</v>
      </c>
      <c r="E314" s="110">
        <f>SUM(E315:E316)</f>
        <v>347000</v>
      </c>
      <c r="F314" s="110">
        <f>SUM(F315:F316)</f>
        <v>332883</v>
      </c>
      <c r="G314" s="110">
        <f t="shared" si="31"/>
        <v>-14117</v>
      </c>
      <c r="H314" s="106">
        <f t="shared" si="30"/>
        <v>95.93170028818444</v>
      </c>
    </row>
    <row r="315" spans="1:8" ht="15" customHeight="1">
      <c r="A315" s="112" t="s">
        <v>150</v>
      </c>
      <c r="B315" s="112"/>
      <c r="C315" s="107">
        <v>3235</v>
      </c>
      <c r="D315" s="101" t="s">
        <v>288</v>
      </c>
      <c r="E315" s="110">
        <v>40000</v>
      </c>
      <c r="F315" s="110">
        <v>35000</v>
      </c>
      <c r="G315" s="110">
        <f t="shared" si="31"/>
        <v>-5000</v>
      </c>
      <c r="H315" s="118">
        <f t="shared" si="30"/>
        <v>87.5</v>
      </c>
    </row>
    <row r="316" spans="1:8" ht="15" customHeight="1">
      <c r="A316" s="112" t="s">
        <v>151</v>
      </c>
      <c r="B316" s="112"/>
      <c r="C316" s="107">
        <v>3237</v>
      </c>
      <c r="D316" s="101" t="s">
        <v>290</v>
      </c>
      <c r="E316" s="110">
        <v>307000</v>
      </c>
      <c r="F316" s="110">
        <v>297883</v>
      </c>
      <c r="G316" s="110">
        <f t="shared" si="31"/>
        <v>-9117</v>
      </c>
      <c r="H316" s="106">
        <f t="shared" si="30"/>
        <v>97.03029315960912</v>
      </c>
    </row>
    <row r="317" spans="1:8" ht="15" customHeight="1">
      <c r="A317" s="112"/>
      <c r="B317" s="112"/>
      <c r="C317" s="107">
        <v>329</v>
      </c>
      <c r="D317" s="101" t="s">
        <v>291</v>
      </c>
      <c r="E317" s="110">
        <f>SUM(E318:E319)</f>
        <v>225000</v>
      </c>
      <c r="F317" s="110">
        <f>SUM(F318:F319)</f>
        <v>215045</v>
      </c>
      <c r="G317" s="110">
        <f t="shared" si="31"/>
        <v>-9955</v>
      </c>
      <c r="H317" s="106">
        <f t="shared" si="30"/>
        <v>95.57555555555555</v>
      </c>
    </row>
    <row r="318" spans="1:8" ht="15" customHeight="1">
      <c r="A318" s="112" t="s">
        <v>152</v>
      </c>
      <c r="B318" s="112"/>
      <c r="C318" s="107">
        <v>3293</v>
      </c>
      <c r="D318" s="101" t="s">
        <v>292</v>
      </c>
      <c r="E318" s="110">
        <v>30000</v>
      </c>
      <c r="F318" s="110">
        <v>25042</v>
      </c>
      <c r="G318" s="110">
        <f t="shared" si="31"/>
        <v>-4958</v>
      </c>
      <c r="H318" s="106">
        <f t="shared" si="30"/>
        <v>83.47333333333333</v>
      </c>
    </row>
    <row r="319" spans="1:8" ht="15" customHeight="1">
      <c r="A319" s="112" t="s">
        <v>153</v>
      </c>
      <c r="B319" s="112"/>
      <c r="C319" s="107">
        <v>3299</v>
      </c>
      <c r="D319" s="101" t="s">
        <v>293</v>
      </c>
      <c r="E319" s="110">
        <v>195000</v>
      </c>
      <c r="F319" s="110">
        <v>190003</v>
      </c>
      <c r="G319" s="110">
        <f t="shared" si="31"/>
        <v>-4997</v>
      </c>
      <c r="H319" s="106">
        <f t="shared" si="30"/>
        <v>97.4374358974359</v>
      </c>
    </row>
    <row r="320" spans="1:8" ht="25.5" customHeight="1">
      <c r="A320" s="112"/>
      <c r="B320" s="116" t="s">
        <v>75</v>
      </c>
      <c r="C320" s="153" t="s">
        <v>880</v>
      </c>
      <c r="D320" s="154"/>
      <c r="E320" s="117">
        <f>E321</f>
        <v>75000</v>
      </c>
      <c r="F320" s="117">
        <f>F321</f>
        <v>35000</v>
      </c>
      <c r="G320" s="117">
        <f>G321</f>
        <v>-40000</v>
      </c>
      <c r="H320" s="118">
        <f t="shared" si="30"/>
        <v>46.666666666666664</v>
      </c>
    </row>
    <row r="321" spans="1:8" ht="20.25" customHeight="1">
      <c r="A321" s="112"/>
      <c r="B321" s="112"/>
      <c r="C321" s="107">
        <v>3</v>
      </c>
      <c r="D321" s="101" t="s">
        <v>208</v>
      </c>
      <c r="E321" s="110">
        <f>E322</f>
        <v>75000</v>
      </c>
      <c r="F321" s="110">
        <f>F322</f>
        <v>35000</v>
      </c>
      <c r="G321" s="110">
        <f t="shared" si="31"/>
        <v>-40000</v>
      </c>
      <c r="H321" s="106">
        <f t="shared" si="30"/>
        <v>46.666666666666664</v>
      </c>
    </row>
    <row r="322" spans="1:8" ht="15" customHeight="1">
      <c r="A322" s="112"/>
      <c r="B322" s="112"/>
      <c r="C322" s="107">
        <v>32</v>
      </c>
      <c r="D322" s="101" t="s">
        <v>220</v>
      </c>
      <c r="E322" s="110">
        <f>E323+E325</f>
        <v>75000</v>
      </c>
      <c r="F322" s="110">
        <f>F323+F325</f>
        <v>35000</v>
      </c>
      <c r="G322" s="110">
        <f t="shared" si="31"/>
        <v>-40000</v>
      </c>
      <c r="H322" s="106">
        <f t="shared" si="30"/>
        <v>46.666666666666664</v>
      </c>
    </row>
    <row r="323" spans="1:8" ht="15" customHeight="1">
      <c r="A323" s="112"/>
      <c r="B323" s="112"/>
      <c r="C323" s="107">
        <v>323</v>
      </c>
      <c r="D323" s="101" t="s">
        <v>229</v>
      </c>
      <c r="E323" s="110">
        <f>E324</f>
        <v>40000</v>
      </c>
      <c r="F323" s="110">
        <f>F324</f>
        <v>24000</v>
      </c>
      <c r="G323" s="110">
        <f t="shared" si="31"/>
        <v>-16000</v>
      </c>
      <c r="H323" s="106">
        <f t="shared" si="30"/>
        <v>60</v>
      </c>
    </row>
    <row r="324" spans="1:8" ht="15" customHeight="1">
      <c r="A324" s="112" t="s">
        <v>154</v>
      </c>
      <c r="B324" s="112"/>
      <c r="C324" s="107">
        <v>3237</v>
      </c>
      <c r="D324" s="101" t="s">
        <v>290</v>
      </c>
      <c r="E324" s="110">
        <v>40000</v>
      </c>
      <c r="F324" s="110">
        <v>24000</v>
      </c>
      <c r="G324" s="110">
        <f t="shared" si="31"/>
        <v>-16000</v>
      </c>
      <c r="H324" s="106">
        <f t="shared" si="30"/>
        <v>60</v>
      </c>
    </row>
    <row r="325" spans="1:8" ht="15" customHeight="1">
      <c r="A325" s="112"/>
      <c r="B325" s="112"/>
      <c r="C325" s="107">
        <v>329</v>
      </c>
      <c r="D325" s="101" t="s">
        <v>291</v>
      </c>
      <c r="E325" s="110">
        <f>SUM(E326:E327)</f>
        <v>35000</v>
      </c>
      <c r="F325" s="110">
        <f>SUM(F326:F327)</f>
        <v>11000</v>
      </c>
      <c r="G325" s="110">
        <f t="shared" si="31"/>
        <v>-24000</v>
      </c>
      <c r="H325" s="106">
        <f t="shared" si="30"/>
        <v>31.428571428571427</v>
      </c>
    </row>
    <row r="326" spans="1:8" ht="15" customHeight="1">
      <c r="A326" s="112" t="s">
        <v>155</v>
      </c>
      <c r="B326" s="112"/>
      <c r="C326" s="107">
        <v>3293</v>
      </c>
      <c r="D326" s="101" t="s">
        <v>292</v>
      </c>
      <c r="E326" s="110">
        <v>5000</v>
      </c>
      <c r="F326" s="110">
        <v>0</v>
      </c>
      <c r="G326" s="110">
        <f t="shared" si="31"/>
        <v>-5000</v>
      </c>
      <c r="H326" s="106">
        <f t="shared" si="30"/>
        <v>0</v>
      </c>
    </row>
    <row r="327" spans="1:8" ht="15" customHeight="1">
      <c r="A327" s="112" t="s">
        <v>156</v>
      </c>
      <c r="B327" s="112"/>
      <c r="C327" s="107">
        <v>3299</v>
      </c>
      <c r="D327" s="101" t="s">
        <v>293</v>
      </c>
      <c r="E327" s="110">
        <v>30000</v>
      </c>
      <c r="F327" s="110">
        <v>11000</v>
      </c>
      <c r="G327" s="110">
        <f t="shared" si="31"/>
        <v>-19000</v>
      </c>
      <c r="H327" s="106">
        <f t="shared" si="30"/>
        <v>36.666666666666664</v>
      </c>
    </row>
    <row r="328" spans="1:8" ht="24" customHeight="1">
      <c r="A328" s="112"/>
      <c r="B328" s="116" t="s">
        <v>75</v>
      </c>
      <c r="C328" s="153" t="s">
        <v>881</v>
      </c>
      <c r="D328" s="154"/>
      <c r="E328" s="117">
        <f>E329</f>
        <v>314000</v>
      </c>
      <c r="F328" s="117">
        <f>F329</f>
        <v>248500</v>
      </c>
      <c r="G328" s="117">
        <f>G329</f>
        <v>-65500</v>
      </c>
      <c r="H328" s="118">
        <f t="shared" si="30"/>
        <v>79.14012738853503</v>
      </c>
    </row>
    <row r="329" spans="1:8" ht="17.25" customHeight="1">
      <c r="A329" s="112"/>
      <c r="B329" s="112"/>
      <c r="C329" s="107">
        <v>3</v>
      </c>
      <c r="D329" s="101" t="s">
        <v>208</v>
      </c>
      <c r="E329" s="110">
        <f>E330</f>
        <v>314000</v>
      </c>
      <c r="F329" s="110">
        <f>F330</f>
        <v>248500</v>
      </c>
      <c r="G329" s="110">
        <f t="shared" si="31"/>
        <v>-65500</v>
      </c>
      <c r="H329" s="106">
        <f t="shared" si="30"/>
        <v>79.14012738853503</v>
      </c>
    </row>
    <row r="330" spans="1:8" ht="15" customHeight="1">
      <c r="A330" s="112"/>
      <c r="B330" s="112"/>
      <c r="C330" s="107">
        <v>38</v>
      </c>
      <c r="D330" s="101" t="s">
        <v>223</v>
      </c>
      <c r="E330" s="110">
        <f aca="true" t="shared" si="35" ref="E330:F332">E331</f>
        <v>314000</v>
      </c>
      <c r="F330" s="110">
        <f t="shared" si="35"/>
        <v>248500</v>
      </c>
      <c r="G330" s="110">
        <f t="shared" si="31"/>
        <v>-65500</v>
      </c>
      <c r="H330" s="106">
        <f t="shared" si="30"/>
        <v>79.14012738853503</v>
      </c>
    </row>
    <row r="331" spans="1:8" ht="15" customHeight="1">
      <c r="A331" s="112"/>
      <c r="B331" s="112"/>
      <c r="C331" s="107">
        <v>381</v>
      </c>
      <c r="D331" s="101" t="s">
        <v>224</v>
      </c>
      <c r="E331" s="110">
        <f t="shared" si="35"/>
        <v>314000</v>
      </c>
      <c r="F331" s="110">
        <f t="shared" si="35"/>
        <v>248500</v>
      </c>
      <c r="G331" s="110">
        <f t="shared" si="31"/>
        <v>-65500</v>
      </c>
      <c r="H331" s="106">
        <f t="shared" si="30"/>
        <v>79.14012738853503</v>
      </c>
    </row>
    <row r="332" spans="1:8" ht="15" customHeight="1">
      <c r="A332" s="112" t="s">
        <v>17</v>
      </c>
      <c r="B332" s="112"/>
      <c r="C332" s="107">
        <v>3811</v>
      </c>
      <c r="D332" s="101" t="s">
        <v>226</v>
      </c>
      <c r="E332" s="110">
        <f t="shared" si="35"/>
        <v>314000</v>
      </c>
      <c r="F332" s="110">
        <f t="shared" si="35"/>
        <v>248500</v>
      </c>
      <c r="G332" s="110">
        <f t="shared" si="31"/>
        <v>-65500</v>
      </c>
      <c r="H332" s="106">
        <f t="shared" si="30"/>
        <v>79.14012738853503</v>
      </c>
    </row>
    <row r="333" spans="1:8" ht="15" customHeight="1">
      <c r="A333" s="112"/>
      <c r="B333" s="112"/>
      <c r="C333" s="107">
        <v>38114</v>
      </c>
      <c r="D333" s="101" t="s">
        <v>294</v>
      </c>
      <c r="E333" s="110">
        <f>SUM(E334:E342)</f>
        <v>314000</v>
      </c>
      <c r="F333" s="110">
        <f>SUM(F334:F342)</f>
        <v>248500</v>
      </c>
      <c r="G333" s="110">
        <f t="shared" si="31"/>
        <v>-65500</v>
      </c>
      <c r="H333" s="106">
        <f t="shared" si="30"/>
        <v>79.14012738853503</v>
      </c>
    </row>
    <row r="334" spans="1:8" ht="15" customHeight="1">
      <c r="A334" s="119" t="s">
        <v>157</v>
      </c>
      <c r="B334" s="112"/>
      <c r="C334" s="122"/>
      <c r="D334" s="128" t="s">
        <v>295</v>
      </c>
      <c r="E334" s="110">
        <v>50000</v>
      </c>
      <c r="F334" s="110">
        <v>30000</v>
      </c>
      <c r="G334" s="110">
        <f t="shared" si="31"/>
        <v>-20000</v>
      </c>
      <c r="H334" s="106">
        <f t="shared" si="30"/>
        <v>60</v>
      </c>
    </row>
    <row r="335" spans="1:8" ht="15" customHeight="1">
      <c r="A335" s="119" t="s">
        <v>158</v>
      </c>
      <c r="B335" s="112"/>
      <c r="C335" s="122"/>
      <c r="D335" s="128" t="s">
        <v>296</v>
      </c>
      <c r="E335" s="110">
        <v>54000</v>
      </c>
      <c r="F335" s="110">
        <v>50500</v>
      </c>
      <c r="G335" s="110">
        <f t="shared" si="31"/>
        <v>-3500</v>
      </c>
      <c r="H335" s="106">
        <f t="shared" si="30"/>
        <v>93.51851851851852</v>
      </c>
    </row>
    <row r="336" spans="1:8" ht="15" customHeight="1">
      <c r="A336" s="119" t="s">
        <v>159</v>
      </c>
      <c r="B336" s="112"/>
      <c r="C336" s="122"/>
      <c r="D336" s="128" t="s">
        <v>297</v>
      </c>
      <c r="E336" s="110">
        <v>45000</v>
      </c>
      <c r="F336" s="110">
        <v>40000</v>
      </c>
      <c r="G336" s="110">
        <f t="shared" si="31"/>
        <v>-5000</v>
      </c>
      <c r="H336" s="106">
        <f t="shared" si="30"/>
        <v>88.88888888888889</v>
      </c>
    </row>
    <row r="337" spans="1:8" ht="15" customHeight="1">
      <c r="A337" s="119" t="s">
        <v>343</v>
      </c>
      <c r="B337" s="112"/>
      <c r="C337" s="122"/>
      <c r="D337" s="128" t="s">
        <v>298</v>
      </c>
      <c r="E337" s="110">
        <v>30000</v>
      </c>
      <c r="F337" s="110">
        <v>28000</v>
      </c>
      <c r="G337" s="110">
        <f t="shared" si="31"/>
        <v>-2000</v>
      </c>
      <c r="H337" s="106">
        <f aca="true" t="shared" si="36" ref="H337:H400">F337/E337*100</f>
        <v>93.33333333333333</v>
      </c>
    </row>
    <row r="338" spans="1:8" ht="15" customHeight="1">
      <c r="A338" s="119" t="s">
        <v>160</v>
      </c>
      <c r="B338" s="112"/>
      <c r="C338" s="122"/>
      <c r="D338" s="128" t="s">
        <v>299</v>
      </c>
      <c r="E338" s="110">
        <v>20000</v>
      </c>
      <c r="F338" s="110">
        <v>20000</v>
      </c>
      <c r="G338" s="110">
        <f aca="true" t="shared" si="37" ref="G338:G401">F338-E338</f>
        <v>0</v>
      </c>
      <c r="H338" s="106">
        <f t="shared" si="36"/>
        <v>100</v>
      </c>
    </row>
    <row r="339" spans="1:8" ht="15" customHeight="1">
      <c r="A339" s="119" t="s">
        <v>161</v>
      </c>
      <c r="B339" s="101"/>
      <c r="C339" s="93"/>
      <c r="D339" s="128" t="s">
        <v>300</v>
      </c>
      <c r="E339" s="110">
        <v>20000</v>
      </c>
      <c r="F339" s="110">
        <v>18000</v>
      </c>
      <c r="G339" s="110">
        <f t="shared" si="37"/>
        <v>-2000</v>
      </c>
      <c r="H339" s="106">
        <f t="shared" si="36"/>
        <v>90</v>
      </c>
    </row>
    <row r="340" spans="1:8" ht="15" customHeight="1">
      <c r="A340" s="119" t="s">
        <v>301</v>
      </c>
      <c r="B340" s="101"/>
      <c r="C340" s="93"/>
      <c r="D340" s="128" t="s">
        <v>305</v>
      </c>
      <c r="E340" s="110">
        <v>35000</v>
      </c>
      <c r="F340" s="110">
        <v>20000</v>
      </c>
      <c r="G340" s="110">
        <f t="shared" si="37"/>
        <v>-15000</v>
      </c>
      <c r="H340" s="106">
        <f t="shared" si="36"/>
        <v>57.14285714285714</v>
      </c>
    </row>
    <row r="341" spans="1:8" ht="15" customHeight="1">
      <c r="A341" s="119" t="s">
        <v>162</v>
      </c>
      <c r="B341" s="101"/>
      <c r="C341" s="93"/>
      <c r="D341" s="128" t="s">
        <v>489</v>
      </c>
      <c r="E341" s="110">
        <v>30000</v>
      </c>
      <c r="F341" s="110">
        <v>25000</v>
      </c>
      <c r="G341" s="110">
        <f t="shared" si="37"/>
        <v>-5000</v>
      </c>
      <c r="H341" s="106">
        <f t="shared" si="36"/>
        <v>83.33333333333334</v>
      </c>
    </row>
    <row r="342" spans="1:8" ht="15" customHeight="1">
      <c r="A342" s="119" t="s">
        <v>163</v>
      </c>
      <c r="B342" s="101"/>
      <c r="C342" s="93"/>
      <c r="D342" s="129" t="s">
        <v>490</v>
      </c>
      <c r="E342" s="110">
        <v>30000</v>
      </c>
      <c r="F342" s="110">
        <v>17000</v>
      </c>
      <c r="G342" s="110">
        <f t="shared" si="37"/>
        <v>-13000</v>
      </c>
      <c r="H342" s="106">
        <f t="shared" si="36"/>
        <v>56.666666666666664</v>
      </c>
    </row>
    <row r="343" spans="1:8" ht="24" customHeight="1">
      <c r="A343" s="112"/>
      <c r="B343" s="116" t="s">
        <v>75</v>
      </c>
      <c r="C343" s="167" t="s">
        <v>882</v>
      </c>
      <c r="D343" s="168"/>
      <c r="E343" s="117">
        <f>SUM(E344)</f>
        <v>375000</v>
      </c>
      <c r="F343" s="117">
        <f>SUM(F344)</f>
        <v>372836</v>
      </c>
      <c r="G343" s="117">
        <f>SUM(G344)</f>
        <v>-2164</v>
      </c>
      <c r="H343" s="106">
        <f t="shared" si="36"/>
        <v>99.42293333333333</v>
      </c>
    </row>
    <row r="344" spans="1:8" ht="20.25" customHeight="1">
      <c r="A344" s="112"/>
      <c r="B344" s="112"/>
      <c r="C344" s="107">
        <v>3</v>
      </c>
      <c r="D344" s="101" t="s">
        <v>208</v>
      </c>
      <c r="E344" s="110">
        <f>E345</f>
        <v>375000</v>
      </c>
      <c r="F344" s="110">
        <f>F345</f>
        <v>372836</v>
      </c>
      <c r="G344" s="110">
        <f t="shared" si="37"/>
        <v>-2164</v>
      </c>
      <c r="H344" s="106">
        <f t="shared" si="36"/>
        <v>99.42293333333333</v>
      </c>
    </row>
    <row r="345" spans="1:8" ht="18" customHeight="1">
      <c r="A345" s="112"/>
      <c r="B345" s="112"/>
      <c r="C345" s="107">
        <v>38</v>
      </c>
      <c r="D345" s="101" t="s">
        <v>223</v>
      </c>
      <c r="E345" s="110">
        <f>E346+E348</f>
        <v>375000</v>
      </c>
      <c r="F345" s="110">
        <f>F346+F348</f>
        <v>372836</v>
      </c>
      <c r="G345" s="110">
        <f t="shared" si="37"/>
        <v>-2164</v>
      </c>
      <c r="H345" s="106">
        <f t="shared" si="36"/>
        <v>99.42293333333333</v>
      </c>
    </row>
    <row r="346" spans="1:8" ht="18" customHeight="1">
      <c r="A346" s="112"/>
      <c r="B346" s="112"/>
      <c r="C346" s="107">
        <v>381</v>
      </c>
      <c r="D346" s="101" t="s">
        <v>224</v>
      </c>
      <c r="E346" s="110">
        <f>E347</f>
        <v>75000</v>
      </c>
      <c r="F346" s="110">
        <f>F347</f>
        <v>75000</v>
      </c>
      <c r="G346" s="110">
        <f t="shared" si="37"/>
        <v>0</v>
      </c>
      <c r="H346" s="106">
        <f t="shared" si="36"/>
        <v>100</v>
      </c>
    </row>
    <row r="347" spans="1:8" ht="15" customHeight="1">
      <c r="A347" s="119" t="s">
        <v>336</v>
      </c>
      <c r="B347" s="112"/>
      <c r="C347" s="107">
        <v>3811</v>
      </c>
      <c r="D347" s="101" t="s">
        <v>403</v>
      </c>
      <c r="E347" s="110">
        <v>75000</v>
      </c>
      <c r="F347" s="110">
        <v>75000</v>
      </c>
      <c r="G347" s="110">
        <f t="shared" si="37"/>
        <v>0</v>
      </c>
      <c r="H347" s="106">
        <f t="shared" si="36"/>
        <v>100</v>
      </c>
    </row>
    <row r="348" spans="1:8" ht="18" customHeight="1">
      <c r="A348" s="119"/>
      <c r="B348" s="112"/>
      <c r="C348" s="107" t="s">
        <v>488</v>
      </c>
      <c r="D348" s="101" t="s">
        <v>260</v>
      </c>
      <c r="E348" s="110">
        <f>E349+E350</f>
        <v>300000</v>
      </c>
      <c r="F348" s="110">
        <f>F349+F350</f>
        <v>297836</v>
      </c>
      <c r="G348" s="110">
        <f t="shared" si="37"/>
        <v>-2164</v>
      </c>
      <c r="H348" s="106">
        <f t="shared" si="36"/>
        <v>99.27866666666667</v>
      </c>
    </row>
    <row r="349" spans="1:8" ht="15" customHeight="1">
      <c r="A349" s="119" t="s">
        <v>164</v>
      </c>
      <c r="B349" s="112"/>
      <c r="C349" s="107" t="s">
        <v>395</v>
      </c>
      <c r="D349" s="101" t="s">
        <v>947</v>
      </c>
      <c r="E349" s="110">
        <v>100000</v>
      </c>
      <c r="F349" s="110">
        <v>99990</v>
      </c>
      <c r="G349" s="110">
        <f t="shared" si="37"/>
        <v>-10</v>
      </c>
      <c r="H349" s="106">
        <f t="shared" si="36"/>
        <v>99.99</v>
      </c>
    </row>
    <row r="350" spans="1:8" ht="15" customHeight="1">
      <c r="A350" s="119" t="s">
        <v>781</v>
      </c>
      <c r="B350" s="112"/>
      <c r="C350" s="107" t="s">
        <v>395</v>
      </c>
      <c r="D350" s="101" t="s">
        <v>948</v>
      </c>
      <c r="E350" s="110">
        <v>200000</v>
      </c>
      <c r="F350" s="110">
        <v>197846</v>
      </c>
      <c r="G350" s="110">
        <f t="shared" si="37"/>
        <v>-2154</v>
      </c>
      <c r="H350" s="106">
        <f t="shared" si="36"/>
        <v>98.923</v>
      </c>
    </row>
    <row r="351" spans="1:8" ht="24" customHeight="1">
      <c r="A351" s="112"/>
      <c r="B351" s="116" t="s">
        <v>75</v>
      </c>
      <c r="C351" s="153" t="s">
        <v>883</v>
      </c>
      <c r="D351" s="154"/>
      <c r="E351" s="117">
        <f>E352</f>
        <v>790000</v>
      </c>
      <c r="F351" s="117">
        <f>F352</f>
        <v>512222</v>
      </c>
      <c r="G351" s="117">
        <f>G352</f>
        <v>-277778</v>
      </c>
      <c r="H351" s="106">
        <f t="shared" si="36"/>
        <v>64.83822784810127</v>
      </c>
    </row>
    <row r="352" spans="1:8" ht="21" customHeight="1">
      <c r="A352" s="112"/>
      <c r="B352" s="112"/>
      <c r="C352" s="107">
        <v>3</v>
      </c>
      <c r="D352" s="115" t="s">
        <v>208</v>
      </c>
      <c r="E352" s="110">
        <f>E353</f>
        <v>790000</v>
      </c>
      <c r="F352" s="110">
        <f>F353</f>
        <v>512222</v>
      </c>
      <c r="G352" s="110">
        <f t="shared" si="37"/>
        <v>-277778</v>
      </c>
      <c r="H352" s="106">
        <f t="shared" si="36"/>
        <v>64.83822784810127</v>
      </c>
    </row>
    <row r="353" spans="1:8" ht="18" customHeight="1">
      <c r="A353" s="112"/>
      <c r="B353" s="112"/>
      <c r="C353" s="107">
        <v>32</v>
      </c>
      <c r="D353" s="115" t="s">
        <v>220</v>
      </c>
      <c r="E353" s="110">
        <f>E354+E357</f>
        <v>790000</v>
      </c>
      <c r="F353" s="110">
        <f>F354+F357</f>
        <v>512222</v>
      </c>
      <c r="G353" s="110">
        <f t="shared" si="37"/>
        <v>-277778</v>
      </c>
      <c r="H353" s="106">
        <f t="shared" si="36"/>
        <v>64.83822784810127</v>
      </c>
    </row>
    <row r="354" spans="1:8" ht="17.25" customHeight="1">
      <c r="A354" s="112"/>
      <c r="B354" s="112"/>
      <c r="C354" s="107">
        <v>322</v>
      </c>
      <c r="D354" s="115" t="s">
        <v>227</v>
      </c>
      <c r="E354" s="110">
        <f>E355+E356</f>
        <v>140000</v>
      </c>
      <c r="F354" s="110">
        <f>F355+F356</f>
        <v>101689</v>
      </c>
      <c r="G354" s="110">
        <f t="shared" si="37"/>
        <v>-38311</v>
      </c>
      <c r="H354" s="106">
        <f t="shared" si="36"/>
        <v>72.635</v>
      </c>
    </row>
    <row r="355" spans="1:8" ht="14.25" customHeight="1">
      <c r="A355" s="112" t="s">
        <v>165</v>
      </c>
      <c r="B355" s="112"/>
      <c r="C355" s="107" t="s">
        <v>749</v>
      </c>
      <c r="D355" s="115" t="s">
        <v>750</v>
      </c>
      <c r="E355" s="110">
        <v>70000</v>
      </c>
      <c r="F355" s="110">
        <v>50068</v>
      </c>
      <c r="G355" s="110">
        <f t="shared" si="37"/>
        <v>-19932</v>
      </c>
      <c r="H355" s="106">
        <f t="shared" si="36"/>
        <v>71.52571428571429</v>
      </c>
    </row>
    <row r="356" spans="1:8" ht="14.25" customHeight="1">
      <c r="A356" s="112" t="s">
        <v>302</v>
      </c>
      <c r="B356" s="112"/>
      <c r="C356" s="107">
        <v>3224</v>
      </c>
      <c r="D356" s="115" t="s">
        <v>228</v>
      </c>
      <c r="E356" s="110">
        <v>70000</v>
      </c>
      <c r="F356" s="110">
        <v>51621</v>
      </c>
      <c r="G356" s="110">
        <f t="shared" si="37"/>
        <v>-18379</v>
      </c>
      <c r="H356" s="106">
        <f t="shared" si="36"/>
        <v>73.74428571428572</v>
      </c>
    </row>
    <row r="357" spans="1:8" ht="17.25" customHeight="1">
      <c r="A357" s="112"/>
      <c r="B357" s="112"/>
      <c r="C357" s="107">
        <v>323</v>
      </c>
      <c r="D357" s="115" t="s">
        <v>229</v>
      </c>
      <c r="E357" s="110">
        <f>E358+E359</f>
        <v>650000</v>
      </c>
      <c r="F357" s="110">
        <f>F358+F359</f>
        <v>410533</v>
      </c>
      <c r="G357" s="110">
        <f t="shared" si="37"/>
        <v>-239467</v>
      </c>
      <c r="H357" s="106">
        <f t="shared" si="36"/>
        <v>63.15892307692308</v>
      </c>
    </row>
    <row r="358" spans="1:8" ht="14.25" customHeight="1">
      <c r="A358" s="112" t="s">
        <v>772</v>
      </c>
      <c r="B358" s="112"/>
      <c r="C358" s="107">
        <v>3232</v>
      </c>
      <c r="D358" s="115" t="s">
        <v>230</v>
      </c>
      <c r="E358" s="110">
        <v>250000</v>
      </c>
      <c r="F358" s="110">
        <v>78370</v>
      </c>
      <c r="G358" s="110">
        <f t="shared" si="37"/>
        <v>-171630</v>
      </c>
      <c r="H358" s="106">
        <f t="shared" si="36"/>
        <v>31.348</v>
      </c>
    </row>
    <row r="359" spans="1:8" ht="14.25" customHeight="1">
      <c r="A359" s="112" t="s">
        <v>166</v>
      </c>
      <c r="B359" s="112"/>
      <c r="C359" s="107" t="s">
        <v>177</v>
      </c>
      <c r="D359" s="115" t="s">
        <v>751</v>
      </c>
      <c r="E359" s="110">
        <v>400000</v>
      </c>
      <c r="F359" s="110">
        <v>332163</v>
      </c>
      <c r="G359" s="110">
        <f t="shared" si="37"/>
        <v>-67837</v>
      </c>
      <c r="H359" s="106">
        <f t="shared" si="36"/>
        <v>83.04075</v>
      </c>
    </row>
    <row r="360" spans="1:8" ht="24" customHeight="1">
      <c r="A360" s="112"/>
      <c r="B360" s="116" t="s">
        <v>75</v>
      </c>
      <c r="C360" s="153" t="s">
        <v>884</v>
      </c>
      <c r="D360" s="154"/>
      <c r="E360" s="117">
        <f aca="true" t="shared" si="38" ref="E360:G361">E361</f>
        <v>1250000</v>
      </c>
      <c r="F360" s="117">
        <f t="shared" si="38"/>
        <v>290383</v>
      </c>
      <c r="G360" s="117">
        <f t="shared" si="38"/>
        <v>-959617</v>
      </c>
      <c r="H360" s="106">
        <f t="shared" si="36"/>
        <v>23.23064</v>
      </c>
    </row>
    <row r="361" spans="1:8" ht="21" customHeight="1">
      <c r="A361" s="112"/>
      <c r="B361" s="112"/>
      <c r="C361" s="107">
        <v>4</v>
      </c>
      <c r="D361" s="115" t="s">
        <v>231</v>
      </c>
      <c r="E361" s="110">
        <f t="shared" si="38"/>
        <v>1250000</v>
      </c>
      <c r="F361" s="110">
        <f t="shared" si="38"/>
        <v>290383</v>
      </c>
      <c r="G361" s="110">
        <f t="shared" si="37"/>
        <v>-959617</v>
      </c>
      <c r="H361" s="106">
        <f t="shared" si="36"/>
        <v>23.23064</v>
      </c>
    </row>
    <row r="362" spans="1:8" ht="18" customHeight="1">
      <c r="A362" s="112"/>
      <c r="B362" s="112"/>
      <c r="C362" s="107">
        <v>45</v>
      </c>
      <c r="D362" s="115" t="s">
        <v>232</v>
      </c>
      <c r="E362" s="110">
        <f>E363</f>
        <v>1250000</v>
      </c>
      <c r="F362" s="110">
        <f>F363</f>
        <v>290383</v>
      </c>
      <c r="G362" s="110">
        <f t="shared" si="37"/>
        <v>-959617</v>
      </c>
      <c r="H362" s="106">
        <f t="shared" si="36"/>
        <v>23.23064</v>
      </c>
    </row>
    <row r="363" spans="1:8" ht="18" customHeight="1">
      <c r="A363" s="112"/>
      <c r="B363" s="112"/>
      <c r="C363" s="107">
        <v>451</v>
      </c>
      <c r="D363" s="115" t="s">
        <v>233</v>
      </c>
      <c r="E363" s="110">
        <f>E364</f>
        <v>1250000</v>
      </c>
      <c r="F363" s="110">
        <f>F364</f>
        <v>290383</v>
      </c>
      <c r="G363" s="110">
        <f t="shared" si="37"/>
        <v>-959617</v>
      </c>
      <c r="H363" s="106">
        <f t="shared" si="36"/>
        <v>23.23064</v>
      </c>
    </row>
    <row r="364" spans="1:8" ht="15" customHeight="1">
      <c r="A364" s="112" t="s">
        <v>167</v>
      </c>
      <c r="B364" s="112"/>
      <c r="C364" s="107">
        <v>4511</v>
      </c>
      <c r="D364" s="115" t="s">
        <v>950</v>
      </c>
      <c r="E364" s="110">
        <v>1250000</v>
      </c>
      <c r="F364" s="110">
        <v>290383</v>
      </c>
      <c r="G364" s="110">
        <f t="shared" si="37"/>
        <v>-959617</v>
      </c>
      <c r="H364" s="106">
        <f t="shared" si="36"/>
        <v>23.23064</v>
      </c>
    </row>
    <row r="365" spans="1:8" ht="24" customHeight="1">
      <c r="A365" s="112"/>
      <c r="B365" s="116" t="s">
        <v>75</v>
      </c>
      <c r="C365" s="153" t="s">
        <v>885</v>
      </c>
      <c r="D365" s="154"/>
      <c r="E365" s="117">
        <f>E366+E370</f>
        <v>20000</v>
      </c>
      <c r="F365" s="117">
        <f>F366+F370</f>
        <v>868</v>
      </c>
      <c r="G365" s="117">
        <f>G366+G370</f>
        <v>-19132</v>
      </c>
      <c r="H365" s="106">
        <f t="shared" si="36"/>
        <v>4.34</v>
      </c>
    </row>
    <row r="366" spans="1:8" ht="21" customHeight="1">
      <c r="A366" s="107"/>
      <c r="B366" s="108"/>
      <c r="C366" s="107">
        <v>3</v>
      </c>
      <c r="D366" s="109" t="s">
        <v>19</v>
      </c>
      <c r="E366" s="110">
        <f aca="true" t="shared" si="39" ref="E366:F368">E367</f>
        <v>10000</v>
      </c>
      <c r="F366" s="110">
        <f t="shared" si="39"/>
        <v>868</v>
      </c>
      <c r="G366" s="110">
        <f t="shared" si="37"/>
        <v>-9132</v>
      </c>
      <c r="H366" s="106">
        <f t="shared" si="36"/>
        <v>8.68</v>
      </c>
    </row>
    <row r="367" spans="1:8" ht="18" customHeight="1">
      <c r="A367" s="111"/>
      <c r="B367" s="107"/>
      <c r="C367" s="107">
        <v>32</v>
      </c>
      <c r="D367" s="109" t="s">
        <v>191</v>
      </c>
      <c r="E367" s="110">
        <f t="shared" si="39"/>
        <v>10000</v>
      </c>
      <c r="F367" s="110">
        <f t="shared" si="39"/>
        <v>868</v>
      </c>
      <c r="G367" s="110">
        <f t="shared" si="37"/>
        <v>-9132</v>
      </c>
      <c r="H367" s="106">
        <f t="shared" si="36"/>
        <v>8.68</v>
      </c>
    </row>
    <row r="368" spans="1:8" ht="18" customHeight="1">
      <c r="A368" s="111"/>
      <c r="B368" s="107"/>
      <c r="C368" s="107">
        <v>322</v>
      </c>
      <c r="D368" s="109" t="s">
        <v>195</v>
      </c>
      <c r="E368" s="110">
        <f t="shared" si="39"/>
        <v>10000</v>
      </c>
      <c r="F368" s="110">
        <f t="shared" si="39"/>
        <v>868</v>
      </c>
      <c r="G368" s="110">
        <f t="shared" si="37"/>
        <v>-9132</v>
      </c>
      <c r="H368" s="106">
        <f t="shared" si="36"/>
        <v>8.68</v>
      </c>
    </row>
    <row r="369" spans="1:8" ht="15" customHeight="1">
      <c r="A369" s="111" t="s">
        <v>168</v>
      </c>
      <c r="B369" s="107"/>
      <c r="C369" s="107">
        <v>3225</v>
      </c>
      <c r="D369" s="109" t="s">
        <v>199</v>
      </c>
      <c r="E369" s="110">
        <v>10000</v>
      </c>
      <c r="F369" s="110">
        <v>868</v>
      </c>
      <c r="G369" s="110">
        <f t="shared" si="37"/>
        <v>-9132</v>
      </c>
      <c r="H369" s="106">
        <f t="shared" si="36"/>
        <v>8.68</v>
      </c>
    </row>
    <row r="370" spans="1:8" ht="21" customHeight="1">
      <c r="A370" s="112"/>
      <c r="B370" s="112"/>
      <c r="C370" s="107">
        <v>4</v>
      </c>
      <c r="D370" s="115" t="s">
        <v>231</v>
      </c>
      <c r="E370" s="110">
        <f aca="true" t="shared" si="40" ref="E370:F372">E371</f>
        <v>10000</v>
      </c>
      <c r="F370" s="110">
        <f t="shared" si="40"/>
        <v>0</v>
      </c>
      <c r="G370" s="110">
        <f t="shared" si="37"/>
        <v>-10000</v>
      </c>
      <c r="H370" s="106">
        <f t="shared" si="36"/>
        <v>0</v>
      </c>
    </row>
    <row r="371" spans="1:8" ht="18" customHeight="1">
      <c r="A371" s="112"/>
      <c r="B371" s="112"/>
      <c r="C371" s="107" t="s">
        <v>860</v>
      </c>
      <c r="D371" s="115" t="s">
        <v>861</v>
      </c>
      <c r="E371" s="110">
        <f t="shared" si="40"/>
        <v>10000</v>
      </c>
      <c r="F371" s="110">
        <f t="shared" si="40"/>
        <v>0</v>
      </c>
      <c r="G371" s="110">
        <f t="shared" si="37"/>
        <v>-10000</v>
      </c>
      <c r="H371" s="118">
        <f t="shared" si="36"/>
        <v>0</v>
      </c>
    </row>
    <row r="372" spans="1:8" ht="18" customHeight="1">
      <c r="A372" s="112"/>
      <c r="B372" s="112"/>
      <c r="C372" s="107" t="s">
        <v>552</v>
      </c>
      <c r="D372" s="115" t="s">
        <v>553</v>
      </c>
      <c r="E372" s="110">
        <f t="shared" si="40"/>
        <v>10000</v>
      </c>
      <c r="F372" s="110">
        <f t="shared" si="40"/>
        <v>0</v>
      </c>
      <c r="G372" s="110">
        <f t="shared" si="37"/>
        <v>-10000</v>
      </c>
      <c r="H372" s="106">
        <f t="shared" si="36"/>
        <v>0</v>
      </c>
    </row>
    <row r="373" spans="1:8" ht="15" customHeight="1">
      <c r="A373" s="112" t="s">
        <v>372</v>
      </c>
      <c r="B373" s="112"/>
      <c r="C373" s="107" t="s">
        <v>554</v>
      </c>
      <c r="D373" s="115" t="s">
        <v>862</v>
      </c>
      <c r="E373" s="110">
        <v>10000</v>
      </c>
      <c r="F373" s="110">
        <v>0</v>
      </c>
      <c r="G373" s="110">
        <f t="shared" si="37"/>
        <v>-10000</v>
      </c>
      <c r="H373" s="106">
        <f t="shared" si="36"/>
        <v>0</v>
      </c>
    </row>
    <row r="374" spans="1:8" ht="27" customHeight="1">
      <c r="A374" s="112"/>
      <c r="B374" s="2"/>
      <c r="C374" s="187" t="s">
        <v>886</v>
      </c>
      <c r="D374" s="188"/>
      <c r="E374" s="102">
        <f aca="true" t="shared" si="41" ref="E374:F378">E375</f>
        <v>100000</v>
      </c>
      <c r="F374" s="102">
        <f>F375</f>
        <v>57000</v>
      </c>
      <c r="G374" s="102">
        <f>G375</f>
        <v>-43000</v>
      </c>
      <c r="H374" s="118">
        <f t="shared" si="36"/>
        <v>56.99999999999999</v>
      </c>
    </row>
    <row r="375" spans="1:8" ht="24" customHeight="1">
      <c r="A375" s="112"/>
      <c r="B375" s="116" t="s">
        <v>76</v>
      </c>
      <c r="C375" s="153" t="s">
        <v>887</v>
      </c>
      <c r="D375" s="154"/>
      <c r="E375" s="117">
        <f t="shared" si="41"/>
        <v>100000</v>
      </c>
      <c r="F375" s="117">
        <f>F376</f>
        <v>57000</v>
      </c>
      <c r="G375" s="117">
        <f>G376</f>
        <v>-43000</v>
      </c>
      <c r="H375" s="106">
        <f t="shared" si="36"/>
        <v>56.99999999999999</v>
      </c>
    </row>
    <row r="376" spans="1:8" ht="21" customHeight="1">
      <c r="A376" s="112"/>
      <c r="B376" s="112"/>
      <c r="C376" s="107">
        <v>3</v>
      </c>
      <c r="D376" s="112" t="s">
        <v>208</v>
      </c>
      <c r="E376" s="110">
        <f t="shared" si="41"/>
        <v>100000</v>
      </c>
      <c r="F376" s="110">
        <f t="shared" si="41"/>
        <v>57000</v>
      </c>
      <c r="G376" s="110">
        <f t="shared" si="37"/>
        <v>-43000</v>
      </c>
      <c r="H376" s="106">
        <f t="shared" si="36"/>
        <v>56.99999999999999</v>
      </c>
    </row>
    <row r="377" spans="1:8" ht="18" customHeight="1">
      <c r="A377" s="112"/>
      <c r="B377" s="112"/>
      <c r="C377" s="107">
        <v>38</v>
      </c>
      <c r="D377" s="112" t="s">
        <v>223</v>
      </c>
      <c r="E377" s="110">
        <f t="shared" si="41"/>
        <v>100000</v>
      </c>
      <c r="F377" s="110">
        <f t="shared" si="41"/>
        <v>57000</v>
      </c>
      <c r="G377" s="110">
        <f t="shared" si="37"/>
        <v>-43000</v>
      </c>
      <c r="H377" s="106">
        <f t="shared" si="36"/>
        <v>56.99999999999999</v>
      </c>
    </row>
    <row r="378" spans="1:8" ht="18" customHeight="1">
      <c r="A378" s="112"/>
      <c r="B378" s="112"/>
      <c r="C378" s="107">
        <v>381</v>
      </c>
      <c r="D378" s="112" t="s">
        <v>224</v>
      </c>
      <c r="E378" s="110">
        <f t="shared" si="41"/>
        <v>100000</v>
      </c>
      <c r="F378" s="110">
        <f t="shared" si="41"/>
        <v>57000</v>
      </c>
      <c r="G378" s="110">
        <f t="shared" si="37"/>
        <v>-43000</v>
      </c>
      <c r="H378" s="106">
        <f t="shared" si="36"/>
        <v>56.99999999999999</v>
      </c>
    </row>
    <row r="379" spans="1:8" ht="15" customHeight="1">
      <c r="A379" s="119" t="s">
        <v>380</v>
      </c>
      <c r="B379" s="112"/>
      <c r="C379" s="107">
        <v>3811</v>
      </c>
      <c r="D379" s="112" t="s">
        <v>404</v>
      </c>
      <c r="E379" s="110">
        <v>100000</v>
      </c>
      <c r="F379" s="110">
        <v>57000</v>
      </c>
      <c r="G379" s="110">
        <f t="shared" si="37"/>
        <v>-43000</v>
      </c>
      <c r="H379" s="106">
        <f t="shared" si="36"/>
        <v>56.99999999999999</v>
      </c>
    </row>
    <row r="380" spans="1:8" ht="27" customHeight="1">
      <c r="A380" s="112"/>
      <c r="B380" s="116"/>
      <c r="C380" s="155" t="s">
        <v>888</v>
      </c>
      <c r="D380" s="156"/>
      <c r="E380" s="102">
        <f aca="true" t="shared" si="42" ref="E380:F382">E381</f>
        <v>218000</v>
      </c>
      <c r="F380" s="102">
        <f>F381</f>
        <v>173083</v>
      </c>
      <c r="G380" s="102">
        <f>G381</f>
        <v>-44917</v>
      </c>
      <c r="H380" s="106">
        <f t="shared" si="36"/>
        <v>79.39587155963302</v>
      </c>
    </row>
    <row r="381" spans="1:8" ht="23.25" customHeight="1">
      <c r="A381" s="112"/>
      <c r="B381" s="116" t="s">
        <v>77</v>
      </c>
      <c r="C381" s="153" t="s">
        <v>889</v>
      </c>
      <c r="D381" s="154"/>
      <c r="E381" s="117">
        <f t="shared" si="42"/>
        <v>218000</v>
      </c>
      <c r="F381" s="117">
        <f>F382</f>
        <v>173083</v>
      </c>
      <c r="G381" s="117">
        <f>G382</f>
        <v>-44917</v>
      </c>
      <c r="H381" s="106">
        <f t="shared" si="36"/>
        <v>79.39587155963302</v>
      </c>
    </row>
    <row r="382" spans="1:8" ht="21" customHeight="1">
      <c r="A382" s="112"/>
      <c r="B382" s="112"/>
      <c r="C382" s="107">
        <v>3</v>
      </c>
      <c r="D382" s="112" t="s">
        <v>208</v>
      </c>
      <c r="E382" s="110">
        <f t="shared" si="42"/>
        <v>218000</v>
      </c>
      <c r="F382" s="110">
        <f t="shared" si="42"/>
        <v>173083</v>
      </c>
      <c r="G382" s="110">
        <f t="shared" si="37"/>
        <v>-44917</v>
      </c>
      <c r="H382" s="118">
        <f t="shared" si="36"/>
        <v>79.39587155963302</v>
      </c>
    </row>
    <row r="383" spans="1:8" ht="18" customHeight="1">
      <c r="A383" s="112"/>
      <c r="B383" s="112"/>
      <c r="C383" s="107">
        <v>38</v>
      </c>
      <c r="D383" s="112" t="s">
        <v>223</v>
      </c>
      <c r="E383" s="110">
        <f>E384+E395</f>
        <v>218000</v>
      </c>
      <c r="F383" s="110">
        <f>F384+F395</f>
        <v>173083</v>
      </c>
      <c r="G383" s="110">
        <f t="shared" si="37"/>
        <v>-44917</v>
      </c>
      <c r="H383" s="106">
        <f t="shared" si="36"/>
        <v>79.39587155963302</v>
      </c>
    </row>
    <row r="384" spans="1:8" ht="18" customHeight="1">
      <c r="A384" s="112"/>
      <c r="B384" s="112"/>
      <c r="C384" s="107">
        <v>381</v>
      </c>
      <c r="D384" s="112" t="s">
        <v>224</v>
      </c>
      <c r="E384" s="110">
        <f>E385</f>
        <v>208000</v>
      </c>
      <c r="F384" s="110">
        <f>F385</f>
        <v>163083</v>
      </c>
      <c r="G384" s="110">
        <f t="shared" si="37"/>
        <v>-44917</v>
      </c>
      <c r="H384" s="106">
        <f t="shared" si="36"/>
        <v>78.40528846153846</v>
      </c>
    </row>
    <row r="385" spans="1:8" ht="15" customHeight="1">
      <c r="A385" s="112"/>
      <c r="B385" s="112"/>
      <c r="C385" s="107">
        <v>3811</v>
      </c>
      <c r="D385" s="112" t="s">
        <v>226</v>
      </c>
      <c r="E385" s="110">
        <f>E386+E387+E388+E389+E390+E391+E392+E393+E394</f>
        <v>208000</v>
      </c>
      <c r="F385" s="110">
        <f>F386+F387+F388+F389+F390+F391+F392+F393+F394</f>
        <v>163083</v>
      </c>
      <c r="G385" s="110">
        <f t="shared" si="37"/>
        <v>-44917</v>
      </c>
      <c r="H385" s="106">
        <f t="shared" si="36"/>
        <v>78.40528846153846</v>
      </c>
    </row>
    <row r="386" spans="1:8" ht="15" customHeight="1">
      <c r="A386" s="119" t="s">
        <v>373</v>
      </c>
      <c r="B386" s="112"/>
      <c r="C386" s="112"/>
      <c r="D386" s="130" t="s">
        <v>306</v>
      </c>
      <c r="E386" s="110">
        <v>120000</v>
      </c>
      <c r="F386" s="110">
        <v>116083</v>
      </c>
      <c r="G386" s="110">
        <f t="shared" si="37"/>
        <v>-3917</v>
      </c>
      <c r="H386" s="106">
        <f t="shared" si="36"/>
        <v>96.73583333333333</v>
      </c>
    </row>
    <row r="387" spans="1:8" ht="15" customHeight="1">
      <c r="A387" s="119" t="s">
        <v>384</v>
      </c>
      <c r="B387" s="112"/>
      <c r="C387" s="122"/>
      <c r="D387" s="130" t="s">
        <v>368</v>
      </c>
      <c r="E387" s="110">
        <v>15000</v>
      </c>
      <c r="F387" s="110">
        <v>10000</v>
      </c>
      <c r="G387" s="110">
        <f t="shared" si="37"/>
        <v>-5000</v>
      </c>
      <c r="H387" s="106">
        <f t="shared" si="36"/>
        <v>66.66666666666666</v>
      </c>
    </row>
    <row r="388" spans="1:8" ht="15" customHeight="1">
      <c r="A388" s="119" t="s">
        <v>773</v>
      </c>
      <c r="B388" s="112"/>
      <c r="C388" s="112"/>
      <c r="D388" s="131" t="s">
        <v>255</v>
      </c>
      <c r="E388" s="110">
        <v>10000</v>
      </c>
      <c r="F388" s="110">
        <v>4000</v>
      </c>
      <c r="G388" s="110">
        <f t="shared" si="37"/>
        <v>-6000</v>
      </c>
      <c r="H388" s="106">
        <f t="shared" si="36"/>
        <v>40</v>
      </c>
    </row>
    <row r="389" spans="1:8" ht="15" customHeight="1">
      <c r="A389" s="119" t="s">
        <v>774</v>
      </c>
      <c r="B389" s="112"/>
      <c r="C389" s="112"/>
      <c r="D389" s="131" t="s">
        <v>616</v>
      </c>
      <c r="E389" s="110">
        <v>8000</v>
      </c>
      <c r="F389" s="110">
        <v>4000</v>
      </c>
      <c r="G389" s="110">
        <f t="shared" si="37"/>
        <v>-4000</v>
      </c>
      <c r="H389" s="106">
        <f t="shared" si="36"/>
        <v>50</v>
      </c>
    </row>
    <row r="390" spans="1:8" ht="15" customHeight="1">
      <c r="A390" s="119" t="s">
        <v>405</v>
      </c>
      <c r="B390" s="112"/>
      <c r="C390" s="112"/>
      <c r="D390" s="130" t="s">
        <v>617</v>
      </c>
      <c r="E390" s="110">
        <v>30000</v>
      </c>
      <c r="F390" s="110">
        <v>8000</v>
      </c>
      <c r="G390" s="110">
        <f t="shared" si="37"/>
        <v>-22000</v>
      </c>
      <c r="H390" s="106">
        <f t="shared" si="36"/>
        <v>26.666666666666668</v>
      </c>
    </row>
    <row r="391" spans="1:8" ht="14.25" customHeight="1">
      <c r="A391" s="119" t="s">
        <v>775</v>
      </c>
      <c r="B391" s="112"/>
      <c r="C391" s="122"/>
      <c r="D391" s="130" t="s">
        <v>761</v>
      </c>
      <c r="E391" s="110">
        <v>10000</v>
      </c>
      <c r="F391" s="110">
        <v>10000</v>
      </c>
      <c r="G391" s="110">
        <f t="shared" si="37"/>
        <v>0</v>
      </c>
      <c r="H391" s="106">
        <f t="shared" si="36"/>
        <v>100</v>
      </c>
    </row>
    <row r="392" spans="1:8" ht="14.25" customHeight="1">
      <c r="A392" s="119" t="s">
        <v>249</v>
      </c>
      <c r="B392" s="112"/>
      <c r="C392" s="122"/>
      <c r="D392" s="130" t="s">
        <v>619</v>
      </c>
      <c r="E392" s="110">
        <v>5000</v>
      </c>
      <c r="F392" s="110">
        <v>5000</v>
      </c>
      <c r="G392" s="110">
        <f t="shared" si="37"/>
        <v>0</v>
      </c>
      <c r="H392" s="106">
        <f t="shared" si="36"/>
        <v>100</v>
      </c>
    </row>
    <row r="393" spans="1:8" ht="14.25" customHeight="1">
      <c r="A393" s="119" t="s">
        <v>406</v>
      </c>
      <c r="B393" s="112"/>
      <c r="C393" s="122"/>
      <c r="D393" s="130" t="s">
        <v>779</v>
      </c>
      <c r="E393" s="110">
        <v>5000</v>
      </c>
      <c r="F393" s="110">
        <v>3000</v>
      </c>
      <c r="G393" s="110">
        <f t="shared" si="37"/>
        <v>-2000</v>
      </c>
      <c r="H393" s="106">
        <f t="shared" si="36"/>
        <v>60</v>
      </c>
    </row>
    <row r="394" spans="1:8" ht="14.25" customHeight="1">
      <c r="A394" s="119" t="s">
        <v>904</v>
      </c>
      <c r="B394" s="112"/>
      <c r="C394" s="122"/>
      <c r="D394" s="130" t="s">
        <v>780</v>
      </c>
      <c r="E394" s="110">
        <v>5000</v>
      </c>
      <c r="F394" s="110">
        <v>3000</v>
      </c>
      <c r="G394" s="110">
        <f t="shared" si="37"/>
        <v>-2000</v>
      </c>
      <c r="H394" s="106">
        <f t="shared" si="36"/>
        <v>60</v>
      </c>
    </row>
    <row r="395" spans="1:8" ht="18" customHeight="1">
      <c r="A395" s="119"/>
      <c r="B395" s="112"/>
      <c r="C395" s="107" t="s">
        <v>488</v>
      </c>
      <c r="D395" s="101" t="s">
        <v>260</v>
      </c>
      <c r="E395" s="110">
        <f>E396</f>
        <v>10000</v>
      </c>
      <c r="F395" s="110">
        <f>F396</f>
        <v>10000</v>
      </c>
      <c r="G395" s="110">
        <f t="shared" si="37"/>
        <v>0</v>
      </c>
      <c r="H395" s="106">
        <f t="shared" si="36"/>
        <v>100</v>
      </c>
    </row>
    <row r="396" spans="1:8" ht="15" customHeight="1">
      <c r="A396" s="119" t="s">
        <v>407</v>
      </c>
      <c r="B396" s="112"/>
      <c r="C396" s="107" t="s">
        <v>395</v>
      </c>
      <c r="D396" s="136" t="s">
        <v>1017</v>
      </c>
      <c r="E396" s="110">
        <v>10000</v>
      </c>
      <c r="F396" s="110">
        <v>10000</v>
      </c>
      <c r="G396" s="110">
        <f t="shared" si="37"/>
        <v>0</v>
      </c>
      <c r="H396" s="106">
        <f t="shared" si="36"/>
        <v>100</v>
      </c>
    </row>
    <row r="397" spans="1:8" ht="24.75" customHeight="1">
      <c r="A397" s="112"/>
      <c r="B397" s="116"/>
      <c r="C397" s="155" t="s">
        <v>890</v>
      </c>
      <c r="D397" s="156"/>
      <c r="E397" s="102">
        <f>E398+E405+E412</f>
        <v>220000</v>
      </c>
      <c r="F397" s="102">
        <f>F398+F405+F412</f>
        <v>142548</v>
      </c>
      <c r="G397" s="102">
        <f>G398+G405+G412</f>
        <v>-77452</v>
      </c>
      <c r="H397" s="106">
        <f t="shared" si="36"/>
        <v>64.79454545454544</v>
      </c>
    </row>
    <row r="398" spans="1:8" ht="24" customHeight="1">
      <c r="A398" s="112"/>
      <c r="B398" s="116" t="s">
        <v>78</v>
      </c>
      <c r="C398" s="153" t="s">
        <v>891</v>
      </c>
      <c r="D398" s="154"/>
      <c r="E398" s="117">
        <f>E399</f>
        <v>100000</v>
      </c>
      <c r="F398" s="117">
        <f>F399</f>
        <v>98548</v>
      </c>
      <c r="G398" s="117">
        <f>G399</f>
        <v>-1452</v>
      </c>
      <c r="H398" s="106">
        <f t="shared" si="36"/>
        <v>98.548</v>
      </c>
    </row>
    <row r="399" spans="1:8" ht="21" customHeight="1">
      <c r="A399" s="112"/>
      <c r="B399" s="112"/>
      <c r="C399" s="107">
        <v>3</v>
      </c>
      <c r="D399" s="112" t="s">
        <v>208</v>
      </c>
      <c r="E399" s="110">
        <f>E400</f>
        <v>100000</v>
      </c>
      <c r="F399" s="110">
        <f>F400</f>
        <v>98548</v>
      </c>
      <c r="G399" s="110">
        <f t="shared" si="37"/>
        <v>-1452</v>
      </c>
      <c r="H399" s="106">
        <f t="shared" si="36"/>
        <v>98.548</v>
      </c>
    </row>
    <row r="400" spans="1:8" ht="15" customHeight="1">
      <c r="A400" s="112"/>
      <c r="B400" s="112"/>
      <c r="C400" s="107">
        <v>38</v>
      </c>
      <c r="D400" s="112" t="s">
        <v>223</v>
      </c>
      <c r="E400" s="110">
        <f>E401+E403</f>
        <v>100000</v>
      </c>
      <c r="F400" s="110">
        <f>F401+F403</f>
        <v>98548</v>
      </c>
      <c r="G400" s="110">
        <f t="shared" si="37"/>
        <v>-1452</v>
      </c>
      <c r="H400" s="106">
        <f t="shared" si="36"/>
        <v>98.548</v>
      </c>
    </row>
    <row r="401" spans="1:8" ht="15" customHeight="1">
      <c r="A401" s="112"/>
      <c r="B401" s="112"/>
      <c r="C401" s="107">
        <v>381</v>
      </c>
      <c r="D401" s="112" t="s">
        <v>224</v>
      </c>
      <c r="E401" s="110">
        <f>E402</f>
        <v>35000</v>
      </c>
      <c r="F401" s="110">
        <f>F402</f>
        <v>35000</v>
      </c>
      <c r="G401" s="110">
        <f t="shared" si="37"/>
        <v>0</v>
      </c>
      <c r="H401" s="106">
        <f aca="true" t="shared" si="43" ref="H401:H464">F401/E401*100</f>
        <v>100</v>
      </c>
    </row>
    <row r="402" spans="1:8" ht="15" customHeight="1">
      <c r="A402" s="119" t="s">
        <v>408</v>
      </c>
      <c r="B402" s="112"/>
      <c r="C402" s="107">
        <v>3811</v>
      </c>
      <c r="D402" s="112" t="s">
        <v>752</v>
      </c>
      <c r="E402" s="110">
        <v>35000</v>
      </c>
      <c r="F402" s="110">
        <v>35000</v>
      </c>
      <c r="G402" s="110">
        <f aca="true" t="shared" si="44" ref="G402:G464">F402-E402</f>
        <v>0</v>
      </c>
      <c r="H402" s="106">
        <f t="shared" si="43"/>
        <v>100</v>
      </c>
    </row>
    <row r="403" spans="1:8" ht="18" customHeight="1">
      <c r="A403" s="119"/>
      <c r="B403" s="112"/>
      <c r="C403" s="107" t="s">
        <v>488</v>
      </c>
      <c r="D403" s="112" t="s">
        <v>260</v>
      </c>
      <c r="E403" s="110">
        <f>E404</f>
        <v>65000</v>
      </c>
      <c r="F403" s="110">
        <f>F404</f>
        <v>63548</v>
      </c>
      <c r="G403" s="110">
        <f t="shared" si="44"/>
        <v>-1452</v>
      </c>
      <c r="H403" s="106">
        <f t="shared" si="43"/>
        <v>97.76615384615384</v>
      </c>
    </row>
    <row r="404" spans="1:8" ht="15" customHeight="1">
      <c r="A404" s="119" t="s">
        <v>337</v>
      </c>
      <c r="B404" s="112"/>
      <c r="C404" s="107" t="s">
        <v>395</v>
      </c>
      <c r="D404" s="112" t="s">
        <v>375</v>
      </c>
      <c r="E404" s="110">
        <v>65000</v>
      </c>
      <c r="F404" s="110">
        <v>63548</v>
      </c>
      <c r="G404" s="110">
        <f t="shared" si="44"/>
        <v>-1452</v>
      </c>
      <c r="H404" s="106">
        <f t="shared" si="43"/>
        <v>97.76615384615384</v>
      </c>
    </row>
    <row r="405" spans="1:8" ht="24" customHeight="1">
      <c r="A405" s="119"/>
      <c r="B405" s="116" t="s">
        <v>753</v>
      </c>
      <c r="C405" s="153" t="s">
        <v>958</v>
      </c>
      <c r="D405" s="154"/>
      <c r="E405" s="117">
        <f>E406</f>
        <v>70000</v>
      </c>
      <c r="F405" s="117">
        <f>F406</f>
        <v>44000</v>
      </c>
      <c r="G405" s="117">
        <f>G406</f>
        <v>-26000</v>
      </c>
      <c r="H405" s="106">
        <f t="shared" si="43"/>
        <v>62.857142857142854</v>
      </c>
    </row>
    <row r="406" spans="1:8" ht="21" customHeight="1">
      <c r="A406" s="119"/>
      <c r="B406" s="112"/>
      <c r="C406" s="107">
        <v>3</v>
      </c>
      <c r="D406" s="112" t="s">
        <v>208</v>
      </c>
      <c r="E406" s="110">
        <f>E407</f>
        <v>70000</v>
      </c>
      <c r="F406" s="110">
        <f>F407</f>
        <v>44000</v>
      </c>
      <c r="G406" s="110">
        <f t="shared" si="44"/>
        <v>-26000</v>
      </c>
      <c r="H406" s="106">
        <f t="shared" si="43"/>
        <v>62.857142857142854</v>
      </c>
    </row>
    <row r="407" spans="1:8" ht="15" customHeight="1">
      <c r="A407" s="119"/>
      <c r="B407" s="112"/>
      <c r="C407" s="107">
        <v>38</v>
      </c>
      <c r="D407" s="112" t="s">
        <v>223</v>
      </c>
      <c r="E407" s="110">
        <f>E408+E410</f>
        <v>70000</v>
      </c>
      <c r="F407" s="110">
        <f>F408+F410</f>
        <v>44000</v>
      </c>
      <c r="G407" s="110">
        <f t="shared" si="44"/>
        <v>-26000</v>
      </c>
      <c r="H407" s="106">
        <f t="shared" si="43"/>
        <v>62.857142857142854</v>
      </c>
    </row>
    <row r="408" spans="1:8" ht="15" customHeight="1">
      <c r="A408" s="119"/>
      <c r="B408" s="112"/>
      <c r="C408" s="107">
        <v>381</v>
      </c>
      <c r="D408" s="112" t="s">
        <v>224</v>
      </c>
      <c r="E408" s="110">
        <f>E409</f>
        <v>50000</v>
      </c>
      <c r="F408" s="110">
        <f>F409</f>
        <v>44000</v>
      </c>
      <c r="G408" s="110">
        <f t="shared" si="44"/>
        <v>-6000</v>
      </c>
      <c r="H408" s="106">
        <f t="shared" si="43"/>
        <v>88</v>
      </c>
    </row>
    <row r="409" spans="1:8" ht="14.25" customHeight="1">
      <c r="A409" s="119" t="s">
        <v>475</v>
      </c>
      <c r="B409" s="112"/>
      <c r="C409" s="107">
        <v>3811</v>
      </c>
      <c r="D409" s="112" t="s">
        <v>754</v>
      </c>
      <c r="E409" s="110">
        <v>50000</v>
      </c>
      <c r="F409" s="110">
        <v>44000</v>
      </c>
      <c r="G409" s="110">
        <f t="shared" si="44"/>
        <v>-6000</v>
      </c>
      <c r="H409" s="106">
        <f t="shared" si="43"/>
        <v>88</v>
      </c>
    </row>
    <row r="410" spans="1:8" ht="18" customHeight="1">
      <c r="A410" s="119"/>
      <c r="B410" s="112"/>
      <c r="C410" s="107" t="s">
        <v>488</v>
      </c>
      <c r="D410" s="112" t="s">
        <v>260</v>
      </c>
      <c r="E410" s="110">
        <f>E411</f>
        <v>20000</v>
      </c>
      <c r="F410" s="110">
        <f>F411</f>
        <v>0</v>
      </c>
      <c r="G410" s="110">
        <f t="shared" si="44"/>
        <v>-20000</v>
      </c>
      <c r="H410" s="106">
        <f t="shared" si="43"/>
        <v>0</v>
      </c>
    </row>
    <row r="411" spans="1:8" ht="14.25" customHeight="1">
      <c r="A411" s="119" t="s">
        <v>476</v>
      </c>
      <c r="B411" s="112"/>
      <c r="C411" s="107" t="s">
        <v>395</v>
      </c>
      <c r="D411" s="112" t="s">
        <v>374</v>
      </c>
      <c r="E411" s="110">
        <v>20000</v>
      </c>
      <c r="F411" s="110">
        <v>0</v>
      </c>
      <c r="G411" s="110">
        <f t="shared" si="44"/>
        <v>-20000</v>
      </c>
      <c r="H411" s="106">
        <f t="shared" si="43"/>
        <v>0</v>
      </c>
    </row>
    <row r="412" spans="1:8" ht="24" customHeight="1">
      <c r="A412" s="112"/>
      <c r="B412" s="116" t="s">
        <v>78</v>
      </c>
      <c r="C412" s="153" t="s">
        <v>959</v>
      </c>
      <c r="D412" s="154"/>
      <c r="E412" s="117">
        <f>E413</f>
        <v>50000</v>
      </c>
      <c r="F412" s="117">
        <f>F413</f>
        <v>0</v>
      </c>
      <c r="G412" s="117">
        <f>G413</f>
        <v>-50000</v>
      </c>
      <c r="H412" s="106">
        <f t="shared" si="43"/>
        <v>0</v>
      </c>
    </row>
    <row r="413" spans="1:8" ht="21" customHeight="1">
      <c r="A413" s="112"/>
      <c r="B413" s="112"/>
      <c r="C413" s="107" t="s">
        <v>949</v>
      </c>
      <c r="D413" s="115" t="s">
        <v>231</v>
      </c>
      <c r="E413" s="110">
        <f aca="true" t="shared" si="45" ref="E413:F415">E414</f>
        <v>50000</v>
      </c>
      <c r="F413" s="110">
        <f t="shared" si="45"/>
        <v>0</v>
      </c>
      <c r="G413" s="110">
        <f t="shared" si="44"/>
        <v>-50000</v>
      </c>
      <c r="H413" s="106">
        <f t="shared" si="43"/>
        <v>0</v>
      </c>
    </row>
    <row r="414" spans="1:8" ht="15" customHeight="1">
      <c r="A414" s="112"/>
      <c r="B414" s="112"/>
      <c r="C414" s="107" t="s">
        <v>860</v>
      </c>
      <c r="D414" s="115" t="s">
        <v>861</v>
      </c>
      <c r="E414" s="110">
        <f t="shared" si="45"/>
        <v>50000</v>
      </c>
      <c r="F414" s="110">
        <f t="shared" si="45"/>
        <v>0</v>
      </c>
      <c r="G414" s="110">
        <f t="shared" si="44"/>
        <v>-50000</v>
      </c>
      <c r="H414" s="106">
        <f t="shared" si="43"/>
        <v>0</v>
      </c>
    </row>
    <row r="415" spans="1:8" ht="15" customHeight="1">
      <c r="A415" s="112"/>
      <c r="B415" s="112"/>
      <c r="C415" s="107" t="s">
        <v>556</v>
      </c>
      <c r="D415" s="101" t="s">
        <v>246</v>
      </c>
      <c r="E415" s="110">
        <f t="shared" si="45"/>
        <v>50000</v>
      </c>
      <c r="F415" s="110">
        <f t="shared" si="45"/>
        <v>0</v>
      </c>
      <c r="G415" s="110">
        <f t="shared" si="44"/>
        <v>-50000</v>
      </c>
      <c r="H415" s="106">
        <f t="shared" si="43"/>
        <v>0</v>
      </c>
    </row>
    <row r="416" spans="1:8" ht="15" customHeight="1">
      <c r="A416" s="119" t="s">
        <v>510</v>
      </c>
      <c r="B416" s="112"/>
      <c r="C416" s="107" t="s">
        <v>951</v>
      </c>
      <c r="D416" s="112" t="s">
        <v>953</v>
      </c>
      <c r="E416" s="110">
        <v>50000</v>
      </c>
      <c r="F416" s="110">
        <v>0</v>
      </c>
      <c r="G416" s="110">
        <f t="shared" si="44"/>
        <v>-50000</v>
      </c>
      <c r="H416" s="106">
        <f t="shared" si="43"/>
        <v>0</v>
      </c>
    </row>
    <row r="417" spans="1:8" ht="24" customHeight="1">
      <c r="A417" s="112"/>
      <c r="B417" s="112"/>
      <c r="C417" s="155" t="s">
        <v>892</v>
      </c>
      <c r="D417" s="156"/>
      <c r="E417" s="102">
        <f>E418+E432+E437+E447+E453+E460</f>
        <v>1332000</v>
      </c>
      <c r="F417" s="102">
        <f>F418+F432+F437+F447+F453+F460</f>
        <v>1004340</v>
      </c>
      <c r="G417" s="102">
        <f>G418+G432+G437+G447+G453+G460</f>
        <v>-327660</v>
      </c>
      <c r="H417" s="106">
        <f t="shared" si="43"/>
        <v>75.40090090090091</v>
      </c>
    </row>
    <row r="418" spans="1:8" ht="23.25" customHeight="1">
      <c r="A418" s="112"/>
      <c r="B418" s="116" t="s">
        <v>79</v>
      </c>
      <c r="C418" s="153" t="s">
        <v>893</v>
      </c>
      <c r="D418" s="154"/>
      <c r="E418" s="117">
        <f aca="true" t="shared" si="46" ref="E418:G420">E419</f>
        <v>687000</v>
      </c>
      <c r="F418" s="117">
        <f t="shared" si="46"/>
        <v>574207</v>
      </c>
      <c r="G418" s="117">
        <f t="shared" si="46"/>
        <v>-112793</v>
      </c>
      <c r="H418" s="106">
        <f t="shared" si="43"/>
        <v>83.58180494905386</v>
      </c>
    </row>
    <row r="419" spans="1:8" ht="21" customHeight="1">
      <c r="A419" s="112"/>
      <c r="B419" s="112"/>
      <c r="C419" s="107">
        <v>3</v>
      </c>
      <c r="D419" s="112" t="s">
        <v>208</v>
      </c>
      <c r="E419" s="110">
        <f t="shared" si="46"/>
        <v>687000</v>
      </c>
      <c r="F419" s="110">
        <f t="shared" si="46"/>
        <v>574207</v>
      </c>
      <c r="G419" s="110">
        <f t="shared" si="44"/>
        <v>-112793</v>
      </c>
      <c r="H419" s="106">
        <f t="shared" si="43"/>
        <v>83.58180494905386</v>
      </c>
    </row>
    <row r="420" spans="1:8" ht="18" customHeight="1">
      <c r="A420" s="112"/>
      <c r="B420" s="112"/>
      <c r="C420" s="107">
        <v>37</v>
      </c>
      <c r="D420" s="112" t="s">
        <v>307</v>
      </c>
      <c r="E420" s="110">
        <f t="shared" si="46"/>
        <v>687000</v>
      </c>
      <c r="F420" s="110">
        <f t="shared" si="46"/>
        <v>574207</v>
      </c>
      <c r="G420" s="110">
        <f t="shared" si="44"/>
        <v>-112793</v>
      </c>
      <c r="H420" s="106">
        <f t="shared" si="43"/>
        <v>83.58180494905386</v>
      </c>
    </row>
    <row r="421" spans="1:8" ht="18" customHeight="1">
      <c r="A421" s="112"/>
      <c r="B421" s="112"/>
      <c r="C421" s="107">
        <v>372</v>
      </c>
      <c r="D421" s="112" t="s">
        <v>308</v>
      </c>
      <c r="E421" s="110">
        <f>E422+E425</f>
        <v>687000</v>
      </c>
      <c r="F421" s="110">
        <f>F422+F425</f>
        <v>574207</v>
      </c>
      <c r="G421" s="110">
        <f t="shared" si="44"/>
        <v>-112793</v>
      </c>
      <c r="H421" s="106">
        <f t="shared" si="43"/>
        <v>83.58180494905386</v>
      </c>
    </row>
    <row r="422" spans="1:8" ht="15" customHeight="1">
      <c r="A422" s="112"/>
      <c r="B422" s="112"/>
      <c r="C422" s="107">
        <v>3721</v>
      </c>
      <c r="D422" s="112" t="s">
        <v>309</v>
      </c>
      <c r="E422" s="110">
        <f>SUM(E423:E424)</f>
        <v>360000</v>
      </c>
      <c r="F422" s="110">
        <f>SUM(F423:F424)</f>
        <v>335650</v>
      </c>
      <c r="G422" s="110">
        <f t="shared" si="44"/>
        <v>-24350</v>
      </c>
      <c r="H422" s="106">
        <f t="shared" si="43"/>
        <v>93.23611111111111</v>
      </c>
    </row>
    <row r="423" spans="1:8" ht="15" customHeight="1">
      <c r="A423" s="112" t="s">
        <v>203</v>
      </c>
      <c r="B423" s="112"/>
      <c r="C423" s="107"/>
      <c r="D423" s="130" t="s">
        <v>310</v>
      </c>
      <c r="E423" s="110">
        <v>250000</v>
      </c>
      <c r="F423" s="110">
        <v>235650</v>
      </c>
      <c r="G423" s="110">
        <f t="shared" si="44"/>
        <v>-14350</v>
      </c>
      <c r="H423" s="106">
        <f t="shared" si="43"/>
        <v>94.26</v>
      </c>
    </row>
    <row r="424" spans="1:8" ht="14.25" customHeight="1">
      <c r="A424" s="112" t="s">
        <v>511</v>
      </c>
      <c r="B424" s="112"/>
      <c r="C424" s="107"/>
      <c r="D424" s="130" t="s">
        <v>354</v>
      </c>
      <c r="E424" s="110">
        <v>110000</v>
      </c>
      <c r="F424" s="110">
        <v>100000</v>
      </c>
      <c r="G424" s="110">
        <f t="shared" si="44"/>
        <v>-10000</v>
      </c>
      <c r="H424" s="118">
        <f t="shared" si="43"/>
        <v>90.9090909090909</v>
      </c>
    </row>
    <row r="425" spans="1:8" ht="15" customHeight="1">
      <c r="A425" s="112"/>
      <c r="B425" s="112"/>
      <c r="C425" s="107">
        <v>3722</v>
      </c>
      <c r="D425" s="112" t="s">
        <v>311</v>
      </c>
      <c r="E425" s="110">
        <f>E426+E427+E428+E429+E430+E431</f>
        <v>327000</v>
      </c>
      <c r="F425" s="110">
        <f>F426+F427+F428+F429+F430+F431</f>
        <v>238557</v>
      </c>
      <c r="G425" s="110">
        <f t="shared" si="44"/>
        <v>-88443</v>
      </c>
      <c r="H425" s="106">
        <f t="shared" si="43"/>
        <v>72.95321100917431</v>
      </c>
    </row>
    <row r="426" spans="1:8" ht="13.5" customHeight="1">
      <c r="A426" s="112" t="s">
        <v>512</v>
      </c>
      <c r="B426" s="112"/>
      <c r="C426" s="112"/>
      <c r="D426" s="130" t="s">
        <v>312</v>
      </c>
      <c r="E426" s="110">
        <v>12000</v>
      </c>
      <c r="F426" s="110">
        <v>12000</v>
      </c>
      <c r="G426" s="110">
        <f t="shared" si="44"/>
        <v>0</v>
      </c>
      <c r="H426" s="106">
        <f t="shared" si="43"/>
        <v>100</v>
      </c>
    </row>
    <row r="427" spans="1:8" ht="13.5" customHeight="1">
      <c r="A427" s="112" t="s">
        <v>513</v>
      </c>
      <c r="B427" s="112"/>
      <c r="C427" s="112"/>
      <c r="D427" s="130" t="s">
        <v>225</v>
      </c>
      <c r="E427" s="110">
        <v>100000</v>
      </c>
      <c r="F427" s="110">
        <v>48528</v>
      </c>
      <c r="G427" s="110">
        <f t="shared" si="44"/>
        <v>-51472</v>
      </c>
      <c r="H427" s="106">
        <f t="shared" si="43"/>
        <v>48.528</v>
      </c>
    </row>
    <row r="428" spans="1:8" ht="13.5" customHeight="1">
      <c r="A428" s="112" t="s">
        <v>514</v>
      </c>
      <c r="B428" s="112"/>
      <c r="C428" s="112"/>
      <c r="D428" s="130" t="s">
        <v>313</v>
      </c>
      <c r="E428" s="110">
        <v>15000</v>
      </c>
      <c r="F428" s="110">
        <v>9934</v>
      </c>
      <c r="G428" s="110">
        <f t="shared" si="44"/>
        <v>-5066</v>
      </c>
      <c r="H428" s="106">
        <f t="shared" si="43"/>
        <v>66.22666666666667</v>
      </c>
    </row>
    <row r="429" spans="1:8" ht="13.5" customHeight="1">
      <c r="A429" s="112" t="s">
        <v>515</v>
      </c>
      <c r="B429" s="112"/>
      <c r="C429" s="112"/>
      <c r="D429" s="130" t="s">
        <v>314</v>
      </c>
      <c r="E429" s="110">
        <v>30000</v>
      </c>
      <c r="F429" s="110">
        <v>15000</v>
      </c>
      <c r="G429" s="110">
        <f t="shared" si="44"/>
        <v>-15000</v>
      </c>
      <c r="H429" s="106">
        <f t="shared" si="43"/>
        <v>50</v>
      </c>
    </row>
    <row r="430" spans="1:8" ht="13.5" customHeight="1">
      <c r="A430" s="112" t="s">
        <v>516</v>
      </c>
      <c r="B430" s="112"/>
      <c r="C430" s="112"/>
      <c r="D430" s="130" t="s">
        <v>546</v>
      </c>
      <c r="E430" s="110">
        <v>40000</v>
      </c>
      <c r="F430" s="110">
        <v>38170</v>
      </c>
      <c r="G430" s="110">
        <f t="shared" si="44"/>
        <v>-1830</v>
      </c>
      <c r="H430" s="106">
        <f t="shared" si="43"/>
        <v>95.42500000000001</v>
      </c>
    </row>
    <row r="431" spans="1:8" ht="13.5" customHeight="1">
      <c r="A431" s="112" t="s">
        <v>517</v>
      </c>
      <c r="B431" s="112"/>
      <c r="C431" s="112"/>
      <c r="D431" s="130" t="s">
        <v>315</v>
      </c>
      <c r="E431" s="110">
        <v>130000</v>
      </c>
      <c r="F431" s="110">
        <v>114925</v>
      </c>
      <c r="G431" s="110">
        <f t="shared" si="44"/>
        <v>-15075</v>
      </c>
      <c r="H431" s="118">
        <f t="shared" si="43"/>
        <v>88.40384615384616</v>
      </c>
    </row>
    <row r="432" spans="1:8" ht="24" customHeight="1">
      <c r="A432" s="112"/>
      <c r="B432" s="116" t="s">
        <v>80</v>
      </c>
      <c r="C432" s="153" t="s">
        <v>894</v>
      </c>
      <c r="D432" s="154"/>
      <c r="E432" s="117">
        <f>E433</f>
        <v>250000</v>
      </c>
      <c r="F432" s="117">
        <f>F433</f>
        <v>189200</v>
      </c>
      <c r="G432" s="117">
        <f>G433</f>
        <v>-60800</v>
      </c>
      <c r="H432" s="106">
        <f t="shared" si="43"/>
        <v>75.68</v>
      </c>
    </row>
    <row r="433" spans="1:8" ht="21" customHeight="1">
      <c r="A433" s="112"/>
      <c r="B433" s="112"/>
      <c r="C433" s="107">
        <v>3</v>
      </c>
      <c r="D433" s="112" t="s">
        <v>208</v>
      </c>
      <c r="E433" s="110">
        <f aca="true" t="shared" si="47" ref="E433:F435">E434</f>
        <v>250000</v>
      </c>
      <c r="F433" s="110">
        <f t="shared" si="47"/>
        <v>189200</v>
      </c>
      <c r="G433" s="110">
        <f t="shared" si="44"/>
        <v>-60800</v>
      </c>
      <c r="H433" s="106">
        <f t="shared" si="43"/>
        <v>75.68</v>
      </c>
    </row>
    <row r="434" spans="1:8" ht="18" customHeight="1">
      <c r="A434" s="112"/>
      <c r="B434" s="112"/>
      <c r="C434" s="107">
        <v>37</v>
      </c>
      <c r="D434" s="112" t="s">
        <v>307</v>
      </c>
      <c r="E434" s="110">
        <f t="shared" si="47"/>
        <v>250000</v>
      </c>
      <c r="F434" s="110">
        <f t="shared" si="47"/>
        <v>189200</v>
      </c>
      <c r="G434" s="110">
        <f t="shared" si="44"/>
        <v>-60800</v>
      </c>
      <c r="H434" s="106">
        <f t="shared" si="43"/>
        <v>75.68</v>
      </c>
    </row>
    <row r="435" spans="1:8" ht="18" customHeight="1">
      <c r="A435" s="112"/>
      <c r="B435" s="112"/>
      <c r="C435" s="107">
        <v>372</v>
      </c>
      <c r="D435" s="112" t="s">
        <v>308</v>
      </c>
      <c r="E435" s="110">
        <f t="shared" si="47"/>
        <v>250000</v>
      </c>
      <c r="F435" s="110">
        <f t="shared" si="47"/>
        <v>189200</v>
      </c>
      <c r="G435" s="110">
        <f t="shared" si="44"/>
        <v>-60800</v>
      </c>
      <c r="H435" s="106">
        <f t="shared" si="43"/>
        <v>75.68</v>
      </c>
    </row>
    <row r="436" spans="1:8" ht="15" customHeight="1">
      <c r="A436" s="112" t="s">
        <v>518</v>
      </c>
      <c r="B436" s="112"/>
      <c r="C436" s="107">
        <v>3721</v>
      </c>
      <c r="D436" s="112" t="s">
        <v>316</v>
      </c>
      <c r="E436" s="110">
        <v>250000</v>
      </c>
      <c r="F436" s="110">
        <v>189200</v>
      </c>
      <c r="G436" s="110">
        <f t="shared" si="44"/>
        <v>-60800</v>
      </c>
      <c r="H436" s="106">
        <f t="shared" si="43"/>
        <v>75.68</v>
      </c>
    </row>
    <row r="437" spans="1:8" ht="24" customHeight="1">
      <c r="A437" s="112"/>
      <c r="B437" s="116" t="s">
        <v>81</v>
      </c>
      <c r="C437" s="153" t="s">
        <v>895</v>
      </c>
      <c r="D437" s="154"/>
      <c r="E437" s="117">
        <f>E438</f>
        <v>70000</v>
      </c>
      <c r="F437" s="117">
        <f>F438</f>
        <v>46000</v>
      </c>
      <c r="G437" s="117">
        <f>G438</f>
        <v>-24000</v>
      </c>
      <c r="H437" s="106">
        <f t="shared" si="43"/>
        <v>65.71428571428571</v>
      </c>
    </row>
    <row r="438" spans="1:8" ht="21" customHeight="1">
      <c r="A438" s="112"/>
      <c r="B438" s="112"/>
      <c r="C438" s="107">
        <v>3</v>
      </c>
      <c r="D438" s="112" t="s">
        <v>208</v>
      </c>
      <c r="E438" s="110">
        <f aca="true" t="shared" si="48" ref="E438:F440">E439</f>
        <v>70000</v>
      </c>
      <c r="F438" s="110">
        <f t="shared" si="48"/>
        <v>46000</v>
      </c>
      <c r="G438" s="110">
        <f t="shared" si="44"/>
        <v>-24000</v>
      </c>
      <c r="H438" s="118">
        <f t="shared" si="43"/>
        <v>65.71428571428571</v>
      </c>
    </row>
    <row r="439" spans="1:8" ht="18" customHeight="1">
      <c r="A439" s="112"/>
      <c r="B439" s="112"/>
      <c r="C439" s="107">
        <v>38</v>
      </c>
      <c r="D439" s="112" t="s">
        <v>317</v>
      </c>
      <c r="E439" s="110">
        <f t="shared" si="48"/>
        <v>70000</v>
      </c>
      <c r="F439" s="110">
        <f t="shared" si="48"/>
        <v>46000</v>
      </c>
      <c r="G439" s="110">
        <f t="shared" si="44"/>
        <v>-24000</v>
      </c>
      <c r="H439" s="106">
        <f t="shared" si="43"/>
        <v>65.71428571428571</v>
      </c>
    </row>
    <row r="440" spans="1:8" ht="18" customHeight="1">
      <c r="A440" s="112"/>
      <c r="B440" s="112"/>
      <c r="C440" s="107">
        <v>381</v>
      </c>
      <c r="D440" s="112" t="s">
        <v>224</v>
      </c>
      <c r="E440" s="110">
        <f t="shared" si="48"/>
        <v>70000</v>
      </c>
      <c r="F440" s="110">
        <f t="shared" si="48"/>
        <v>46000</v>
      </c>
      <c r="G440" s="110">
        <f t="shared" si="44"/>
        <v>-24000</v>
      </c>
      <c r="H440" s="106">
        <f t="shared" si="43"/>
        <v>65.71428571428571</v>
      </c>
    </row>
    <row r="441" spans="1:8" ht="15" customHeight="1">
      <c r="A441" s="112"/>
      <c r="B441" s="112"/>
      <c r="C441" s="107">
        <v>3811</v>
      </c>
      <c r="D441" s="112" t="s">
        <v>226</v>
      </c>
      <c r="E441" s="110">
        <f>SUM(E442:E446)</f>
        <v>70000</v>
      </c>
      <c r="F441" s="110">
        <f>SUM(F442:F446)</f>
        <v>46000</v>
      </c>
      <c r="G441" s="110">
        <f t="shared" si="44"/>
        <v>-24000</v>
      </c>
      <c r="H441" s="106">
        <f t="shared" si="43"/>
        <v>65.71428571428571</v>
      </c>
    </row>
    <row r="442" spans="1:8" ht="13.5" customHeight="1">
      <c r="A442" s="119" t="s">
        <v>519</v>
      </c>
      <c r="B442" s="112"/>
      <c r="C442" s="122"/>
      <c r="D442" s="130" t="s">
        <v>318</v>
      </c>
      <c r="E442" s="110">
        <v>12000</v>
      </c>
      <c r="F442" s="110">
        <v>11000</v>
      </c>
      <c r="G442" s="110">
        <f t="shared" si="44"/>
        <v>-1000</v>
      </c>
      <c r="H442" s="106">
        <f t="shared" si="43"/>
        <v>91.66666666666666</v>
      </c>
    </row>
    <row r="443" spans="1:8" ht="13.5" customHeight="1">
      <c r="A443" s="119" t="s">
        <v>520</v>
      </c>
      <c r="B443" s="112"/>
      <c r="C443" s="122"/>
      <c r="D443" s="130" t="s">
        <v>319</v>
      </c>
      <c r="E443" s="110">
        <v>5000</v>
      </c>
      <c r="F443" s="110">
        <v>5000</v>
      </c>
      <c r="G443" s="110">
        <f t="shared" si="44"/>
        <v>0</v>
      </c>
      <c r="H443" s="106">
        <f t="shared" si="43"/>
        <v>100</v>
      </c>
    </row>
    <row r="444" spans="1:8" ht="13.5" customHeight="1">
      <c r="A444" s="119" t="s">
        <v>521</v>
      </c>
      <c r="B444" s="112"/>
      <c r="C444" s="122"/>
      <c r="D444" s="130" t="s">
        <v>320</v>
      </c>
      <c r="E444" s="110">
        <v>3000</v>
      </c>
      <c r="F444" s="110">
        <v>3000</v>
      </c>
      <c r="G444" s="110">
        <f t="shared" si="44"/>
        <v>0</v>
      </c>
      <c r="H444" s="106">
        <f t="shared" si="43"/>
        <v>100</v>
      </c>
    </row>
    <row r="445" spans="1:8" ht="13.5" customHeight="1">
      <c r="A445" s="119" t="s">
        <v>522</v>
      </c>
      <c r="B445" s="112"/>
      <c r="C445" s="122"/>
      <c r="D445" s="130" t="s">
        <v>387</v>
      </c>
      <c r="E445" s="110">
        <v>40000</v>
      </c>
      <c r="F445" s="110">
        <v>27000</v>
      </c>
      <c r="G445" s="110">
        <f t="shared" si="44"/>
        <v>-13000</v>
      </c>
      <c r="H445" s="106">
        <f t="shared" si="43"/>
        <v>67.5</v>
      </c>
    </row>
    <row r="446" spans="1:8" ht="13.5" customHeight="1">
      <c r="A446" s="119" t="s">
        <v>523</v>
      </c>
      <c r="B446" s="112"/>
      <c r="C446" s="123"/>
      <c r="D446" s="130" t="s">
        <v>321</v>
      </c>
      <c r="E446" s="110">
        <v>10000</v>
      </c>
      <c r="F446" s="110">
        <v>0</v>
      </c>
      <c r="G446" s="110">
        <f t="shared" si="44"/>
        <v>-10000</v>
      </c>
      <c r="H446" s="106">
        <f t="shared" si="43"/>
        <v>0</v>
      </c>
    </row>
    <row r="447" spans="1:8" ht="24" customHeight="1">
      <c r="A447" s="112"/>
      <c r="B447" s="116" t="s">
        <v>82</v>
      </c>
      <c r="C447" s="153" t="s">
        <v>896</v>
      </c>
      <c r="D447" s="154"/>
      <c r="E447" s="117">
        <f>E448</f>
        <v>40000</v>
      </c>
      <c r="F447" s="117">
        <f>F448</f>
        <v>23683</v>
      </c>
      <c r="G447" s="117">
        <f>G448</f>
        <v>-16317</v>
      </c>
      <c r="H447" s="106">
        <f t="shared" si="43"/>
        <v>59.2075</v>
      </c>
    </row>
    <row r="448" spans="1:8" ht="20.25" customHeight="1">
      <c r="A448" s="112"/>
      <c r="B448" s="112"/>
      <c r="C448" s="107">
        <v>3</v>
      </c>
      <c r="D448" s="112" t="s">
        <v>208</v>
      </c>
      <c r="E448" s="110">
        <f>E449</f>
        <v>40000</v>
      </c>
      <c r="F448" s="110">
        <f>F449</f>
        <v>23683</v>
      </c>
      <c r="G448" s="110">
        <f t="shared" si="44"/>
        <v>-16317</v>
      </c>
      <c r="H448" s="106">
        <f t="shared" si="43"/>
        <v>59.2075</v>
      </c>
    </row>
    <row r="449" spans="1:8" ht="18.75" customHeight="1">
      <c r="A449" s="112"/>
      <c r="B449" s="112"/>
      <c r="C449" s="107">
        <v>37</v>
      </c>
      <c r="D449" s="112" t="s">
        <v>307</v>
      </c>
      <c r="E449" s="110">
        <f aca="true" t="shared" si="49" ref="E449:F451">E450</f>
        <v>40000</v>
      </c>
      <c r="F449" s="110">
        <f t="shared" si="49"/>
        <v>23683</v>
      </c>
      <c r="G449" s="110">
        <f t="shared" si="44"/>
        <v>-16317</v>
      </c>
      <c r="H449" s="106">
        <f t="shared" si="43"/>
        <v>59.2075</v>
      </c>
    </row>
    <row r="450" spans="1:8" ht="18" customHeight="1">
      <c r="A450" s="112"/>
      <c r="B450" s="112"/>
      <c r="C450" s="107">
        <v>372</v>
      </c>
      <c r="D450" s="112" t="s">
        <v>308</v>
      </c>
      <c r="E450" s="110">
        <f t="shared" si="49"/>
        <v>40000</v>
      </c>
      <c r="F450" s="110">
        <f t="shared" si="49"/>
        <v>23683</v>
      </c>
      <c r="G450" s="110">
        <f t="shared" si="44"/>
        <v>-16317</v>
      </c>
      <c r="H450" s="106">
        <f t="shared" si="43"/>
        <v>59.2075</v>
      </c>
    </row>
    <row r="451" spans="1:8" ht="15" customHeight="1">
      <c r="A451" s="112"/>
      <c r="B451" s="112"/>
      <c r="C451" s="107">
        <v>3722</v>
      </c>
      <c r="D451" s="112" t="s">
        <v>311</v>
      </c>
      <c r="E451" s="110">
        <f t="shared" si="49"/>
        <v>40000</v>
      </c>
      <c r="F451" s="110">
        <f t="shared" si="49"/>
        <v>23683</v>
      </c>
      <c r="G451" s="110">
        <f t="shared" si="44"/>
        <v>-16317</v>
      </c>
      <c r="H451" s="106">
        <f t="shared" si="43"/>
        <v>59.2075</v>
      </c>
    </row>
    <row r="452" spans="1:8" ht="15" customHeight="1">
      <c r="A452" s="112" t="s">
        <v>524</v>
      </c>
      <c r="B452" s="112"/>
      <c r="C452" s="112"/>
      <c r="D452" s="130" t="s">
        <v>322</v>
      </c>
      <c r="E452" s="110">
        <v>40000</v>
      </c>
      <c r="F452" s="110">
        <v>23683</v>
      </c>
      <c r="G452" s="110">
        <f t="shared" si="44"/>
        <v>-16317</v>
      </c>
      <c r="H452" s="106">
        <f t="shared" si="43"/>
        <v>59.2075</v>
      </c>
    </row>
    <row r="453" spans="1:8" ht="24" customHeight="1">
      <c r="A453" s="112"/>
      <c r="B453" s="116" t="s">
        <v>83</v>
      </c>
      <c r="C453" s="153" t="s">
        <v>897</v>
      </c>
      <c r="D453" s="154"/>
      <c r="E453" s="117">
        <f aca="true" t="shared" si="50" ref="E453:G454">E454</f>
        <v>185000</v>
      </c>
      <c r="F453" s="117">
        <f t="shared" si="50"/>
        <v>171250</v>
      </c>
      <c r="G453" s="117">
        <f t="shared" si="50"/>
        <v>-13750</v>
      </c>
      <c r="H453" s="106">
        <f t="shared" si="43"/>
        <v>92.56756756756756</v>
      </c>
    </row>
    <row r="454" spans="1:8" ht="21" customHeight="1">
      <c r="A454" s="112"/>
      <c r="B454" s="112"/>
      <c r="C454" s="107">
        <v>3</v>
      </c>
      <c r="D454" s="112" t="s">
        <v>208</v>
      </c>
      <c r="E454" s="110">
        <f t="shared" si="50"/>
        <v>185000</v>
      </c>
      <c r="F454" s="110">
        <f t="shared" si="50"/>
        <v>171250</v>
      </c>
      <c r="G454" s="110">
        <f t="shared" si="44"/>
        <v>-13750</v>
      </c>
      <c r="H454" s="106">
        <f t="shared" si="43"/>
        <v>92.56756756756756</v>
      </c>
    </row>
    <row r="455" spans="1:8" ht="19.5" customHeight="1">
      <c r="A455" s="112"/>
      <c r="B455" s="112"/>
      <c r="C455" s="107">
        <v>38</v>
      </c>
      <c r="D455" s="112" t="s">
        <v>317</v>
      </c>
      <c r="E455" s="110">
        <f>E456</f>
        <v>185000</v>
      </c>
      <c r="F455" s="110">
        <f>F456</f>
        <v>171250</v>
      </c>
      <c r="G455" s="110">
        <f t="shared" si="44"/>
        <v>-13750</v>
      </c>
      <c r="H455" s="106">
        <f t="shared" si="43"/>
        <v>92.56756756756756</v>
      </c>
    </row>
    <row r="456" spans="1:8" ht="18" customHeight="1">
      <c r="A456" s="112"/>
      <c r="B456" s="112"/>
      <c r="C456" s="107">
        <v>381</v>
      </c>
      <c r="D456" s="112" t="s">
        <v>224</v>
      </c>
      <c r="E456" s="110">
        <f>E457</f>
        <v>185000</v>
      </c>
      <c r="F456" s="110">
        <f>F457</f>
        <v>171250</v>
      </c>
      <c r="G456" s="110">
        <f t="shared" si="44"/>
        <v>-13750</v>
      </c>
      <c r="H456" s="106">
        <f t="shared" si="43"/>
        <v>92.56756756756756</v>
      </c>
    </row>
    <row r="457" spans="1:8" ht="15" customHeight="1">
      <c r="A457" s="112"/>
      <c r="B457" s="112"/>
      <c r="C457" s="107">
        <v>3811</v>
      </c>
      <c r="D457" s="112" t="s">
        <v>226</v>
      </c>
      <c r="E457" s="110">
        <f>SUM(E458:E459)</f>
        <v>185000</v>
      </c>
      <c r="F457" s="110">
        <f>SUM(F458:F459)</f>
        <v>171250</v>
      </c>
      <c r="G457" s="110">
        <f t="shared" si="44"/>
        <v>-13750</v>
      </c>
      <c r="H457" s="106">
        <f t="shared" si="43"/>
        <v>92.56756756756756</v>
      </c>
    </row>
    <row r="458" spans="1:8" ht="15" customHeight="1">
      <c r="A458" s="119" t="s">
        <v>473</v>
      </c>
      <c r="B458" s="112"/>
      <c r="C458" s="122"/>
      <c r="D458" s="130" t="s">
        <v>323</v>
      </c>
      <c r="E458" s="110">
        <v>140000</v>
      </c>
      <c r="F458" s="110">
        <v>140000</v>
      </c>
      <c r="G458" s="110">
        <f t="shared" si="44"/>
        <v>0</v>
      </c>
      <c r="H458" s="106">
        <f t="shared" si="43"/>
        <v>100</v>
      </c>
    </row>
    <row r="459" spans="1:8" ht="15" customHeight="1">
      <c r="A459" s="119" t="s">
        <v>474</v>
      </c>
      <c r="B459" s="112"/>
      <c r="C459" s="122"/>
      <c r="D459" s="130" t="s">
        <v>324</v>
      </c>
      <c r="E459" s="110">
        <v>45000</v>
      </c>
      <c r="F459" s="110">
        <v>31250</v>
      </c>
      <c r="G459" s="110">
        <f t="shared" si="44"/>
        <v>-13750</v>
      </c>
      <c r="H459" s="106">
        <f t="shared" si="43"/>
        <v>69.44444444444444</v>
      </c>
    </row>
    <row r="460" spans="1:8" ht="24" customHeight="1">
      <c r="A460" s="112"/>
      <c r="B460" s="116" t="s">
        <v>84</v>
      </c>
      <c r="C460" s="153" t="s">
        <v>898</v>
      </c>
      <c r="D460" s="154"/>
      <c r="E460" s="117">
        <f>E461</f>
        <v>100000</v>
      </c>
      <c r="F460" s="117">
        <f>F461</f>
        <v>0</v>
      </c>
      <c r="G460" s="117">
        <f>G461</f>
        <v>-100000</v>
      </c>
      <c r="H460" s="106">
        <f t="shared" si="43"/>
        <v>0</v>
      </c>
    </row>
    <row r="461" spans="1:8" ht="21" customHeight="1">
      <c r="A461" s="112"/>
      <c r="B461" s="112"/>
      <c r="C461" s="107">
        <v>4</v>
      </c>
      <c r="D461" s="112" t="s">
        <v>240</v>
      </c>
      <c r="E461" s="110">
        <f aca="true" t="shared" si="51" ref="E461:F463">E462</f>
        <v>100000</v>
      </c>
      <c r="F461" s="110">
        <f t="shared" si="51"/>
        <v>0</v>
      </c>
      <c r="G461" s="110">
        <f t="shared" si="44"/>
        <v>-100000</v>
      </c>
      <c r="H461" s="106">
        <f t="shared" si="43"/>
        <v>0</v>
      </c>
    </row>
    <row r="462" spans="1:8" ht="18" customHeight="1">
      <c r="A462" s="112"/>
      <c r="B462" s="112"/>
      <c r="C462" s="107">
        <v>42</v>
      </c>
      <c r="D462" s="112" t="s">
        <v>325</v>
      </c>
      <c r="E462" s="110">
        <f t="shared" si="51"/>
        <v>100000</v>
      </c>
      <c r="F462" s="110">
        <f t="shared" si="51"/>
        <v>0</v>
      </c>
      <c r="G462" s="110">
        <f t="shared" si="44"/>
        <v>-100000</v>
      </c>
      <c r="H462" s="106">
        <f t="shared" si="43"/>
        <v>0</v>
      </c>
    </row>
    <row r="463" spans="1:8" ht="18" customHeight="1">
      <c r="A463" s="112"/>
      <c r="B463" s="112"/>
      <c r="C463" s="107">
        <v>421</v>
      </c>
      <c r="D463" s="112" t="s">
        <v>246</v>
      </c>
      <c r="E463" s="110">
        <f t="shared" si="51"/>
        <v>100000</v>
      </c>
      <c r="F463" s="110">
        <f t="shared" si="51"/>
        <v>0</v>
      </c>
      <c r="G463" s="110">
        <f t="shared" si="44"/>
        <v>-100000</v>
      </c>
      <c r="H463" s="106">
        <f t="shared" si="43"/>
        <v>0</v>
      </c>
    </row>
    <row r="464" spans="1:8" ht="15" customHeight="1">
      <c r="A464" s="112" t="s">
        <v>338</v>
      </c>
      <c r="B464" s="112"/>
      <c r="C464" s="107">
        <v>4212</v>
      </c>
      <c r="D464" s="112" t="s">
        <v>326</v>
      </c>
      <c r="E464" s="110">
        <v>100000</v>
      </c>
      <c r="F464" s="110">
        <v>0</v>
      </c>
      <c r="G464" s="110">
        <f t="shared" si="44"/>
        <v>-100000</v>
      </c>
      <c r="H464" s="106">
        <f t="shared" si="43"/>
        <v>0</v>
      </c>
    </row>
    <row r="465" spans="1:8" ht="36" customHeight="1">
      <c r="A465" s="119"/>
      <c r="B465" s="116"/>
      <c r="C465" s="163" t="s">
        <v>798</v>
      </c>
      <c r="D465" s="164"/>
      <c r="E465" s="133">
        <f>E466</f>
        <v>2390000</v>
      </c>
      <c r="F465" s="133">
        <f>F466</f>
        <v>2361311</v>
      </c>
      <c r="G465" s="133">
        <f>G466</f>
        <v>-28689</v>
      </c>
      <c r="H465" s="134">
        <f aca="true" t="shared" si="52" ref="H465:H527">F465/E465*100</f>
        <v>98.79962343096234</v>
      </c>
    </row>
    <row r="466" spans="1:8" ht="26.25" customHeight="1">
      <c r="A466" s="112"/>
      <c r="B466" s="116"/>
      <c r="C466" s="169" t="s">
        <v>799</v>
      </c>
      <c r="D466" s="170"/>
      <c r="E466" s="102">
        <f>E467+E487</f>
        <v>2390000</v>
      </c>
      <c r="F466" s="102">
        <f>F467+F487</f>
        <v>2361311</v>
      </c>
      <c r="G466" s="102">
        <f>G467+G487</f>
        <v>-28689</v>
      </c>
      <c r="H466" s="106">
        <f t="shared" si="52"/>
        <v>98.79962343096234</v>
      </c>
    </row>
    <row r="467" spans="1:8" ht="23.25" customHeight="1">
      <c r="A467" s="112"/>
      <c r="B467" s="116" t="s">
        <v>85</v>
      </c>
      <c r="C467" s="153" t="s">
        <v>849</v>
      </c>
      <c r="D467" s="154"/>
      <c r="E467" s="117">
        <f>E468</f>
        <v>2110000</v>
      </c>
      <c r="F467" s="117">
        <f>F468</f>
        <v>2081601</v>
      </c>
      <c r="G467" s="117">
        <f>G468</f>
        <v>-28399</v>
      </c>
      <c r="H467" s="106">
        <f t="shared" si="52"/>
        <v>98.65407582938388</v>
      </c>
    </row>
    <row r="468" spans="1:8" ht="21" customHeight="1">
      <c r="A468" s="112"/>
      <c r="B468" s="112"/>
      <c r="C468" s="107">
        <v>3</v>
      </c>
      <c r="D468" s="112" t="s">
        <v>208</v>
      </c>
      <c r="E468" s="110">
        <f>E469+E477</f>
        <v>2110000</v>
      </c>
      <c r="F468" s="110">
        <f>F469+F477</f>
        <v>2081601</v>
      </c>
      <c r="G468" s="110">
        <f aca="true" t="shared" si="53" ref="G468:G526">F468-E468</f>
        <v>-28399</v>
      </c>
      <c r="H468" s="106">
        <f t="shared" si="52"/>
        <v>98.65407582938388</v>
      </c>
    </row>
    <row r="469" spans="1:8" ht="18" customHeight="1">
      <c r="A469" s="112"/>
      <c r="B469" s="112"/>
      <c r="C469" s="107">
        <v>31</v>
      </c>
      <c r="D469" s="112" t="s">
        <v>327</v>
      </c>
      <c r="E469" s="110">
        <f>E470+E472+E474</f>
        <v>2002000</v>
      </c>
      <c r="F469" s="110">
        <f>F470+F472+F474</f>
        <v>1986568</v>
      </c>
      <c r="G469" s="110">
        <f t="shared" si="53"/>
        <v>-15432</v>
      </c>
      <c r="H469" s="106">
        <f t="shared" si="52"/>
        <v>99.22917082917083</v>
      </c>
    </row>
    <row r="470" spans="1:8" ht="18" customHeight="1">
      <c r="A470" s="112"/>
      <c r="B470" s="112"/>
      <c r="C470" s="107">
        <v>311</v>
      </c>
      <c r="D470" s="112" t="s">
        <v>936</v>
      </c>
      <c r="E470" s="110">
        <f>E471</f>
        <v>1640000</v>
      </c>
      <c r="F470" s="110">
        <f>F471</f>
        <v>1632908</v>
      </c>
      <c r="G470" s="110">
        <f t="shared" si="53"/>
        <v>-7092</v>
      </c>
      <c r="H470" s="106">
        <f t="shared" si="52"/>
        <v>99.56756097560977</v>
      </c>
    </row>
    <row r="471" spans="1:8" ht="15" customHeight="1">
      <c r="A471" s="112" t="s">
        <v>339</v>
      </c>
      <c r="B471" s="112"/>
      <c r="C471" s="107">
        <v>3111</v>
      </c>
      <c r="D471" s="112" t="s">
        <v>328</v>
      </c>
      <c r="E471" s="110">
        <v>1640000</v>
      </c>
      <c r="F471" s="110">
        <v>1632908</v>
      </c>
      <c r="G471" s="110">
        <f t="shared" si="53"/>
        <v>-7092</v>
      </c>
      <c r="H471" s="106">
        <f t="shared" si="52"/>
        <v>99.56756097560977</v>
      </c>
    </row>
    <row r="472" spans="1:8" ht="18" customHeight="1">
      <c r="A472" s="112"/>
      <c r="B472" s="112"/>
      <c r="C472" s="107">
        <v>312</v>
      </c>
      <c r="D472" s="112" t="s">
        <v>329</v>
      </c>
      <c r="E472" s="110">
        <f>E473</f>
        <v>80000</v>
      </c>
      <c r="F472" s="110">
        <f>F473</f>
        <v>72800</v>
      </c>
      <c r="G472" s="110">
        <f t="shared" si="53"/>
        <v>-7200</v>
      </c>
      <c r="H472" s="106">
        <f t="shared" si="52"/>
        <v>91</v>
      </c>
    </row>
    <row r="473" spans="1:8" ht="15" customHeight="1">
      <c r="A473" s="112" t="s">
        <v>340</v>
      </c>
      <c r="B473" s="112"/>
      <c r="C473" s="107">
        <v>3121</v>
      </c>
      <c r="D473" s="112" t="s">
        <v>330</v>
      </c>
      <c r="E473" s="110">
        <v>80000</v>
      </c>
      <c r="F473" s="110">
        <v>72800</v>
      </c>
      <c r="G473" s="110">
        <f t="shared" si="53"/>
        <v>-7200</v>
      </c>
      <c r="H473" s="106">
        <f t="shared" si="52"/>
        <v>91</v>
      </c>
    </row>
    <row r="474" spans="1:8" ht="18" customHeight="1">
      <c r="A474" s="112"/>
      <c r="B474" s="112"/>
      <c r="C474" s="107">
        <v>313</v>
      </c>
      <c r="D474" s="112" t="s">
        <v>331</v>
      </c>
      <c r="E474" s="110">
        <f>SUM(E475:E476)</f>
        <v>282000</v>
      </c>
      <c r="F474" s="110">
        <f>SUM(F475:F476)</f>
        <v>280860</v>
      </c>
      <c r="G474" s="110">
        <f t="shared" si="53"/>
        <v>-1140</v>
      </c>
      <c r="H474" s="106">
        <f t="shared" si="52"/>
        <v>99.59574468085106</v>
      </c>
    </row>
    <row r="475" spans="1:8" ht="15" customHeight="1">
      <c r="A475" s="112" t="s">
        <v>341</v>
      </c>
      <c r="B475" s="112"/>
      <c r="C475" s="107">
        <v>3132</v>
      </c>
      <c r="D475" s="115" t="s">
        <v>986</v>
      </c>
      <c r="E475" s="110">
        <v>254000</v>
      </c>
      <c r="F475" s="110">
        <f>231101+21290+710</f>
        <v>253101</v>
      </c>
      <c r="G475" s="110">
        <f t="shared" si="53"/>
        <v>-899</v>
      </c>
      <c r="H475" s="106">
        <f t="shared" si="52"/>
        <v>99.64606299212598</v>
      </c>
    </row>
    <row r="476" spans="1:8" ht="15" customHeight="1">
      <c r="A476" s="112" t="s">
        <v>381</v>
      </c>
      <c r="B476" s="112"/>
      <c r="C476" s="107">
        <v>3133</v>
      </c>
      <c r="D476" s="115" t="s">
        <v>987</v>
      </c>
      <c r="E476" s="110">
        <v>28000</v>
      </c>
      <c r="F476" s="110">
        <f>25346+2271+142</f>
        <v>27759</v>
      </c>
      <c r="G476" s="110">
        <f t="shared" si="53"/>
        <v>-241</v>
      </c>
      <c r="H476" s="106">
        <f t="shared" si="52"/>
        <v>99.13928571428572</v>
      </c>
    </row>
    <row r="477" spans="1:8" ht="18" customHeight="1">
      <c r="A477" s="112"/>
      <c r="B477" s="112"/>
      <c r="C477" s="107">
        <v>32</v>
      </c>
      <c r="D477" s="112" t="s">
        <v>748</v>
      </c>
      <c r="E477" s="110">
        <f>E478+E480+E484</f>
        <v>108000</v>
      </c>
      <c r="F477" s="110">
        <f>F478+F480+F484</f>
        <v>95033</v>
      </c>
      <c r="G477" s="110">
        <f t="shared" si="53"/>
        <v>-12967</v>
      </c>
      <c r="H477" s="106">
        <f t="shared" si="52"/>
        <v>87.99351851851853</v>
      </c>
    </row>
    <row r="478" spans="1:8" ht="17.25" customHeight="1">
      <c r="A478" s="112"/>
      <c r="B478" s="112"/>
      <c r="C478" s="124">
        <v>321</v>
      </c>
      <c r="D478" s="112" t="s">
        <v>389</v>
      </c>
      <c r="E478" s="110">
        <f>SUM(E479)</f>
        <v>66000</v>
      </c>
      <c r="F478" s="110">
        <f>SUM(F479)</f>
        <v>65780</v>
      </c>
      <c r="G478" s="110">
        <f t="shared" si="53"/>
        <v>-220</v>
      </c>
      <c r="H478" s="118">
        <f t="shared" si="52"/>
        <v>99.66666666666667</v>
      </c>
    </row>
    <row r="479" spans="1:8" ht="15" customHeight="1">
      <c r="A479" s="112" t="s">
        <v>303</v>
      </c>
      <c r="B479" s="112"/>
      <c r="C479" s="124">
        <v>3212</v>
      </c>
      <c r="D479" s="112" t="s">
        <v>391</v>
      </c>
      <c r="E479" s="110">
        <v>66000</v>
      </c>
      <c r="F479" s="110">
        <f>59800+5980</f>
        <v>65780</v>
      </c>
      <c r="G479" s="110">
        <f t="shared" si="53"/>
        <v>-220</v>
      </c>
      <c r="H479" s="106">
        <f t="shared" si="52"/>
        <v>99.66666666666667</v>
      </c>
    </row>
    <row r="480" spans="1:8" ht="17.25" customHeight="1">
      <c r="A480" s="112"/>
      <c r="B480" s="101"/>
      <c r="C480" s="109">
        <v>322</v>
      </c>
      <c r="D480" s="101" t="s">
        <v>22</v>
      </c>
      <c r="E480" s="110">
        <f>SUM(E481:E483)</f>
        <v>20000</v>
      </c>
      <c r="F480" s="110">
        <f>SUM(F481:F483)</f>
        <v>20000</v>
      </c>
      <c r="G480" s="110">
        <f t="shared" si="53"/>
        <v>0</v>
      </c>
      <c r="H480" s="106">
        <f t="shared" si="52"/>
        <v>100</v>
      </c>
    </row>
    <row r="481" spans="1:8" ht="15" customHeight="1">
      <c r="A481" s="112" t="s">
        <v>304</v>
      </c>
      <c r="B481" s="101"/>
      <c r="C481" s="109">
        <v>3221</v>
      </c>
      <c r="D481" s="101" t="s">
        <v>755</v>
      </c>
      <c r="E481" s="110">
        <v>10000</v>
      </c>
      <c r="F481" s="110">
        <v>10000</v>
      </c>
      <c r="G481" s="110">
        <f t="shared" si="53"/>
        <v>0</v>
      </c>
      <c r="H481" s="106">
        <f t="shared" si="52"/>
        <v>100</v>
      </c>
    </row>
    <row r="482" spans="1:8" ht="15" customHeight="1">
      <c r="A482" s="112" t="s">
        <v>235</v>
      </c>
      <c r="B482" s="101"/>
      <c r="C482" s="109">
        <v>3223</v>
      </c>
      <c r="D482" s="101" t="s">
        <v>382</v>
      </c>
      <c r="E482" s="110">
        <v>5000</v>
      </c>
      <c r="F482" s="110">
        <v>5000</v>
      </c>
      <c r="G482" s="110">
        <f t="shared" si="53"/>
        <v>0</v>
      </c>
      <c r="H482" s="106">
        <f t="shared" si="52"/>
        <v>100</v>
      </c>
    </row>
    <row r="483" spans="1:8" ht="15" customHeight="1">
      <c r="A483" s="112" t="s">
        <v>209</v>
      </c>
      <c r="B483" s="101"/>
      <c r="C483" s="109">
        <v>3224</v>
      </c>
      <c r="D483" s="101" t="s">
        <v>762</v>
      </c>
      <c r="E483" s="110">
        <v>5000</v>
      </c>
      <c r="F483" s="110">
        <v>5000</v>
      </c>
      <c r="G483" s="110">
        <f t="shared" si="53"/>
        <v>0</v>
      </c>
      <c r="H483" s="106">
        <f t="shared" si="52"/>
        <v>100</v>
      </c>
    </row>
    <row r="484" spans="1:8" ht="18" customHeight="1">
      <c r="A484" s="112"/>
      <c r="B484" s="112"/>
      <c r="C484" s="107">
        <v>329</v>
      </c>
      <c r="D484" s="112" t="s">
        <v>20</v>
      </c>
      <c r="E484" s="110">
        <f>SUM(E485:E486)</f>
        <v>22000</v>
      </c>
      <c r="F484" s="110">
        <f>SUM(F485:F486)</f>
        <v>9253</v>
      </c>
      <c r="G484" s="110">
        <f t="shared" si="53"/>
        <v>-12747</v>
      </c>
      <c r="H484" s="106">
        <f t="shared" si="52"/>
        <v>42.059090909090905</v>
      </c>
    </row>
    <row r="485" spans="1:8" ht="15" customHeight="1">
      <c r="A485" s="112" t="s">
        <v>344</v>
      </c>
      <c r="B485" s="112"/>
      <c r="C485" s="107">
        <v>3291</v>
      </c>
      <c r="D485" s="112" t="s">
        <v>21</v>
      </c>
      <c r="E485" s="110">
        <v>17000</v>
      </c>
      <c r="F485" s="110">
        <v>7500</v>
      </c>
      <c r="G485" s="110">
        <f t="shared" si="53"/>
        <v>-9500</v>
      </c>
      <c r="H485" s="118">
        <f t="shared" si="52"/>
        <v>44.11764705882353</v>
      </c>
    </row>
    <row r="486" spans="1:8" ht="15" customHeight="1">
      <c r="A486" s="112" t="s">
        <v>345</v>
      </c>
      <c r="B486" s="112"/>
      <c r="C486" s="124">
        <v>3299</v>
      </c>
      <c r="D486" s="112" t="s">
        <v>386</v>
      </c>
      <c r="E486" s="110">
        <v>5000</v>
      </c>
      <c r="F486" s="110">
        <v>1753</v>
      </c>
      <c r="G486" s="110">
        <f t="shared" si="53"/>
        <v>-3247</v>
      </c>
      <c r="H486" s="106">
        <f t="shared" si="52"/>
        <v>35.06</v>
      </c>
    </row>
    <row r="487" spans="1:8" ht="28.5" customHeight="1">
      <c r="A487" s="112"/>
      <c r="B487" s="116" t="s">
        <v>85</v>
      </c>
      <c r="C487" s="161" t="s">
        <v>850</v>
      </c>
      <c r="D487" s="162"/>
      <c r="E487" s="117">
        <f>E488</f>
        <v>280000</v>
      </c>
      <c r="F487" s="117">
        <f>F488</f>
        <v>279710</v>
      </c>
      <c r="G487" s="117">
        <f>G488</f>
        <v>-290</v>
      </c>
      <c r="H487" s="106">
        <f t="shared" si="52"/>
        <v>99.89642857142857</v>
      </c>
    </row>
    <row r="488" spans="1:8" ht="21" customHeight="1">
      <c r="A488" s="112"/>
      <c r="B488" s="112"/>
      <c r="C488" s="107">
        <v>4</v>
      </c>
      <c r="D488" s="115" t="s">
        <v>231</v>
      </c>
      <c r="E488" s="110">
        <f aca="true" t="shared" si="54" ref="E488:F490">E489</f>
        <v>280000</v>
      </c>
      <c r="F488" s="110">
        <f t="shared" si="54"/>
        <v>279710</v>
      </c>
      <c r="G488" s="110">
        <f t="shared" si="53"/>
        <v>-290</v>
      </c>
      <c r="H488" s="106">
        <f t="shared" si="52"/>
        <v>99.89642857142857</v>
      </c>
    </row>
    <row r="489" spans="1:8" ht="18" customHeight="1">
      <c r="A489" s="112"/>
      <c r="B489" s="112"/>
      <c r="C489" s="107">
        <v>45</v>
      </c>
      <c r="D489" s="115" t="s">
        <v>232</v>
      </c>
      <c r="E489" s="110">
        <f t="shared" si="54"/>
        <v>280000</v>
      </c>
      <c r="F489" s="110">
        <f t="shared" si="54"/>
        <v>279710</v>
      </c>
      <c r="G489" s="110">
        <f t="shared" si="53"/>
        <v>-290</v>
      </c>
      <c r="H489" s="106">
        <f t="shared" si="52"/>
        <v>99.89642857142857</v>
      </c>
    </row>
    <row r="490" spans="1:8" ht="17.25" customHeight="1">
      <c r="A490" s="112"/>
      <c r="B490" s="112"/>
      <c r="C490" s="107">
        <v>451</v>
      </c>
      <c r="D490" s="115" t="s">
        <v>233</v>
      </c>
      <c r="E490" s="110">
        <f t="shared" si="54"/>
        <v>280000</v>
      </c>
      <c r="F490" s="110">
        <f t="shared" si="54"/>
        <v>279710</v>
      </c>
      <c r="G490" s="110">
        <f t="shared" si="53"/>
        <v>-290</v>
      </c>
      <c r="H490" s="106">
        <f t="shared" si="52"/>
        <v>99.89642857142857</v>
      </c>
    </row>
    <row r="491" spans="1:8" ht="15" customHeight="1">
      <c r="A491" s="112" t="s">
        <v>346</v>
      </c>
      <c r="B491" s="112"/>
      <c r="C491" s="107">
        <v>4511</v>
      </c>
      <c r="D491" s="115" t="s">
        <v>984</v>
      </c>
      <c r="E491" s="110">
        <v>280000</v>
      </c>
      <c r="F491" s="110">
        <v>279710</v>
      </c>
      <c r="G491" s="110">
        <f t="shared" si="53"/>
        <v>-290</v>
      </c>
      <c r="H491" s="106">
        <f t="shared" si="52"/>
        <v>99.89642857142857</v>
      </c>
    </row>
    <row r="492" spans="1:8" ht="36" customHeight="1">
      <c r="A492" s="119"/>
      <c r="B492" s="116"/>
      <c r="C492" s="171" t="s">
        <v>797</v>
      </c>
      <c r="D492" s="172"/>
      <c r="E492" s="133">
        <f>E493</f>
        <v>480900</v>
      </c>
      <c r="F492" s="133">
        <f>F493</f>
        <v>465226</v>
      </c>
      <c r="G492" s="133">
        <f>G493</f>
        <v>-15674</v>
      </c>
      <c r="H492" s="135">
        <f t="shared" si="52"/>
        <v>96.74069453108754</v>
      </c>
    </row>
    <row r="493" spans="1:8" ht="25.5" customHeight="1">
      <c r="A493" s="112"/>
      <c r="B493" s="116"/>
      <c r="C493" s="155" t="s">
        <v>800</v>
      </c>
      <c r="D493" s="156"/>
      <c r="E493" s="102">
        <f>E494+E520</f>
        <v>480900</v>
      </c>
      <c r="F493" s="102">
        <f>F494+F520</f>
        <v>465226</v>
      </c>
      <c r="G493" s="102">
        <f>G494+G520</f>
        <v>-15674</v>
      </c>
      <c r="H493" s="106">
        <f t="shared" si="52"/>
        <v>96.74069453108754</v>
      </c>
    </row>
    <row r="494" spans="1:8" ht="24" customHeight="1">
      <c r="A494" s="112"/>
      <c r="B494" s="116" t="s">
        <v>75</v>
      </c>
      <c r="C494" s="153" t="s">
        <v>851</v>
      </c>
      <c r="D494" s="154"/>
      <c r="E494" s="117">
        <f>SUM(E495)</f>
        <v>415900</v>
      </c>
      <c r="F494" s="117">
        <f>SUM(F495)</f>
        <v>400226</v>
      </c>
      <c r="G494" s="117">
        <f>SUM(G495)</f>
        <v>-15674</v>
      </c>
      <c r="H494" s="106">
        <f t="shared" si="52"/>
        <v>96.23130560230825</v>
      </c>
    </row>
    <row r="495" spans="1:8" ht="21" customHeight="1">
      <c r="A495" s="112"/>
      <c r="B495" s="101"/>
      <c r="C495" s="109">
        <v>3</v>
      </c>
      <c r="D495" s="101" t="s">
        <v>208</v>
      </c>
      <c r="E495" s="110">
        <f>E496+E504</f>
        <v>415900</v>
      </c>
      <c r="F495" s="110">
        <f>F496+F504</f>
        <v>400226</v>
      </c>
      <c r="G495" s="110">
        <f t="shared" si="53"/>
        <v>-15674</v>
      </c>
      <c r="H495" s="106">
        <f t="shared" si="52"/>
        <v>96.23130560230825</v>
      </c>
    </row>
    <row r="496" spans="1:8" ht="18" customHeight="1">
      <c r="A496" s="112"/>
      <c r="B496" s="101"/>
      <c r="C496" s="109">
        <v>31</v>
      </c>
      <c r="D496" s="101" t="s">
        <v>327</v>
      </c>
      <c r="E496" s="110">
        <f>E497+E499+E501</f>
        <v>335500</v>
      </c>
      <c r="F496" s="110">
        <f>F497+F499+F501</f>
        <v>327704</v>
      </c>
      <c r="G496" s="110">
        <f t="shared" si="53"/>
        <v>-7796</v>
      </c>
      <c r="H496" s="106">
        <f t="shared" si="52"/>
        <v>97.676304023845</v>
      </c>
    </row>
    <row r="497" spans="1:8" ht="18" customHeight="1">
      <c r="A497" s="112"/>
      <c r="B497" s="101"/>
      <c r="C497" s="109">
        <v>311</v>
      </c>
      <c r="D497" s="101" t="s">
        <v>936</v>
      </c>
      <c r="E497" s="110">
        <f>SUM(E498)</f>
        <v>280000</v>
      </c>
      <c r="F497" s="110">
        <f>SUM(F498)</f>
        <v>273211</v>
      </c>
      <c r="G497" s="110">
        <f t="shared" si="53"/>
        <v>-6789</v>
      </c>
      <c r="H497" s="106">
        <f t="shared" si="52"/>
        <v>97.57535714285714</v>
      </c>
    </row>
    <row r="498" spans="1:8" ht="15" customHeight="1">
      <c r="A498" s="112" t="s">
        <v>347</v>
      </c>
      <c r="B498" s="101"/>
      <c r="C498" s="109">
        <v>3111</v>
      </c>
      <c r="D498" s="101" t="s">
        <v>328</v>
      </c>
      <c r="E498" s="110">
        <v>280000</v>
      </c>
      <c r="F498" s="110">
        <v>273211</v>
      </c>
      <c r="G498" s="110">
        <f t="shared" si="53"/>
        <v>-6789</v>
      </c>
      <c r="H498" s="106">
        <f t="shared" si="52"/>
        <v>97.57535714285714</v>
      </c>
    </row>
    <row r="499" spans="1:8" ht="18" customHeight="1">
      <c r="A499" s="112"/>
      <c r="B499" s="101"/>
      <c r="C499" s="109">
        <v>312</v>
      </c>
      <c r="D499" s="101" t="s">
        <v>329</v>
      </c>
      <c r="E499" s="110">
        <f>SUM(E500)</f>
        <v>7500</v>
      </c>
      <c r="F499" s="110">
        <f>SUM(F500)</f>
        <v>7500</v>
      </c>
      <c r="G499" s="110">
        <f t="shared" si="53"/>
        <v>0</v>
      </c>
      <c r="H499" s="106">
        <f t="shared" si="52"/>
        <v>100</v>
      </c>
    </row>
    <row r="500" spans="1:8" ht="15" customHeight="1">
      <c r="A500" s="112" t="s">
        <v>348</v>
      </c>
      <c r="B500" s="101"/>
      <c r="C500" s="109">
        <v>3121</v>
      </c>
      <c r="D500" s="101" t="s">
        <v>330</v>
      </c>
      <c r="E500" s="110">
        <v>7500</v>
      </c>
      <c r="F500" s="110">
        <v>7500</v>
      </c>
      <c r="G500" s="110">
        <f t="shared" si="53"/>
        <v>0</v>
      </c>
      <c r="H500" s="106">
        <f t="shared" si="52"/>
        <v>100</v>
      </c>
    </row>
    <row r="501" spans="1:8" ht="18" customHeight="1">
      <c r="A501" s="112"/>
      <c r="B501" s="101"/>
      <c r="C501" s="109">
        <v>313</v>
      </c>
      <c r="D501" s="101" t="s">
        <v>331</v>
      </c>
      <c r="E501" s="110">
        <f>SUM(E502:E503)</f>
        <v>48000</v>
      </c>
      <c r="F501" s="110">
        <f>SUM(F502:F503)</f>
        <v>46993</v>
      </c>
      <c r="G501" s="110">
        <f t="shared" si="53"/>
        <v>-1007</v>
      </c>
      <c r="H501" s="106">
        <f t="shared" si="52"/>
        <v>97.90208333333334</v>
      </c>
    </row>
    <row r="502" spans="1:8" ht="15" customHeight="1">
      <c r="A502" s="112" t="s">
        <v>349</v>
      </c>
      <c r="B502" s="101"/>
      <c r="C502" s="109">
        <v>3132</v>
      </c>
      <c r="D502" s="115" t="s">
        <v>986</v>
      </c>
      <c r="E502" s="110">
        <v>43000</v>
      </c>
      <c r="F502" s="110">
        <v>42348</v>
      </c>
      <c r="G502" s="110">
        <f t="shared" si="53"/>
        <v>-652</v>
      </c>
      <c r="H502" s="106">
        <f t="shared" si="52"/>
        <v>98.48372093023255</v>
      </c>
    </row>
    <row r="503" spans="1:8" ht="15" customHeight="1">
      <c r="A503" s="112" t="s">
        <v>350</v>
      </c>
      <c r="B503" s="101"/>
      <c r="C503" s="109">
        <v>3133</v>
      </c>
      <c r="D503" s="115" t="s">
        <v>987</v>
      </c>
      <c r="E503" s="110">
        <v>5000</v>
      </c>
      <c r="F503" s="110">
        <v>4645</v>
      </c>
      <c r="G503" s="110">
        <f t="shared" si="53"/>
        <v>-355</v>
      </c>
      <c r="H503" s="106">
        <f t="shared" si="52"/>
        <v>92.9</v>
      </c>
    </row>
    <row r="504" spans="1:8" ht="18" customHeight="1">
      <c r="A504" s="112"/>
      <c r="B504" s="101"/>
      <c r="C504" s="109">
        <v>32</v>
      </c>
      <c r="D504" s="101" t="s">
        <v>748</v>
      </c>
      <c r="E504" s="110">
        <f>E505+E507+E511+E518</f>
        <v>80400</v>
      </c>
      <c r="F504" s="110">
        <f>F505+F507+F511+F518</f>
        <v>72522</v>
      </c>
      <c r="G504" s="110">
        <f t="shared" si="53"/>
        <v>-7878</v>
      </c>
      <c r="H504" s="106">
        <f t="shared" si="52"/>
        <v>90.20149253731343</v>
      </c>
    </row>
    <row r="505" spans="1:8" ht="17.25" customHeight="1">
      <c r="A505" s="112"/>
      <c r="B505" s="112"/>
      <c r="C505" s="124">
        <v>321</v>
      </c>
      <c r="D505" s="112" t="s">
        <v>389</v>
      </c>
      <c r="E505" s="110">
        <f>SUM(E506)</f>
        <v>9400</v>
      </c>
      <c r="F505" s="110">
        <f>SUM(F506)</f>
        <v>8580</v>
      </c>
      <c r="G505" s="110">
        <f t="shared" si="53"/>
        <v>-820</v>
      </c>
      <c r="H505" s="106">
        <f t="shared" si="52"/>
        <v>91.27659574468086</v>
      </c>
    </row>
    <row r="506" spans="1:8" ht="15" customHeight="1">
      <c r="A506" s="112" t="s">
        <v>351</v>
      </c>
      <c r="B506" s="112"/>
      <c r="C506" s="124">
        <v>3212</v>
      </c>
      <c r="D506" s="112" t="s">
        <v>391</v>
      </c>
      <c r="E506" s="110">
        <v>9400</v>
      </c>
      <c r="F506" s="110">
        <v>8580</v>
      </c>
      <c r="G506" s="110">
        <f t="shared" si="53"/>
        <v>-820</v>
      </c>
      <c r="H506" s="106">
        <f t="shared" si="52"/>
        <v>91.27659574468086</v>
      </c>
    </row>
    <row r="507" spans="1:8" ht="17.25" customHeight="1">
      <c r="A507" s="112" t="s">
        <v>17</v>
      </c>
      <c r="B507" s="101"/>
      <c r="C507" s="109">
        <v>322</v>
      </c>
      <c r="D507" s="101" t="s">
        <v>22</v>
      </c>
      <c r="E507" s="110">
        <f>SUM(E508:E510)</f>
        <v>17000</v>
      </c>
      <c r="F507" s="110">
        <f>SUM(F508:F510)</f>
        <v>14364</v>
      </c>
      <c r="G507" s="110">
        <f t="shared" si="53"/>
        <v>-2636</v>
      </c>
      <c r="H507" s="106">
        <f t="shared" si="52"/>
        <v>84.49411764705881</v>
      </c>
    </row>
    <row r="508" spans="1:8" ht="15" customHeight="1">
      <c r="A508" s="112" t="s">
        <v>352</v>
      </c>
      <c r="B508" s="101"/>
      <c r="C508" s="109">
        <v>3221</v>
      </c>
      <c r="D508" s="101" t="s">
        <v>23</v>
      </c>
      <c r="E508" s="110">
        <v>7000</v>
      </c>
      <c r="F508" s="110">
        <v>7000</v>
      </c>
      <c r="G508" s="110">
        <f t="shared" si="53"/>
        <v>0</v>
      </c>
      <c r="H508" s="106">
        <f t="shared" si="52"/>
        <v>100</v>
      </c>
    </row>
    <row r="509" spans="1:8" ht="15" customHeight="1">
      <c r="A509" s="112" t="s">
        <v>353</v>
      </c>
      <c r="B509" s="101"/>
      <c r="C509" s="109">
        <v>3224</v>
      </c>
      <c r="D509" s="101" t="s">
        <v>24</v>
      </c>
      <c r="E509" s="110">
        <v>3000</v>
      </c>
      <c r="F509" s="110">
        <v>1287</v>
      </c>
      <c r="G509" s="110">
        <f t="shared" si="53"/>
        <v>-1713</v>
      </c>
      <c r="H509" s="106">
        <f t="shared" si="52"/>
        <v>42.9</v>
      </c>
    </row>
    <row r="510" spans="1:8" ht="15" customHeight="1">
      <c r="A510" s="112" t="s">
        <v>776</v>
      </c>
      <c r="B510" s="101"/>
      <c r="C510" s="109">
        <v>3225</v>
      </c>
      <c r="D510" s="101" t="s">
        <v>25</v>
      </c>
      <c r="E510" s="110">
        <v>7000</v>
      </c>
      <c r="F510" s="110">
        <v>6077</v>
      </c>
      <c r="G510" s="110">
        <f t="shared" si="53"/>
        <v>-923</v>
      </c>
      <c r="H510" s="106">
        <f t="shared" si="52"/>
        <v>86.81428571428572</v>
      </c>
    </row>
    <row r="511" spans="1:8" ht="17.25" customHeight="1">
      <c r="A511" s="112"/>
      <c r="B511" s="101"/>
      <c r="C511" s="109">
        <v>323</v>
      </c>
      <c r="D511" s="101" t="s">
        <v>0</v>
      </c>
      <c r="E511" s="110">
        <f>SUM(E512:E517)</f>
        <v>49000</v>
      </c>
      <c r="F511" s="110">
        <f>SUM(F512:F517)</f>
        <v>44971</v>
      </c>
      <c r="G511" s="110">
        <f t="shared" si="53"/>
        <v>-4029</v>
      </c>
      <c r="H511" s="106">
        <f t="shared" si="52"/>
        <v>91.77755102040817</v>
      </c>
    </row>
    <row r="512" spans="1:8" ht="15" customHeight="1">
      <c r="A512" s="112" t="s">
        <v>777</v>
      </c>
      <c r="B512" s="101"/>
      <c r="C512" s="109">
        <v>3231</v>
      </c>
      <c r="D512" s="101" t="s">
        <v>26</v>
      </c>
      <c r="E512" s="110">
        <v>6000</v>
      </c>
      <c r="F512" s="110">
        <v>5332</v>
      </c>
      <c r="G512" s="110">
        <f t="shared" si="53"/>
        <v>-668</v>
      </c>
      <c r="H512" s="106">
        <f t="shared" si="52"/>
        <v>88.86666666666667</v>
      </c>
    </row>
    <row r="513" spans="1:8" ht="15" customHeight="1">
      <c r="A513" s="112" t="s">
        <v>782</v>
      </c>
      <c r="B513" s="101"/>
      <c r="C513" s="109">
        <v>3232</v>
      </c>
      <c r="D513" s="101" t="s">
        <v>230</v>
      </c>
      <c r="E513" s="110">
        <v>17000</v>
      </c>
      <c r="F513" s="110">
        <v>15822</v>
      </c>
      <c r="G513" s="110">
        <f t="shared" si="53"/>
        <v>-1178</v>
      </c>
      <c r="H513" s="106">
        <f t="shared" si="52"/>
        <v>93.07058823529411</v>
      </c>
    </row>
    <row r="514" spans="1:8" ht="15" customHeight="1">
      <c r="A514" s="112" t="s">
        <v>783</v>
      </c>
      <c r="B514" s="101"/>
      <c r="C514" s="109">
        <v>3233</v>
      </c>
      <c r="D514" s="101" t="s">
        <v>289</v>
      </c>
      <c r="E514" s="110">
        <v>3000</v>
      </c>
      <c r="F514" s="110">
        <v>1599</v>
      </c>
      <c r="G514" s="110">
        <f t="shared" si="53"/>
        <v>-1401</v>
      </c>
      <c r="H514" s="106">
        <f t="shared" si="52"/>
        <v>53.300000000000004</v>
      </c>
    </row>
    <row r="515" spans="1:8" ht="15" customHeight="1">
      <c r="A515" s="112" t="s">
        <v>937</v>
      </c>
      <c r="B515" s="101"/>
      <c r="C515" s="109">
        <v>3239</v>
      </c>
      <c r="D515" s="101" t="s">
        <v>1016</v>
      </c>
      <c r="E515" s="110">
        <v>5000</v>
      </c>
      <c r="F515" s="110">
        <v>4920</v>
      </c>
      <c r="G515" s="110">
        <f t="shared" si="53"/>
        <v>-80</v>
      </c>
      <c r="H515" s="106">
        <f t="shared" si="52"/>
        <v>98.4</v>
      </c>
    </row>
    <row r="516" spans="1:8" ht="15" customHeight="1">
      <c r="A516" s="112" t="s">
        <v>944</v>
      </c>
      <c r="B516" s="101"/>
      <c r="C516" s="109">
        <v>3237</v>
      </c>
      <c r="D516" s="101" t="s">
        <v>27</v>
      </c>
      <c r="E516" s="110">
        <v>17000</v>
      </c>
      <c r="F516" s="110">
        <v>17000</v>
      </c>
      <c r="G516" s="110">
        <f t="shared" si="53"/>
        <v>0</v>
      </c>
      <c r="H516" s="106">
        <f t="shared" si="52"/>
        <v>100</v>
      </c>
    </row>
    <row r="517" spans="1:8" ht="15" customHeight="1">
      <c r="A517" s="112" t="s">
        <v>954</v>
      </c>
      <c r="B517" s="101"/>
      <c r="C517" s="109">
        <v>3239</v>
      </c>
      <c r="D517" s="101" t="s">
        <v>491</v>
      </c>
      <c r="E517" s="110">
        <v>1000</v>
      </c>
      <c r="F517" s="110">
        <v>298</v>
      </c>
      <c r="G517" s="110">
        <f t="shared" si="53"/>
        <v>-702</v>
      </c>
      <c r="H517" s="106">
        <f t="shared" si="52"/>
        <v>29.799999999999997</v>
      </c>
    </row>
    <row r="518" spans="1:8" ht="17.25" customHeight="1">
      <c r="A518" s="112" t="s">
        <v>17</v>
      </c>
      <c r="B518" s="101"/>
      <c r="C518" s="109">
        <v>329</v>
      </c>
      <c r="D518" s="101" t="s">
        <v>28</v>
      </c>
      <c r="E518" s="110">
        <f>SUM(E519)</f>
        <v>5000</v>
      </c>
      <c r="F518" s="110">
        <f>SUM(F519)</f>
        <v>4607</v>
      </c>
      <c r="G518" s="110">
        <f t="shared" si="53"/>
        <v>-393</v>
      </c>
      <c r="H518" s="106">
        <f t="shared" si="52"/>
        <v>92.14</v>
      </c>
    </row>
    <row r="519" spans="1:8" ht="15" customHeight="1">
      <c r="A519" s="112" t="s">
        <v>955</v>
      </c>
      <c r="B519" s="101"/>
      <c r="C519" s="109">
        <v>3292</v>
      </c>
      <c r="D519" s="101" t="s">
        <v>4</v>
      </c>
      <c r="E519" s="110">
        <v>5000</v>
      </c>
      <c r="F519" s="110">
        <v>4607</v>
      </c>
      <c r="G519" s="110">
        <f t="shared" si="53"/>
        <v>-393</v>
      </c>
      <c r="H519" s="106">
        <f t="shared" si="52"/>
        <v>92.14</v>
      </c>
    </row>
    <row r="520" spans="1:8" ht="24" customHeight="1">
      <c r="A520" s="112"/>
      <c r="B520" s="116" t="s">
        <v>75</v>
      </c>
      <c r="C520" s="167" t="s">
        <v>852</v>
      </c>
      <c r="D520" s="168"/>
      <c r="E520" s="117">
        <f aca="true" t="shared" si="55" ref="E520:G521">SUM(E521)</f>
        <v>65000</v>
      </c>
      <c r="F520" s="117">
        <f t="shared" si="55"/>
        <v>65000</v>
      </c>
      <c r="G520" s="117">
        <f t="shared" si="55"/>
        <v>0</v>
      </c>
      <c r="H520" s="106">
        <f t="shared" si="52"/>
        <v>100</v>
      </c>
    </row>
    <row r="521" spans="1:8" ht="21" customHeight="1">
      <c r="A521" s="112"/>
      <c r="B521" s="112"/>
      <c r="C521" s="109">
        <v>4</v>
      </c>
      <c r="D521" s="101" t="s">
        <v>29</v>
      </c>
      <c r="E521" s="110">
        <f t="shared" si="55"/>
        <v>65000</v>
      </c>
      <c r="F521" s="110">
        <f t="shared" si="55"/>
        <v>65000</v>
      </c>
      <c r="G521" s="110">
        <f t="shared" si="53"/>
        <v>0</v>
      </c>
      <c r="H521" s="106">
        <f t="shared" si="52"/>
        <v>100</v>
      </c>
    </row>
    <row r="522" spans="1:8" ht="18" customHeight="1">
      <c r="A522" s="112"/>
      <c r="B522" s="112"/>
      <c r="C522" s="109">
        <v>42</v>
      </c>
      <c r="D522" s="101" t="s">
        <v>10</v>
      </c>
      <c r="E522" s="110">
        <f>SUM(E523+E525)</f>
        <v>65000</v>
      </c>
      <c r="F522" s="110">
        <f>SUM(F523+F525)</f>
        <v>65000</v>
      </c>
      <c r="G522" s="110">
        <f t="shared" si="53"/>
        <v>0</v>
      </c>
      <c r="H522" s="106">
        <f t="shared" si="52"/>
        <v>100</v>
      </c>
    </row>
    <row r="523" spans="1:8" ht="17.25" customHeight="1">
      <c r="A523" s="112"/>
      <c r="B523" s="112"/>
      <c r="C523" s="109">
        <v>422</v>
      </c>
      <c r="D523" s="101" t="s">
        <v>11</v>
      </c>
      <c r="E523" s="110">
        <f>SUM(E524)</f>
        <v>5000</v>
      </c>
      <c r="F523" s="110">
        <f>SUM(F524)</f>
        <v>5000</v>
      </c>
      <c r="G523" s="110">
        <f t="shared" si="53"/>
        <v>0</v>
      </c>
      <c r="H523" s="106">
        <f t="shared" si="52"/>
        <v>100</v>
      </c>
    </row>
    <row r="524" spans="1:8" ht="15" customHeight="1">
      <c r="A524" s="112" t="s">
        <v>956</v>
      </c>
      <c r="B524" s="112"/>
      <c r="C524" s="109">
        <v>4221</v>
      </c>
      <c r="D524" s="101" t="s">
        <v>388</v>
      </c>
      <c r="E524" s="110">
        <v>5000</v>
      </c>
      <c r="F524" s="110">
        <v>5000</v>
      </c>
      <c r="G524" s="110">
        <f t="shared" si="53"/>
        <v>0</v>
      </c>
      <c r="H524" s="106">
        <f t="shared" si="52"/>
        <v>100</v>
      </c>
    </row>
    <row r="525" spans="1:8" ht="18" customHeight="1">
      <c r="A525" s="112" t="s">
        <v>17</v>
      </c>
      <c r="B525" s="112"/>
      <c r="C525" s="109">
        <v>424</v>
      </c>
      <c r="D525" s="101" t="s">
        <v>30</v>
      </c>
      <c r="E525" s="110">
        <f>SUM(E526)</f>
        <v>60000</v>
      </c>
      <c r="F525" s="110">
        <f>SUM(F526)</f>
        <v>60000</v>
      </c>
      <c r="G525" s="110">
        <f t="shared" si="53"/>
        <v>0</v>
      </c>
      <c r="H525" s="106">
        <f t="shared" si="52"/>
        <v>100</v>
      </c>
    </row>
    <row r="526" spans="1:8" ht="15" customHeight="1">
      <c r="A526" s="112" t="s">
        <v>957</v>
      </c>
      <c r="B526" s="112"/>
      <c r="C526" s="109">
        <v>4241</v>
      </c>
      <c r="D526" s="101" t="s">
        <v>31</v>
      </c>
      <c r="E526" s="110">
        <v>60000</v>
      </c>
      <c r="F526" s="110">
        <v>60000</v>
      </c>
      <c r="G526" s="110">
        <f t="shared" si="53"/>
        <v>0</v>
      </c>
      <c r="H526" s="106">
        <f t="shared" si="52"/>
        <v>100</v>
      </c>
    </row>
    <row r="527" spans="1:8" ht="23.25" customHeight="1">
      <c r="A527" s="112"/>
      <c r="B527" s="112"/>
      <c r="C527" s="101"/>
      <c r="D527" s="2" t="s">
        <v>32</v>
      </c>
      <c r="E527" s="117">
        <f>E5</f>
        <v>29300500</v>
      </c>
      <c r="F527" s="117">
        <f>F5</f>
        <v>22959572</v>
      </c>
      <c r="G527" s="117">
        <f>G5</f>
        <v>-6340928</v>
      </c>
      <c r="H527" s="125">
        <f t="shared" si="52"/>
        <v>78.35897680926946</v>
      </c>
    </row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</sheetData>
  <sheetProtection/>
  <mergeCells count="89">
    <mergeCell ref="C233:D233"/>
    <mergeCell ref="C365:D365"/>
    <mergeCell ref="C250:D250"/>
    <mergeCell ref="C139:D139"/>
    <mergeCell ref="C182:D182"/>
    <mergeCell ref="C165:D165"/>
    <mergeCell ref="C164:D164"/>
    <mergeCell ref="C198:D198"/>
    <mergeCell ref="C192:D192"/>
    <mergeCell ref="C238:D238"/>
    <mergeCell ref="G2:G3"/>
    <mergeCell ref="H2:H3"/>
    <mergeCell ref="C374:D374"/>
    <mergeCell ref="C343:D343"/>
    <mergeCell ref="C308:D308"/>
    <mergeCell ref="C257:D257"/>
    <mergeCell ref="C267:D267"/>
    <mergeCell ref="C320:D320"/>
    <mergeCell ref="C283:D283"/>
    <mergeCell ref="C307:D307"/>
    <mergeCell ref="C398:D398"/>
    <mergeCell ref="C405:D405"/>
    <mergeCell ref="C381:D381"/>
    <mergeCell ref="C397:D397"/>
    <mergeCell ref="C447:D447"/>
    <mergeCell ref="C437:D437"/>
    <mergeCell ref="C417:D417"/>
    <mergeCell ref="C418:D418"/>
    <mergeCell ref="C432:D432"/>
    <mergeCell ref="C412:D412"/>
    <mergeCell ref="C8:D8"/>
    <mergeCell ref="C204:D204"/>
    <mergeCell ref="C187:D187"/>
    <mergeCell ref="C181:D181"/>
    <mergeCell ref="C133:D133"/>
    <mergeCell ref="C134:D134"/>
    <mergeCell ref="C84:D84"/>
    <mergeCell ref="C93:D93"/>
    <mergeCell ref="C74:D74"/>
    <mergeCell ref="C120:D120"/>
    <mergeCell ref="A2:A3"/>
    <mergeCell ref="B2:B3"/>
    <mergeCell ref="C2:C3"/>
    <mergeCell ref="C36:D36"/>
    <mergeCell ref="C55:D55"/>
    <mergeCell ref="C44:D44"/>
    <mergeCell ref="D2:D3"/>
    <mergeCell ref="B5:D5"/>
    <mergeCell ref="C6:D6"/>
    <mergeCell ref="C7:D7"/>
    <mergeCell ref="C520:D520"/>
    <mergeCell ref="C460:D460"/>
    <mergeCell ref="C466:D466"/>
    <mergeCell ref="C467:D467"/>
    <mergeCell ref="C492:D492"/>
    <mergeCell ref="C197:D197"/>
    <mergeCell ref="C203:D203"/>
    <mergeCell ref="C212:D212"/>
    <mergeCell ref="C217:D217"/>
    <mergeCell ref="C453:D453"/>
    <mergeCell ref="C494:D494"/>
    <mergeCell ref="C465:D465"/>
    <mergeCell ref="C493:D493"/>
    <mergeCell ref="C173:D173"/>
    <mergeCell ref="C218:D218"/>
    <mergeCell ref="C112:D112"/>
    <mergeCell ref="C125:D125"/>
    <mergeCell ref="C126:D126"/>
    <mergeCell ref="C375:D375"/>
    <mergeCell ref="C380:D380"/>
    <mergeCell ref="E2:E3"/>
    <mergeCell ref="F2:F3"/>
    <mergeCell ref="C101:D101"/>
    <mergeCell ref="C100:D100"/>
    <mergeCell ref="C83:D83"/>
    <mergeCell ref="C487:D487"/>
    <mergeCell ref="C154:D154"/>
    <mergeCell ref="C159:D159"/>
    <mergeCell ref="C145:D145"/>
    <mergeCell ref="C146:D146"/>
    <mergeCell ref="C239:D239"/>
    <mergeCell ref="C244:D244"/>
    <mergeCell ref="C360:D360"/>
    <mergeCell ref="C351:D351"/>
    <mergeCell ref="C328:D328"/>
    <mergeCell ref="C268:D268"/>
    <mergeCell ref="C249:D249"/>
    <mergeCell ref="C276:D276"/>
    <mergeCell ref="C275:D275"/>
  </mergeCells>
  <printOptions/>
  <pageMargins left="0.5905511811023623" right="0.5511811023622047" top="0.5905511811023623" bottom="0.3937007874015748" header="0.3937007874015748" footer="0.1968503937007874"/>
  <pageSetup horizontalDpi="180" verticalDpi="18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E51"/>
  <sheetViews>
    <sheetView zoomScale="131" zoomScaleNormal="131" zoomScalePageLayoutView="0" workbookViewId="0" topLeftCell="A1">
      <selection activeCell="D14" sqref="D14"/>
    </sheetView>
  </sheetViews>
  <sheetFormatPr defaultColWidth="9.140625" defaultRowHeight="12.75"/>
  <cols>
    <col min="1" max="1" width="2.28125" style="80" customWidth="1"/>
    <col min="2" max="2" width="11.00390625" style="80" customWidth="1"/>
    <col min="3" max="3" width="49.00390625" style="80" customWidth="1"/>
    <col min="4" max="4" width="12.140625" style="80" customWidth="1"/>
    <col min="5" max="5" width="10.57421875" style="80" customWidth="1"/>
    <col min="6" max="16384" width="9.140625" style="80" customWidth="1"/>
  </cols>
  <sheetData>
    <row r="1" ht="12.75">
      <c r="B1" s="79" t="s">
        <v>477</v>
      </c>
    </row>
    <row r="3" spans="2:5" ht="21" customHeight="1">
      <c r="B3" s="191" t="s">
        <v>784</v>
      </c>
      <c r="C3" s="191"/>
      <c r="D3" s="191"/>
      <c r="E3" s="191"/>
    </row>
    <row r="4" ht="12" customHeight="1"/>
    <row r="5" spans="2:5" ht="39.75" customHeight="1">
      <c r="B5" s="81" t="s">
        <v>437</v>
      </c>
      <c r="C5" s="82" t="s">
        <v>410</v>
      </c>
      <c r="D5" s="81" t="s">
        <v>905</v>
      </c>
      <c r="E5" s="81" t="s">
        <v>989</v>
      </c>
    </row>
    <row r="6" spans="2:5" ht="9.75" customHeight="1">
      <c r="B6" s="83">
        <v>1</v>
      </c>
      <c r="C6" s="83">
        <v>2</v>
      </c>
      <c r="D6" s="83">
        <v>3</v>
      </c>
      <c r="E6" s="83">
        <v>4</v>
      </c>
    </row>
    <row r="7" spans="2:5" ht="18" customHeight="1">
      <c r="B7" s="84" t="s">
        <v>438</v>
      </c>
      <c r="C7" s="85" t="s">
        <v>411</v>
      </c>
      <c r="D7" s="86">
        <f>SUM(D8:D12)</f>
        <v>7812180</v>
      </c>
      <c r="E7" s="87">
        <f>D7/D48*100</f>
        <v>34.02580849503641</v>
      </c>
    </row>
    <row r="8" spans="2:5" ht="13.5" customHeight="1">
      <c r="B8" s="88" t="s">
        <v>36</v>
      </c>
      <c r="C8" s="89" t="s">
        <v>412</v>
      </c>
      <c r="D8" s="90">
        <f>'Pos.'!F8+'Pos.'!F36+'Pos.'!F74</f>
        <v>4592272</v>
      </c>
      <c r="E8" s="91">
        <f>D8/D48*100</f>
        <v>20.001557520323114</v>
      </c>
    </row>
    <row r="9" spans="2:5" ht="13.5" customHeight="1">
      <c r="B9" s="88" t="s">
        <v>439</v>
      </c>
      <c r="C9" s="89" t="s">
        <v>413</v>
      </c>
      <c r="D9" s="90">
        <f>'Pos.'!F93</f>
        <v>60235</v>
      </c>
      <c r="E9" s="91">
        <f>D9/D48*100</f>
        <v>0.26235245151782444</v>
      </c>
    </row>
    <row r="10" spans="2:5" ht="13.5" customHeight="1">
      <c r="B10" s="88" t="s">
        <v>440</v>
      </c>
      <c r="C10" s="89" t="s">
        <v>414</v>
      </c>
      <c r="D10" s="90">
        <f>'Pos.'!F44+'Pos.'!F55</f>
        <v>2067928</v>
      </c>
      <c r="E10" s="91">
        <f>D10/D48*100</f>
        <v>9.006822949487038</v>
      </c>
    </row>
    <row r="11" spans="2:5" ht="13.5" customHeight="1">
      <c r="B11" s="88" t="s">
        <v>441</v>
      </c>
      <c r="C11" s="89" t="s">
        <v>415</v>
      </c>
      <c r="D11" s="90">
        <f>SUM('Pos.'!F84)</f>
        <v>918662</v>
      </c>
      <c r="E11" s="91">
        <f>D11/D48*100</f>
        <v>4.001215702104552</v>
      </c>
    </row>
    <row r="12" spans="2:5" ht="13.5" customHeight="1">
      <c r="B12" s="88" t="s">
        <v>442</v>
      </c>
      <c r="C12" s="89" t="s">
        <v>992</v>
      </c>
      <c r="D12" s="90">
        <f>SUM('Pos.'!F381)</f>
        <v>173083</v>
      </c>
      <c r="E12" s="91">
        <f>D12/D48*100</f>
        <v>0.7538598716038784</v>
      </c>
    </row>
    <row r="13" spans="2:5" ht="18" customHeight="1">
      <c r="B13" s="84" t="s">
        <v>443</v>
      </c>
      <c r="C13" s="85" t="s">
        <v>416</v>
      </c>
      <c r="D13" s="86">
        <f>SUM(D14:D16)</f>
        <v>1469490</v>
      </c>
      <c r="E13" s="87">
        <f>D13/D48*100</f>
        <v>6.400337079454268</v>
      </c>
    </row>
    <row r="14" spans="2:5" ht="13.5" customHeight="1">
      <c r="B14" s="88" t="s">
        <v>1013</v>
      </c>
      <c r="C14" s="89" t="s">
        <v>1014</v>
      </c>
      <c r="D14" s="90">
        <f>'Pos.'!F120</f>
        <v>19490</v>
      </c>
      <c r="E14" s="91">
        <f>D14/D46*100</f>
        <v>3.394246325802367</v>
      </c>
    </row>
    <row r="15" spans="2:5" ht="13.5" customHeight="1">
      <c r="B15" s="88" t="s">
        <v>444</v>
      </c>
      <c r="C15" s="89" t="s">
        <v>417</v>
      </c>
      <c r="D15" s="90">
        <f>SUM('Pos.'!F101)</f>
        <v>1430000</v>
      </c>
      <c r="E15" s="91">
        <f>D15/D48*100</f>
        <v>6.228339099700987</v>
      </c>
    </row>
    <row r="16" spans="2:5" ht="13.5" customHeight="1">
      <c r="B16" s="88" t="s">
        <v>283</v>
      </c>
      <c r="C16" s="89" t="s">
        <v>284</v>
      </c>
      <c r="D16" s="90">
        <f>'Pos.'!F112</f>
        <v>20000</v>
      </c>
      <c r="E16" s="91">
        <f>D16/D48*100</f>
        <v>0.08710963775805576</v>
      </c>
    </row>
    <row r="17" spans="2:5" ht="18" customHeight="1">
      <c r="B17" s="84" t="s">
        <v>445</v>
      </c>
      <c r="C17" s="85" t="s">
        <v>418</v>
      </c>
      <c r="D17" s="86">
        <f>SUM(D18:D22)</f>
        <v>1419256</v>
      </c>
      <c r="E17" s="87">
        <f>D17/D48*100</f>
        <v>6.18154380229736</v>
      </c>
    </row>
    <row r="18" spans="2:5" ht="13.5" customHeight="1">
      <c r="B18" s="88" t="s">
        <v>446</v>
      </c>
      <c r="C18" s="89" t="s">
        <v>419</v>
      </c>
      <c r="D18" s="90">
        <f>'Pos.'!F126</f>
        <v>19843</v>
      </c>
      <c r="E18" s="91">
        <f>D18/D48*100</f>
        <v>0.08642582710165503</v>
      </c>
    </row>
    <row r="19" spans="2:5" ht="13.5" customHeight="1">
      <c r="B19" s="88" t="s">
        <v>447</v>
      </c>
      <c r="C19" s="89" t="s">
        <v>470</v>
      </c>
      <c r="D19" s="90">
        <f>'Pos.'!F134</f>
        <v>63620</v>
      </c>
      <c r="E19" s="91">
        <f>D19/D48*100</f>
        <v>0.2770957577083754</v>
      </c>
    </row>
    <row r="20" spans="2:5" ht="13.5" customHeight="1">
      <c r="B20" s="88" t="s">
        <v>448</v>
      </c>
      <c r="C20" s="89" t="s">
        <v>420</v>
      </c>
      <c r="D20" s="90">
        <f>SUM('Pos.'!F146+'Pos.'!F154+'Pos.'!F159)</f>
        <v>725751</v>
      </c>
      <c r="E20" s="91">
        <f>D20/D48*100</f>
        <v>3.160995335627337</v>
      </c>
    </row>
    <row r="21" spans="2:5" ht="13.5" customHeight="1">
      <c r="B21" s="88" t="s">
        <v>562</v>
      </c>
      <c r="C21" s="89" t="s">
        <v>563</v>
      </c>
      <c r="D21" s="90">
        <f>'Pos.'!F250</f>
        <v>540042</v>
      </c>
      <c r="E21" s="91">
        <f>D21/D48*100</f>
        <v>2.3521431497067975</v>
      </c>
    </row>
    <row r="22" spans="2:5" ht="13.5" customHeight="1">
      <c r="B22" s="88" t="s">
        <v>449</v>
      </c>
      <c r="C22" s="89" t="s">
        <v>471</v>
      </c>
      <c r="D22" s="90">
        <f>SUM('Pos.'!F139)</f>
        <v>70000</v>
      </c>
      <c r="E22" s="91">
        <f>D22/D48*100</f>
        <v>0.3048837321531952</v>
      </c>
    </row>
    <row r="23" spans="2:5" ht="18" customHeight="1">
      <c r="B23" s="84" t="s">
        <v>450</v>
      </c>
      <c r="C23" s="85" t="s">
        <v>421</v>
      </c>
      <c r="D23" s="86">
        <f>SUM(D24:D25)</f>
        <v>387234</v>
      </c>
      <c r="E23" s="87">
        <f>D23/D48*100</f>
        <v>1.6865906733801486</v>
      </c>
    </row>
    <row r="24" spans="2:5" ht="13.5" customHeight="1">
      <c r="B24" s="88" t="s">
        <v>560</v>
      </c>
      <c r="C24" s="89" t="s">
        <v>561</v>
      </c>
      <c r="D24" s="90">
        <f>'Pos.'!F165</f>
        <v>102429</v>
      </c>
      <c r="E24" s="91">
        <f>D24/D48*100</f>
        <v>0.4461276542959947</v>
      </c>
    </row>
    <row r="25" spans="2:5" ht="13.5" customHeight="1">
      <c r="B25" s="88" t="s">
        <v>451</v>
      </c>
      <c r="C25" s="89" t="s">
        <v>422</v>
      </c>
      <c r="D25" s="90">
        <f>'Pos.'!F173</f>
        <v>284805</v>
      </c>
      <c r="E25" s="91">
        <f>D25/D48*100</f>
        <v>1.2404630190841537</v>
      </c>
    </row>
    <row r="26" spans="2:5" ht="18" customHeight="1">
      <c r="B26" s="84" t="s">
        <v>452</v>
      </c>
      <c r="C26" s="85" t="s">
        <v>469</v>
      </c>
      <c r="D26" s="86">
        <f>SUM(D27:D30)</f>
        <v>4693030</v>
      </c>
      <c r="E26" s="87">
        <f>D26/D48*100</f>
        <v>20.44040716438442</v>
      </c>
    </row>
    <row r="27" spans="2:5" ht="13.5" customHeight="1">
      <c r="B27" s="88" t="s">
        <v>453</v>
      </c>
      <c r="C27" s="89" t="s">
        <v>423</v>
      </c>
      <c r="D27" s="90">
        <f>SUM('Pos.'!F182+'Pos.'!F187+'Pos.'!F196)</f>
        <v>460691</v>
      </c>
      <c r="E27" s="91">
        <f>D27/D48*100</f>
        <v>2.0065313064198236</v>
      </c>
    </row>
    <row r="28" spans="2:5" ht="13.5" customHeight="1">
      <c r="B28" s="88" t="s">
        <v>454</v>
      </c>
      <c r="C28" s="89" t="s">
        <v>424</v>
      </c>
      <c r="D28" s="90">
        <f>SUM('Pos.'!F198)</f>
        <v>130000</v>
      </c>
      <c r="E28" s="91">
        <f>D28/D48*100</f>
        <v>0.5662126454273625</v>
      </c>
    </row>
    <row r="29" spans="2:5" ht="13.5" customHeight="1">
      <c r="B29" s="88" t="s">
        <v>455</v>
      </c>
      <c r="C29" s="89" t="s">
        <v>425</v>
      </c>
      <c r="D29" s="90">
        <f>'Pos.'!F204+'Pos.'!F212</f>
        <v>1226819</v>
      </c>
      <c r="E29" s="91">
        <f>D29/D48*100</f>
        <v>5.343387934235011</v>
      </c>
    </row>
    <row r="30" spans="2:5" ht="13.5" customHeight="1">
      <c r="B30" s="88" t="s">
        <v>456</v>
      </c>
      <c r="C30" s="89" t="s">
        <v>906</v>
      </c>
      <c r="D30" s="90">
        <f>'Pos.'!F218+'Pos.'!F233+'Pos.'!F239+'Pos.'!F244+'Pos.'!F257</f>
        <v>2875520</v>
      </c>
      <c r="E30" s="91">
        <f>D30/D48*100</f>
        <v>12.524275278302227</v>
      </c>
    </row>
    <row r="31" spans="2:5" ht="18" customHeight="1">
      <c r="B31" s="84" t="s">
        <v>457</v>
      </c>
      <c r="C31" s="85" t="s">
        <v>426</v>
      </c>
      <c r="D31" s="86">
        <f>SUM(D32)</f>
        <v>144267</v>
      </c>
      <c r="E31" s="87">
        <f>D31/D48*100</f>
        <v>0.6283523055220717</v>
      </c>
    </row>
    <row r="32" spans="2:5" ht="13.5" customHeight="1">
      <c r="B32" s="88" t="s">
        <v>458</v>
      </c>
      <c r="C32" s="89" t="s">
        <v>467</v>
      </c>
      <c r="D32" s="90">
        <f>SUM('Pos.'!F268)</f>
        <v>144267</v>
      </c>
      <c r="E32" s="91">
        <f>D32/D48*100</f>
        <v>0.6283523055220717</v>
      </c>
    </row>
    <row r="33" spans="2:5" ht="18" customHeight="1">
      <c r="B33" s="84" t="s">
        <v>459</v>
      </c>
      <c r="C33" s="85" t="s">
        <v>427</v>
      </c>
      <c r="D33" s="86">
        <f>SUM(D34:D36)</f>
        <v>3525916</v>
      </c>
      <c r="E33" s="87">
        <f>D33/D48*100</f>
        <v>15.357063276266647</v>
      </c>
    </row>
    <row r="34" spans="2:5" ht="13.5" customHeight="1">
      <c r="B34" s="88" t="s">
        <v>460</v>
      </c>
      <c r="C34" s="89" t="s">
        <v>428</v>
      </c>
      <c r="D34" s="90">
        <f>SUM('Pos.'!F283+'Pos.'!F276)</f>
        <v>992990</v>
      </c>
      <c r="E34" s="91">
        <f>D34/D48*100</f>
        <v>4.324949959868589</v>
      </c>
    </row>
    <row r="35" spans="2:5" ht="13.5" customHeight="1">
      <c r="B35" s="88" t="s">
        <v>461</v>
      </c>
      <c r="C35" s="89" t="s">
        <v>988</v>
      </c>
      <c r="D35" s="90">
        <f>SUM('Pos.'!F308+'Pos.'!F320+'Pos.'!F328+'Pos.'!F343+'Pos.'!F351+'Pos.'!F360+'Pos.'!F365+'Pos.'!F494+'Pos.'!F520)</f>
        <v>2475926</v>
      </c>
      <c r="E35" s="91">
        <f>D35/D48*100</f>
        <v>10.7838508487876</v>
      </c>
    </row>
    <row r="36" spans="2:5" ht="13.5" customHeight="1">
      <c r="B36" s="88" t="s">
        <v>462</v>
      </c>
      <c r="C36" s="89" t="s">
        <v>429</v>
      </c>
      <c r="D36" s="90">
        <f>SUM('Pos.'!F375)</f>
        <v>57000</v>
      </c>
      <c r="E36" s="91">
        <f>D36/D48*100</f>
        <v>0.24826246761045895</v>
      </c>
    </row>
    <row r="37" spans="2:5" ht="18" customHeight="1">
      <c r="B37" s="84" t="s">
        <v>463</v>
      </c>
      <c r="C37" s="85" t="s">
        <v>430</v>
      </c>
      <c r="D37" s="86">
        <f>SUM(D38:D40)</f>
        <v>2503859</v>
      </c>
      <c r="E37" s="87">
        <f>D37/D48*100</f>
        <v>10.905512524362388</v>
      </c>
    </row>
    <row r="38" spans="2:5" ht="13.5" customHeight="1">
      <c r="B38" s="88" t="s">
        <v>464</v>
      </c>
      <c r="C38" s="89" t="s">
        <v>478</v>
      </c>
      <c r="D38" s="90">
        <f>'Pos.'!F465</f>
        <v>2361311</v>
      </c>
      <c r="E38" s="91">
        <f>D38/D48*100</f>
        <v>10.284647292205621</v>
      </c>
    </row>
    <row r="39" spans="2:5" ht="13.5" customHeight="1">
      <c r="B39" s="88" t="s">
        <v>465</v>
      </c>
      <c r="C39" s="89" t="s">
        <v>431</v>
      </c>
      <c r="D39" s="90">
        <f>'Pos.'!F398+'Pos.'!F412</f>
        <v>98548</v>
      </c>
      <c r="E39" s="91">
        <f>D39/D48*100</f>
        <v>0.42922402908904406</v>
      </c>
    </row>
    <row r="40" spans="2:5" ht="13.5" customHeight="1">
      <c r="B40" s="88" t="s">
        <v>763</v>
      </c>
      <c r="C40" s="89" t="s">
        <v>764</v>
      </c>
      <c r="D40" s="90">
        <f>'Pos.'!F405</f>
        <v>44000</v>
      </c>
      <c r="E40" s="91">
        <f>D40/D48*100</f>
        <v>0.1916412030677227</v>
      </c>
    </row>
    <row r="41" spans="2:5" ht="18" customHeight="1">
      <c r="B41" s="84" t="s">
        <v>466</v>
      </c>
      <c r="C41" s="85" t="s">
        <v>432</v>
      </c>
      <c r="D41" s="86">
        <f>SUM(D42:D47)</f>
        <v>1004340</v>
      </c>
      <c r="E41" s="87">
        <f>D41/D48*100</f>
        <v>4.374384679296287</v>
      </c>
    </row>
    <row r="42" spans="2:5" ht="13.5" customHeight="1">
      <c r="B42" s="88">
        <v>1012</v>
      </c>
      <c r="C42" s="89" t="s">
        <v>480</v>
      </c>
      <c r="D42" s="90">
        <f>SUM('Pos.'!F437)</f>
        <v>46000</v>
      </c>
      <c r="E42" s="91">
        <f>D42/D48*100</f>
        <v>0.20035216684352827</v>
      </c>
    </row>
    <row r="43" spans="2:5" ht="13.5" customHeight="1">
      <c r="B43" s="88">
        <v>1020</v>
      </c>
      <c r="C43" s="89" t="s">
        <v>433</v>
      </c>
      <c r="D43" s="90">
        <f>SUM('Pos.'!F460)</f>
        <v>0</v>
      </c>
      <c r="E43" s="91">
        <f>D43/D48*100</f>
        <v>0</v>
      </c>
    </row>
    <row r="44" spans="2:5" ht="13.5" customHeight="1">
      <c r="B44" s="88">
        <v>1040</v>
      </c>
      <c r="C44" s="89" t="s">
        <v>434</v>
      </c>
      <c r="D44" s="90">
        <f>SUM('Pos.'!F432)</f>
        <v>189200</v>
      </c>
      <c r="E44" s="91">
        <f>D44/D48*100</f>
        <v>0.8240571731912076</v>
      </c>
    </row>
    <row r="45" spans="2:5" ht="13.5" customHeight="1">
      <c r="B45" s="88">
        <v>1060</v>
      </c>
      <c r="C45" s="89" t="s">
        <v>435</v>
      </c>
      <c r="D45" s="90">
        <f>SUM('Pos.'!F447)</f>
        <v>23683</v>
      </c>
      <c r="E45" s="91">
        <f>D45/D48*100</f>
        <v>0.10315087755120174</v>
      </c>
    </row>
    <row r="46" spans="2:5" ht="13.5" customHeight="1">
      <c r="B46" s="88">
        <v>1070</v>
      </c>
      <c r="C46" s="89" t="s">
        <v>481</v>
      </c>
      <c r="D46" s="90">
        <f>SUM('Pos.'!F418)</f>
        <v>574207</v>
      </c>
      <c r="E46" s="91">
        <f>D46/D48*100</f>
        <v>2.5009481884069964</v>
      </c>
    </row>
    <row r="47" spans="2:5" ht="13.5" customHeight="1">
      <c r="B47" s="88">
        <v>1090</v>
      </c>
      <c r="C47" s="89" t="s">
        <v>468</v>
      </c>
      <c r="D47" s="90">
        <f>SUM('Pos.'!F453)</f>
        <v>171250</v>
      </c>
      <c r="E47" s="91">
        <f>D47/D48*100</f>
        <v>0.7458762733033525</v>
      </c>
    </row>
    <row r="48" spans="2:5" ht="19.5" customHeight="1">
      <c r="B48" s="89"/>
      <c r="C48" s="85" t="s">
        <v>436</v>
      </c>
      <c r="D48" s="86">
        <f>SUM(D7+D13+D17+D23+D26+D31+D33+D37+D41)</f>
        <v>22959572</v>
      </c>
      <c r="E48" s="87">
        <f>SUM(E7+E13+E17+E23+E26+E31+E33+E37+E41)</f>
        <v>100</v>
      </c>
    </row>
    <row r="50" spans="4:5" ht="16.5" customHeight="1">
      <c r="D50" s="192"/>
      <c r="E50" s="192"/>
    </row>
    <row r="51" spans="2:5" ht="21" customHeight="1">
      <c r="B51" s="80" t="str">
        <f>Opći!E1</f>
        <v>Hvar, 10.01.2012.</v>
      </c>
      <c r="D51" s="92"/>
      <c r="E51" s="92"/>
    </row>
  </sheetData>
  <sheetProtection/>
  <mergeCells count="2">
    <mergeCell ref="B3:E3"/>
    <mergeCell ref="D50:E50"/>
  </mergeCells>
  <printOptions/>
  <pageMargins left="0.75" right="0.75" top="0.55" bottom="0.5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44"/>
  <sheetViews>
    <sheetView zoomScale="140" zoomScaleNormal="140" zoomScalePageLayoutView="0" workbookViewId="0" topLeftCell="A25">
      <selection activeCell="D35" sqref="D35"/>
    </sheetView>
  </sheetViews>
  <sheetFormatPr defaultColWidth="9.140625" defaultRowHeight="12.75"/>
  <cols>
    <col min="1" max="1" width="7.57421875" style="43" customWidth="1"/>
    <col min="2" max="2" width="45.140625" style="43" customWidth="1"/>
    <col min="3" max="5" width="9.7109375" style="43" customWidth="1"/>
    <col min="6" max="6" width="6.28125" style="43" customWidth="1"/>
    <col min="7" max="16384" width="9.140625" style="43" customWidth="1"/>
  </cols>
  <sheetData>
    <row r="1" spans="1:6" ht="25.5" customHeight="1">
      <c r="A1" s="42" t="s">
        <v>477</v>
      </c>
      <c r="E1" s="42" t="str">
        <f>Opći!E1</f>
        <v>Hvar, 10.01.2012.</v>
      </c>
      <c r="F1" s="42"/>
    </row>
    <row r="2" ht="15" customHeight="1">
      <c r="A2" s="42" t="s">
        <v>962</v>
      </c>
    </row>
    <row r="3" ht="15" customHeight="1"/>
    <row r="4" ht="31.5" customHeight="1"/>
    <row r="5" spans="1:6" ht="22.5" customHeight="1">
      <c r="A5" s="145" t="s">
        <v>963</v>
      </c>
      <c r="B5" s="145"/>
      <c r="C5" s="145"/>
      <c r="D5" s="145"/>
      <c r="E5" s="145"/>
      <c r="F5" s="145"/>
    </row>
    <row r="6" spans="1:6" ht="24.75" customHeight="1">
      <c r="A6" s="149" t="s">
        <v>964</v>
      </c>
      <c r="B6" s="149"/>
      <c r="C6" s="149"/>
      <c r="D6" s="149"/>
      <c r="E6" s="149"/>
      <c r="F6" s="149"/>
    </row>
    <row r="7" spans="1:6" ht="21" customHeight="1">
      <c r="A7" s="191" t="s">
        <v>1032</v>
      </c>
      <c r="B7" s="195"/>
      <c r="C7" s="195"/>
      <c r="D7" s="195"/>
      <c r="E7" s="195"/>
      <c r="F7" s="195"/>
    </row>
    <row r="8" spans="1:6" ht="18" customHeight="1">
      <c r="A8" s="195"/>
      <c r="B8" s="195"/>
      <c r="C8" s="195"/>
      <c r="D8" s="195"/>
      <c r="E8" s="195"/>
      <c r="F8" s="195"/>
    </row>
    <row r="9" spans="1:6" ht="18" customHeight="1">
      <c r="A9" s="127"/>
      <c r="B9" s="127"/>
      <c r="C9" s="127"/>
      <c r="D9" s="127"/>
      <c r="E9" s="127"/>
      <c r="F9" s="127"/>
    </row>
    <row r="10" spans="1:2" ht="18" customHeight="1">
      <c r="A10" s="44"/>
      <c r="B10" s="44"/>
    </row>
    <row r="11" ht="27" customHeight="1">
      <c r="A11" s="45" t="s">
        <v>566</v>
      </c>
    </row>
    <row r="13" spans="1:4" ht="20.25" customHeight="1">
      <c r="A13" s="193"/>
      <c r="B13" s="193"/>
      <c r="C13" s="193"/>
      <c r="D13" s="193"/>
    </row>
    <row r="15" ht="16.5" customHeight="1"/>
    <row r="18" spans="1:6" ht="27" customHeight="1">
      <c r="A18" s="196" t="s">
        <v>662</v>
      </c>
      <c r="B18" s="197"/>
      <c r="C18" s="46" t="s">
        <v>973</v>
      </c>
      <c r="D18" s="46" t="s">
        <v>965</v>
      </c>
      <c r="E18" s="46" t="s">
        <v>960</v>
      </c>
      <c r="F18" s="46" t="s">
        <v>961</v>
      </c>
    </row>
    <row r="19" spans="1:6" ht="18" customHeight="1">
      <c r="A19" s="47" t="s">
        <v>658</v>
      </c>
      <c r="B19" s="47"/>
      <c r="C19" s="48">
        <f>C45</f>
        <v>26695881</v>
      </c>
      <c r="D19" s="48">
        <f>D45</f>
        <v>25201111</v>
      </c>
      <c r="E19" s="48">
        <f>D19-C19</f>
        <v>-1494770</v>
      </c>
      <c r="F19" s="49">
        <f aca="true" t="shared" si="0" ref="F19:F25">D19/C19*100</f>
        <v>94.40074669197095</v>
      </c>
    </row>
    <row r="20" spans="1:6" ht="18" customHeight="1">
      <c r="A20" s="47" t="s">
        <v>567</v>
      </c>
      <c r="B20" s="47"/>
      <c r="C20" s="48">
        <f>C142</f>
        <v>100918</v>
      </c>
      <c r="D20" s="48">
        <f>D142</f>
        <v>16691</v>
      </c>
      <c r="E20" s="48">
        <f aca="true" t="shared" si="1" ref="E20:E25">D20-C20</f>
        <v>-84227</v>
      </c>
      <c r="F20" s="49">
        <f t="shared" si="0"/>
        <v>16.53917041558493</v>
      </c>
    </row>
    <row r="21" spans="1:6" ht="18" customHeight="1">
      <c r="A21" s="50" t="s">
        <v>568</v>
      </c>
      <c r="B21" s="50"/>
      <c r="C21" s="51">
        <f>SUM(C19:C20)</f>
        <v>26796799</v>
      </c>
      <c r="D21" s="51">
        <f>SUM(D19:D20)</f>
        <v>25217802</v>
      </c>
      <c r="E21" s="51">
        <f t="shared" si="1"/>
        <v>-1578997</v>
      </c>
      <c r="F21" s="49">
        <f t="shared" si="0"/>
        <v>94.10751634924753</v>
      </c>
    </row>
    <row r="22" spans="1:6" ht="18" customHeight="1">
      <c r="A22" s="47" t="s">
        <v>659</v>
      </c>
      <c r="B22" s="47"/>
      <c r="C22" s="48">
        <f>C155</f>
        <v>20058644</v>
      </c>
      <c r="D22" s="48">
        <f>D155</f>
        <v>20016704</v>
      </c>
      <c r="E22" s="48">
        <f t="shared" si="1"/>
        <v>-41940</v>
      </c>
      <c r="F22" s="49">
        <f t="shared" si="0"/>
        <v>99.79091308465317</v>
      </c>
    </row>
    <row r="23" spans="1:6" ht="18" customHeight="1">
      <c r="A23" s="47" t="s">
        <v>569</v>
      </c>
      <c r="B23" s="47"/>
      <c r="C23" s="48">
        <f>C217</f>
        <v>4187253</v>
      </c>
      <c r="D23" s="48">
        <f>D217</f>
        <v>2156949</v>
      </c>
      <c r="E23" s="48">
        <f t="shared" si="1"/>
        <v>-2030304</v>
      </c>
      <c r="F23" s="49">
        <f t="shared" si="0"/>
        <v>51.512268305736484</v>
      </c>
    </row>
    <row r="24" spans="1:6" ht="18" customHeight="1">
      <c r="A24" s="50" t="s">
        <v>660</v>
      </c>
      <c r="B24" s="50"/>
      <c r="C24" s="51">
        <f>SUM(C22:C23)</f>
        <v>24245897</v>
      </c>
      <c r="D24" s="51">
        <f>SUM(D22:D23)</f>
        <v>22173653</v>
      </c>
      <c r="E24" s="51">
        <f t="shared" si="1"/>
        <v>-2072244</v>
      </c>
      <c r="F24" s="49">
        <f t="shared" si="0"/>
        <v>91.4532178372283</v>
      </c>
    </row>
    <row r="25" spans="1:6" ht="18" customHeight="1">
      <c r="A25" s="47" t="s">
        <v>570</v>
      </c>
      <c r="B25" s="47"/>
      <c r="C25" s="48">
        <f>C21-C24</f>
        <v>2550902</v>
      </c>
      <c r="D25" s="48">
        <f>D21-D24</f>
        <v>3044149</v>
      </c>
      <c r="E25" s="48">
        <f t="shared" si="1"/>
        <v>493247</v>
      </c>
      <c r="F25" s="49">
        <f t="shared" si="0"/>
        <v>119.33617990812661</v>
      </c>
    </row>
    <row r="26" ht="23.25" customHeight="1"/>
    <row r="27" spans="1:6" ht="27" customHeight="1">
      <c r="A27" s="52" t="s">
        <v>661</v>
      </c>
      <c r="B27" s="53"/>
      <c r="C27" s="46" t="s">
        <v>973</v>
      </c>
      <c r="D27" s="46" t="s">
        <v>965</v>
      </c>
      <c r="E27" s="46" t="s">
        <v>960</v>
      </c>
      <c r="F27" s="46" t="s">
        <v>961</v>
      </c>
    </row>
    <row r="28" spans="1:6" ht="18" customHeight="1">
      <c r="A28" s="54" t="s">
        <v>275</v>
      </c>
      <c r="B28" s="47"/>
      <c r="C28" s="48">
        <f>C240</f>
        <v>725213</v>
      </c>
      <c r="D28" s="48">
        <f>D240</f>
        <v>785919</v>
      </c>
      <c r="E28" s="48">
        <f>D28-C28</f>
        <v>60706</v>
      </c>
      <c r="F28" s="49">
        <f aca="true" t="shared" si="2" ref="F28:F35">D28/C28*100</f>
        <v>108.37078210125853</v>
      </c>
    </row>
    <row r="29" spans="1:6" ht="18" customHeight="1">
      <c r="A29" s="50" t="s">
        <v>946</v>
      </c>
      <c r="B29" s="50"/>
      <c r="C29" s="51">
        <f>0-C28</f>
        <v>-725213</v>
      </c>
      <c r="D29" s="51">
        <f>0-D28</f>
        <v>-785919</v>
      </c>
      <c r="E29" s="51">
        <f>D29-C29</f>
        <v>-60706</v>
      </c>
      <c r="F29" s="49">
        <f t="shared" si="2"/>
        <v>108.37078210125853</v>
      </c>
    </row>
    <row r="30" ht="24" customHeight="1"/>
    <row r="31" spans="1:6" ht="18" customHeight="1">
      <c r="A31" s="138" t="s">
        <v>1022</v>
      </c>
      <c r="B31" s="50"/>
      <c r="C31" s="55">
        <f>C21</f>
        <v>26796799</v>
      </c>
      <c r="D31" s="55">
        <f>D21</f>
        <v>25217802</v>
      </c>
      <c r="E31" s="55">
        <f>E21</f>
        <v>-1578997</v>
      </c>
      <c r="F31" s="49">
        <f t="shared" si="2"/>
        <v>94.10751634924753</v>
      </c>
    </row>
    <row r="32" spans="1:6" ht="18" customHeight="1">
      <c r="A32" s="138" t="s">
        <v>1023</v>
      </c>
      <c r="B32" s="50"/>
      <c r="C32" s="55">
        <f>C24+C28</f>
        <v>24971110</v>
      </c>
      <c r="D32" s="55">
        <f>D24+D28</f>
        <v>22959572</v>
      </c>
      <c r="E32" s="55">
        <f>E24+E28</f>
        <v>-2011538</v>
      </c>
      <c r="F32" s="49">
        <f t="shared" si="2"/>
        <v>91.94453910939482</v>
      </c>
    </row>
    <row r="33" spans="1:6" ht="18" customHeight="1">
      <c r="A33" s="139" t="s">
        <v>1024</v>
      </c>
      <c r="B33" s="47"/>
      <c r="C33" s="48">
        <f>C31-C32</f>
        <v>1825689</v>
      </c>
      <c r="D33" s="48">
        <f>D31-D32</f>
        <v>2258230</v>
      </c>
      <c r="E33" s="48">
        <f>D33-C33</f>
        <v>432541</v>
      </c>
      <c r="F33" s="49">
        <f t="shared" si="2"/>
        <v>123.69193219655703</v>
      </c>
    </row>
    <row r="34" spans="1:6" ht="18" customHeight="1">
      <c r="A34" s="138" t="s">
        <v>1025</v>
      </c>
      <c r="B34" s="50"/>
      <c r="C34" s="51">
        <v>2877000</v>
      </c>
      <c r="D34" s="51">
        <v>4781500</v>
      </c>
      <c r="E34" s="48">
        <f>D34-C34</f>
        <v>1904500</v>
      </c>
      <c r="F34" s="49">
        <f t="shared" si="2"/>
        <v>166.19742787626</v>
      </c>
    </row>
    <row r="35" spans="1:6" ht="18" customHeight="1">
      <c r="A35" s="139" t="s">
        <v>1026</v>
      </c>
      <c r="B35" s="47"/>
      <c r="C35" s="48">
        <f>C34+C33</f>
        <v>4702689</v>
      </c>
      <c r="D35" s="48">
        <f>D34+D33</f>
        <v>7039730</v>
      </c>
      <c r="E35" s="48">
        <f>E34+E33</f>
        <v>2337041</v>
      </c>
      <c r="F35" s="49">
        <f t="shared" si="2"/>
        <v>149.69584422869553</v>
      </c>
    </row>
    <row r="36" ht="20.25" customHeight="1"/>
    <row r="37" ht="24.75" customHeight="1"/>
    <row r="38" spans="1:2" ht="18" customHeight="1">
      <c r="A38" s="193"/>
      <c r="B38" s="193"/>
    </row>
    <row r="39" ht="17.25" customHeight="1"/>
    <row r="40" ht="20.25" customHeight="1"/>
    <row r="41" ht="21.75" customHeight="1"/>
    <row r="42" spans="1:2" ht="27" customHeight="1">
      <c r="A42" s="56" t="s">
        <v>265</v>
      </c>
      <c r="B42" s="57"/>
    </row>
    <row r="43" spans="3:6" ht="12" customHeight="1">
      <c r="C43" s="44"/>
      <c r="D43" s="44"/>
      <c r="E43" s="194" t="s">
        <v>564</v>
      </c>
      <c r="F43" s="194"/>
    </row>
    <row r="44" spans="1:6" ht="24" customHeight="1">
      <c r="A44" s="58" t="s">
        <v>359</v>
      </c>
      <c r="B44" s="59" t="s">
        <v>696</v>
      </c>
      <c r="C44" s="60" t="s">
        <v>974</v>
      </c>
      <c r="D44" s="60" t="s">
        <v>972</v>
      </c>
      <c r="E44" s="61" t="s">
        <v>960</v>
      </c>
      <c r="F44" s="61" t="s">
        <v>961</v>
      </c>
    </row>
    <row r="45" spans="1:6" ht="23.25" customHeight="1">
      <c r="A45" s="62" t="s">
        <v>663</v>
      </c>
      <c r="B45" s="53" t="s">
        <v>664</v>
      </c>
      <c r="C45" s="55">
        <f>C46+C66+C79+C98+C123+C136</f>
        <v>26695881</v>
      </c>
      <c r="D45" s="63">
        <f>D46+D66+D79+D98+D123+D136</f>
        <v>25201111</v>
      </c>
      <c r="E45" s="63">
        <f>E46+E66+E79+E98+E123+E136</f>
        <v>-1411228</v>
      </c>
      <c r="F45" s="49">
        <f>D45/C45*100</f>
        <v>94.40074669197095</v>
      </c>
    </row>
    <row r="46" spans="1:6" ht="21" customHeight="1">
      <c r="A46" s="64" t="s">
        <v>665</v>
      </c>
      <c r="B46" s="50" t="s">
        <v>571</v>
      </c>
      <c r="C46" s="51">
        <f>C47+C54+C60</f>
        <v>14322714</v>
      </c>
      <c r="D46" s="65">
        <f>D47+D54+D60</f>
        <v>12968175</v>
      </c>
      <c r="E46" s="65">
        <f>E47+E54+E60</f>
        <v>-1354539</v>
      </c>
      <c r="F46" s="49">
        <f aca="true" t="shared" si="3" ref="F46:F114">D46/C46*100</f>
        <v>90.54272116304215</v>
      </c>
    </row>
    <row r="47" spans="1:6" ht="18" customHeight="1">
      <c r="A47" s="64" t="s">
        <v>666</v>
      </c>
      <c r="B47" s="50" t="s">
        <v>572</v>
      </c>
      <c r="C47" s="51">
        <f>SUM(C48:C53)</f>
        <v>8887499</v>
      </c>
      <c r="D47" s="65">
        <f>SUM(D48:D53)</f>
        <v>7066164</v>
      </c>
      <c r="E47" s="65">
        <f>SUM(E48:E53)</f>
        <v>-1821335</v>
      </c>
      <c r="F47" s="49">
        <f t="shared" si="3"/>
        <v>79.50677687839965</v>
      </c>
    </row>
    <row r="48" spans="1:6" ht="12" customHeight="1">
      <c r="A48" s="66" t="s">
        <v>667</v>
      </c>
      <c r="B48" s="47" t="s">
        <v>573</v>
      </c>
      <c r="C48" s="67">
        <v>7608678</v>
      </c>
      <c r="D48" s="67">
        <f>Opći!D45</f>
        <v>5328799</v>
      </c>
      <c r="E48" s="48">
        <f>D48-C48</f>
        <v>-2279879</v>
      </c>
      <c r="F48" s="49">
        <f t="shared" si="3"/>
        <v>70.03580648307104</v>
      </c>
    </row>
    <row r="49" spans="1:6" ht="12" customHeight="1">
      <c r="A49" s="66" t="s">
        <v>668</v>
      </c>
      <c r="B49" s="47" t="s">
        <v>574</v>
      </c>
      <c r="C49" s="67">
        <v>597740</v>
      </c>
      <c r="D49" s="67">
        <f>Opći!D46</f>
        <v>669354</v>
      </c>
      <c r="E49" s="48">
        <f aca="true" t="shared" si="4" ref="E49:E119">D49-C49</f>
        <v>71614</v>
      </c>
      <c r="F49" s="49">
        <f t="shared" si="3"/>
        <v>111.98079432529194</v>
      </c>
    </row>
    <row r="50" spans="1:6" ht="12" customHeight="1">
      <c r="A50" s="66" t="s">
        <v>669</v>
      </c>
      <c r="B50" s="47" t="s">
        <v>575</v>
      </c>
      <c r="C50" s="67">
        <v>1088611</v>
      </c>
      <c r="D50" s="67">
        <f>Opći!D47</f>
        <v>981269</v>
      </c>
      <c r="E50" s="48">
        <f t="shared" si="4"/>
        <v>-107342</v>
      </c>
      <c r="F50" s="49">
        <f t="shared" si="3"/>
        <v>90.139544796075</v>
      </c>
    </row>
    <row r="51" spans="1:6" ht="12" customHeight="1">
      <c r="A51" s="66" t="s">
        <v>997</v>
      </c>
      <c r="B51" s="47" t="s">
        <v>998</v>
      </c>
      <c r="C51" s="67">
        <v>0</v>
      </c>
      <c r="D51" s="67">
        <f>Opći!D48</f>
        <v>3464</v>
      </c>
      <c r="E51" s="48">
        <f>D51-C51</f>
        <v>3464</v>
      </c>
      <c r="F51" s="49" t="e">
        <f>D51/C51*100</f>
        <v>#DIV/0!</v>
      </c>
    </row>
    <row r="52" spans="1:6" ht="12" customHeight="1">
      <c r="A52" s="66" t="s">
        <v>670</v>
      </c>
      <c r="B52" s="47" t="s">
        <v>576</v>
      </c>
      <c r="C52" s="67">
        <v>-407530</v>
      </c>
      <c r="D52" s="67">
        <f>Opći!D49</f>
        <v>83278</v>
      </c>
      <c r="E52" s="48">
        <f t="shared" si="4"/>
        <v>490808</v>
      </c>
      <c r="F52" s="49">
        <f t="shared" si="3"/>
        <v>-20.43481461487498</v>
      </c>
    </row>
    <row r="53" spans="1:6" ht="12" customHeight="1">
      <c r="A53" s="66" t="s">
        <v>671</v>
      </c>
      <c r="B53" s="47" t="s">
        <v>577</v>
      </c>
      <c r="C53" s="67">
        <v>0</v>
      </c>
      <c r="D53" s="67">
        <f>Opći!D50</f>
        <v>0</v>
      </c>
      <c r="E53" s="48">
        <f t="shared" si="4"/>
        <v>0</v>
      </c>
      <c r="F53" s="49" t="e">
        <f t="shared" si="3"/>
        <v>#DIV/0!</v>
      </c>
    </row>
    <row r="54" spans="1:6" ht="18" customHeight="1">
      <c r="A54" s="64" t="s">
        <v>672</v>
      </c>
      <c r="B54" s="50" t="s">
        <v>578</v>
      </c>
      <c r="C54" s="65">
        <f>C55+C58</f>
        <v>4219282</v>
      </c>
      <c r="D54" s="65">
        <f>D55+D58</f>
        <v>4593819</v>
      </c>
      <c r="E54" s="65">
        <f>E55+E58</f>
        <v>374537</v>
      </c>
      <c r="F54" s="49">
        <f t="shared" si="3"/>
        <v>108.87679467738825</v>
      </c>
    </row>
    <row r="55" spans="1:6" ht="15" customHeight="1">
      <c r="A55" s="66" t="s">
        <v>673</v>
      </c>
      <c r="B55" s="47" t="s">
        <v>579</v>
      </c>
      <c r="C55" s="67">
        <f>SUM(C56:C57)</f>
        <v>2363741</v>
      </c>
      <c r="D55" s="67">
        <f>SUM(D56:D57)</f>
        <v>2424752</v>
      </c>
      <c r="E55" s="48">
        <f t="shared" si="4"/>
        <v>61011</v>
      </c>
      <c r="F55" s="49">
        <f t="shared" si="3"/>
        <v>102.58112035117215</v>
      </c>
    </row>
    <row r="56" spans="1:6" ht="12">
      <c r="A56" s="68" t="s">
        <v>497</v>
      </c>
      <c r="B56" s="69" t="s">
        <v>675</v>
      </c>
      <c r="C56" s="67">
        <v>263553</v>
      </c>
      <c r="D56" s="67">
        <f>Opći!D53</f>
        <v>330519</v>
      </c>
      <c r="E56" s="48">
        <f t="shared" si="4"/>
        <v>66966</v>
      </c>
      <c r="F56" s="49">
        <f t="shared" si="3"/>
        <v>125.40893103095013</v>
      </c>
    </row>
    <row r="57" spans="1:6" ht="12">
      <c r="A57" s="68" t="s">
        <v>498</v>
      </c>
      <c r="B57" s="69" t="s">
        <v>676</v>
      </c>
      <c r="C57" s="67">
        <v>2100188</v>
      </c>
      <c r="D57" s="67">
        <f>Opći!D54</f>
        <v>2094233</v>
      </c>
      <c r="E57" s="48">
        <f t="shared" si="4"/>
        <v>-5955</v>
      </c>
      <c r="F57" s="49">
        <f t="shared" si="3"/>
        <v>99.71645395555065</v>
      </c>
    </row>
    <row r="58" spans="1:6" ht="15" customHeight="1">
      <c r="A58" s="66" t="s">
        <v>674</v>
      </c>
      <c r="B58" s="47" t="s">
        <v>580</v>
      </c>
      <c r="C58" s="67">
        <f>SUM(C59)</f>
        <v>1855541</v>
      </c>
      <c r="D58" s="67">
        <f>SUM(D59)</f>
        <v>2169067</v>
      </c>
      <c r="E58" s="48">
        <f t="shared" si="4"/>
        <v>313526</v>
      </c>
      <c r="F58" s="49">
        <f t="shared" si="3"/>
        <v>116.89674332175899</v>
      </c>
    </row>
    <row r="59" spans="1:6" ht="12">
      <c r="A59" s="68" t="s">
        <v>499</v>
      </c>
      <c r="B59" s="69" t="s">
        <v>677</v>
      </c>
      <c r="C59" s="67">
        <v>1855541</v>
      </c>
      <c r="D59" s="67">
        <f>Opći!D56</f>
        <v>2169067</v>
      </c>
      <c r="E59" s="48">
        <f t="shared" si="4"/>
        <v>313526</v>
      </c>
      <c r="F59" s="49">
        <f t="shared" si="3"/>
        <v>116.89674332175899</v>
      </c>
    </row>
    <row r="60" spans="1:6" ht="17.25" customHeight="1">
      <c r="A60" s="64" t="s">
        <v>678</v>
      </c>
      <c r="B60" s="50" t="s">
        <v>581</v>
      </c>
      <c r="C60" s="65">
        <f>C61+C63</f>
        <v>1215933</v>
      </c>
      <c r="D60" s="65">
        <f>D61+D63</f>
        <v>1308192</v>
      </c>
      <c r="E60" s="65">
        <f>E61+E63</f>
        <v>92259</v>
      </c>
      <c r="F60" s="49">
        <f t="shared" si="3"/>
        <v>107.58750687743486</v>
      </c>
    </row>
    <row r="61" spans="1:6" ht="15" customHeight="1">
      <c r="A61" s="66" t="s">
        <v>679</v>
      </c>
      <c r="B61" s="47" t="s">
        <v>582</v>
      </c>
      <c r="C61" s="67">
        <f>SUM(C62)</f>
        <v>962087</v>
      </c>
      <c r="D61" s="67">
        <f>SUM(D62)</f>
        <v>1023365</v>
      </c>
      <c r="E61" s="48">
        <f t="shared" si="4"/>
        <v>61278</v>
      </c>
      <c r="F61" s="49">
        <f t="shared" si="3"/>
        <v>106.36927845402755</v>
      </c>
    </row>
    <row r="62" spans="1:6" ht="12">
      <c r="A62" s="68" t="s">
        <v>500</v>
      </c>
      <c r="B62" s="69" t="s">
        <v>681</v>
      </c>
      <c r="C62" s="67">
        <v>962087</v>
      </c>
      <c r="D62" s="67">
        <f>Opći!D59</f>
        <v>1023365</v>
      </c>
      <c r="E62" s="48">
        <f t="shared" si="4"/>
        <v>61278</v>
      </c>
      <c r="F62" s="49">
        <f t="shared" si="3"/>
        <v>106.36927845402755</v>
      </c>
    </row>
    <row r="63" spans="1:6" ht="15" customHeight="1">
      <c r="A63" s="66" t="s">
        <v>680</v>
      </c>
      <c r="B63" s="47" t="s">
        <v>912</v>
      </c>
      <c r="C63" s="67">
        <f>SUM(C64:C65)</f>
        <v>253846</v>
      </c>
      <c r="D63" s="67">
        <f>SUM(D64:D65)</f>
        <v>284827</v>
      </c>
      <c r="E63" s="48">
        <f t="shared" si="4"/>
        <v>30981</v>
      </c>
      <c r="F63" s="49">
        <f t="shared" si="3"/>
        <v>112.20464376039017</v>
      </c>
    </row>
    <row r="64" spans="1:6" ht="12">
      <c r="A64" s="68" t="s">
        <v>501</v>
      </c>
      <c r="B64" s="69" t="s">
        <v>682</v>
      </c>
      <c r="C64" s="67">
        <v>251946</v>
      </c>
      <c r="D64" s="67">
        <f>Opći!D61</f>
        <v>284827</v>
      </c>
      <c r="E64" s="48">
        <f t="shared" si="4"/>
        <v>32881</v>
      </c>
      <c r="F64" s="49">
        <f t="shared" si="3"/>
        <v>113.05081247568924</v>
      </c>
    </row>
    <row r="65" spans="1:6" ht="12">
      <c r="A65" s="68" t="s">
        <v>966</v>
      </c>
      <c r="B65" s="69" t="s">
        <v>683</v>
      </c>
      <c r="C65" s="67">
        <v>1900</v>
      </c>
      <c r="D65" s="67">
        <f>Opći!D62</f>
        <v>0</v>
      </c>
      <c r="E65" s="48">
        <f t="shared" si="4"/>
        <v>-1900</v>
      </c>
      <c r="F65" s="49">
        <f t="shared" si="3"/>
        <v>0</v>
      </c>
    </row>
    <row r="66" spans="1:6" ht="21" customHeight="1">
      <c r="A66" s="64" t="s">
        <v>684</v>
      </c>
      <c r="B66" s="50" t="s">
        <v>583</v>
      </c>
      <c r="C66" s="65">
        <f>C67+C74</f>
        <v>922525</v>
      </c>
      <c r="D66" s="65">
        <f>D67+D74</f>
        <v>1663668</v>
      </c>
      <c r="E66" s="65">
        <f>E67+E74</f>
        <v>741143</v>
      </c>
      <c r="F66" s="49">
        <f t="shared" si="3"/>
        <v>180.33852741118125</v>
      </c>
    </row>
    <row r="67" spans="1:6" ht="18" customHeight="1">
      <c r="A67" s="64" t="s">
        <v>685</v>
      </c>
      <c r="B67" s="50" t="s">
        <v>584</v>
      </c>
      <c r="C67" s="65">
        <f>C68+C71</f>
        <v>887100</v>
      </c>
      <c r="D67" s="65">
        <f>D68+D71</f>
        <v>1033863</v>
      </c>
      <c r="E67" s="65">
        <f>E68+E71</f>
        <v>146763</v>
      </c>
      <c r="F67" s="49">
        <f t="shared" si="3"/>
        <v>116.54413256679067</v>
      </c>
    </row>
    <row r="68" spans="1:6" ht="14.25" customHeight="1">
      <c r="A68" s="66" t="s">
        <v>686</v>
      </c>
      <c r="B68" s="47" t="s">
        <v>585</v>
      </c>
      <c r="C68" s="67">
        <f>SUM(C69:C70)</f>
        <v>317100</v>
      </c>
      <c r="D68" s="67">
        <f>SUM(D69:D70)</f>
        <v>176431</v>
      </c>
      <c r="E68" s="48">
        <f t="shared" si="4"/>
        <v>-140669</v>
      </c>
      <c r="F68" s="49">
        <f t="shared" si="3"/>
        <v>55.638915168716494</v>
      </c>
    </row>
    <row r="69" spans="1:6" ht="12" customHeight="1">
      <c r="A69" s="68" t="s">
        <v>502</v>
      </c>
      <c r="B69" s="69" t="s">
        <v>503</v>
      </c>
      <c r="C69" s="67">
        <v>103800</v>
      </c>
      <c r="D69" s="67">
        <f>Opći!D66</f>
        <v>129671</v>
      </c>
      <c r="E69" s="48">
        <f t="shared" si="4"/>
        <v>25871</v>
      </c>
      <c r="F69" s="49">
        <f t="shared" si="3"/>
        <v>124.92389210019267</v>
      </c>
    </row>
    <row r="70" spans="1:6" ht="12" customHeight="1">
      <c r="A70" s="68" t="s">
        <v>504</v>
      </c>
      <c r="B70" s="69" t="s">
        <v>505</v>
      </c>
      <c r="C70" s="67">
        <v>213300</v>
      </c>
      <c r="D70" s="67">
        <f>Opći!D67</f>
        <v>46760</v>
      </c>
      <c r="E70" s="48">
        <f t="shared" si="4"/>
        <v>-166540</v>
      </c>
      <c r="F70" s="49">
        <f t="shared" si="3"/>
        <v>21.92217533989686</v>
      </c>
    </row>
    <row r="71" spans="1:6" ht="12">
      <c r="A71" s="66" t="s">
        <v>687</v>
      </c>
      <c r="B71" s="47" t="s">
        <v>586</v>
      </c>
      <c r="C71" s="67">
        <f>SUM(C72:C73)</f>
        <v>570000</v>
      </c>
      <c r="D71" s="67">
        <f>SUM(D72:D73)</f>
        <v>857432</v>
      </c>
      <c r="E71" s="48">
        <f t="shared" si="4"/>
        <v>287432</v>
      </c>
      <c r="F71" s="49">
        <f t="shared" si="3"/>
        <v>150.42666666666668</v>
      </c>
    </row>
    <row r="72" spans="1:6" ht="12" customHeight="1">
      <c r="A72" s="68" t="s">
        <v>506</v>
      </c>
      <c r="B72" s="69" t="s">
        <v>508</v>
      </c>
      <c r="C72" s="67">
        <v>400000</v>
      </c>
      <c r="D72" s="67">
        <f>Opći!D69</f>
        <v>250000</v>
      </c>
      <c r="E72" s="48">
        <f t="shared" si="4"/>
        <v>-150000</v>
      </c>
      <c r="F72" s="49">
        <f t="shared" si="3"/>
        <v>62.5</v>
      </c>
    </row>
    <row r="73" spans="1:6" ht="12" customHeight="1">
      <c r="A73" s="68" t="s">
        <v>507</v>
      </c>
      <c r="B73" s="69" t="s">
        <v>496</v>
      </c>
      <c r="C73" s="67">
        <v>170000</v>
      </c>
      <c r="D73" s="67">
        <f>Opći!D70</f>
        <v>607432</v>
      </c>
      <c r="E73" s="48">
        <f t="shared" si="4"/>
        <v>437432</v>
      </c>
      <c r="F73" s="49">
        <f t="shared" si="3"/>
        <v>357.3129411764706</v>
      </c>
    </row>
    <row r="74" spans="1:6" ht="18" customHeight="1">
      <c r="A74" s="64" t="s">
        <v>492</v>
      </c>
      <c r="B74" s="50" t="s">
        <v>493</v>
      </c>
      <c r="C74" s="65">
        <f>C75+C77</f>
        <v>35425</v>
      </c>
      <c r="D74" s="65">
        <f>D75+D77</f>
        <v>629805</v>
      </c>
      <c r="E74" s="65">
        <f>E75+E77</f>
        <v>594380</v>
      </c>
      <c r="F74" s="132">
        <f t="shared" si="3"/>
        <v>1777.8546224417785</v>
      </c>
    </row>
    <row r="75" spans="1:6" s="5" customFormat="1" ht="14.25" customHeight="1">
      <c r="A75" s="66" t="s">
        <v>1042</v>
      </c>
      <c r="B75" s="47" t="s">
        <v>1043</v>
      </c>
      <c r="C75" s="26">
        <f>SUM(C76:C76)</f>
        <v>0</v>
      </c>
      <c r="D75" s="67">
        <f>SUM(D76:D76)</f>
        <v>275452</v>
      </c>
      <c r="E75" s="48">
        <f>D75-C75</f>
        <v>275452</v>
      </c>
      <c r="F75" s="143" t="e">
        <f>D75/C75*100</f>
        <v>#DIV/0!</v>
      </c>
    </row>
    <row r="76" spans="1:6" s="5" customFormat="1" ht="14.25" customHeight="1">
      <c r="A76" s="68" t="s">
        <v>1044</v>
      </c>
      <c r="B76" s="69" t="s">
        <v>1045</v>
      </c>
      <c r="C76" s="26">
        <v>0</v>
      </c>
      <c r="D76" s="67">
        <v>275452</v>
      </c>
      <c r="E76" s="48">
        <f>D76-C76</f>
        <v>275452</v>
      </c>
      <c r="F76" s="143" t="e">
        <f>D76/C76*100</f>
        <v>#DIV/0!</v>
      </c>
    </row>
    <row r="77" spans="1:6" ht="14.25" customHeight="1">
      <c r="A77" s="66" t="s">
        <v>494</v>
      </c>
      <c r="B77" s="47" t="s">
        <v>495</v>
      </c>
      <c r="C77" s="67">
        <f>SUM(C78:C78)</f>
        <v>35425</v>
      </c>
      <c r="D77" s="67">
        <f>SUM(D78:D78)</f>
        <v>354353</v>
      </c>
      <c r="E77" s="48">
        <f t="shared" si="4"/>
        <v>318928</v>
      </c>
      <c r="F77" s="132">
        <f t="shared" si="3"/>
        <v>1000.2907551164432</v>
      </c>
    </row>
    <row r="78" spans="1:6" ht="14.25" customHeight="1">
      <c r="A78" s="68" t="s">
        <v>801</v>
      </c>
      <c r="B78" s="69" t="s">
        <v>479</v>
      </c>
      <c r="C78" s="67">
        <v>35425</v>
      </c>
      <c r="D78" s="67">
        <f>Opći!D75</f>
        <v>354353</v>
      </c>
      <c r="E78" s="48">
        <f t="shared" si="4"/>
        <v>318928</v>
      </c>
      <c r="F78" s="132">
        <f t="shared" si="3"/>
        <v>1000.2907551164432</v>
      </c>
    </row>
    <row r="79" spans="1:6" ht="20.25" customHeight="1">
      <c r="A79" s="64" t="s">
        <v>688</v>
      </c>
      <c r="B79" s="50" t="s">
        <v>587</v>
      </c>
      <c r="C79" s="65">
        <f>C80+C88</f>
        <v>3603958</v>
      </c>
      <c r="D79" s="65">
        <f>D80+D88</f>
        <v>3309584</v>
      </c>
      <c r="E79" s="65">
        <f>E80+E88</f>
        <v>-210818</v>
      </c>
      <c r="F79" s="49">
        <f t="shared" si="3"/>
        <v>91.83192478935659</v>
      </c>
    </row>
    <row r="80" spans="1:6" ht="18" customHeight="1">
      <c r="A80" s="64" t="s">
        <v>689</v>
      </c>
      <c r="B80" s="50" t="s">
        <v>588</v>
      </c>
      <c r="C80" s="65">
        <f>C81+C84+C86</f>
        <v>357082</v>
      </c>
      <c r="D80" s="65">
        <f>D81+D84+D86</f>
        <v>258441</v>
      </c>
      <c r="E80" s="65">
        <f>E81+E84</f>
        <v>-15085</v>
      </c>
      <c r="F80" s="49">
        <f t="shared" si="3"/>
        <v>72.37581283850768</v>
      </c>
    </row>
    <row r="81" spans="1:6" ht="15" customHeight="1">
      <c r="A81" s="66" t="s">
        <v>690</v>
      </c>
      <c r="B81" s="47" t="s">
        <v>589</v>
      </c>
      <c r="C81" s="67">
        <f>SUM(C82:C83)</f>
        <v>160470</v>
      </c>
      <c r="D81" s="67">
        <f>SUM(D82:D83)</f>
        <v>138367</v>
      </c>
      <c r="E81" s="48">
        <f t="shared" si="4"/>
        <v>-22103</v>
      </c>
      <c r="F81" s="49">
        <f t="shared" si="3"/>
        <v>86.2260858727488</v>
      </c>
    </row>
    <row r="82" spans="1:6" ht="12.75" customHeight="1">
      <c r="A82" s="68" t="s">
        <v>509</v>
      </c>
      <c r="B82" s="69" t="s">
        <v>525</v>
      </c>
      <c r="C82" s="67">
        <v>86566</v>
      </c>
      <c r="D82" s="67">
        <f>Opći!D79</f>
        <v>65732</v>
      </c>
      <c r="E82" s="48">
        <f t="shared" si="4"/>
        <v>-20834</v>
      </c>
      <c r="F82" s="49">
        <f t="shared" si="3"/>
        <v>75.93281426888154</v>
      </c>
    </row>
    <row r="83" spans="1:6" ht="12.75" customHeight="1">
      <c r="A83" s="68" t="s">
        <v>526</v>
      </c>
      <c r="B83" s="69" t="s">
        <v>527</v>
      </c>
      <c r="C83" s="67">
        <v>73904</v>
      </c>
      <c r="D83" s="67">
        <f>Opći!D80</f>
        <v>72635</v>
      </c>
      <c r="E83" s="48">
        <f t="shared" si="4"/>
        <v>-1269</v>
      </c>
      <c r="F83" s="49">
        <f t="shared" si="3"/>
        <v>98.282907555748</v>
      </c>
    </row>
    <row r="84" spans="1:6" ht="12">
      <c r="A84" s="66" t="s">
        <v>691</v>
      </c>
      <c r="B84" s="47" t="s">
        <v>590</v>
      </c>
      <c r="C84" s="67">
        <f>SUM(C85)</f>
        <v>0</v>
      </c>
      <c r="D84" s="67">
        <f>SUM(D85)</f>
        <v>7018</v>
      </c>
      <c r="E84" s="48">
        <f t="shared" si="4"/>
        <v>7018</v>
      </c>
      <c r="F84" s="49" t="e">
        <f t="shared" si="3"/>
        <v>#DIV/0!</v>
      </c>
    </row>
    <row r="85" spans="1:6" ht="12">
      <c r="A85" s="68" t="s">
        <v>528</v>
      </c>
      <c r="B85" s="69" t="s">
        <v>529</v>
      </c>
      <c r="C85" s="67">
        <v>0</v>
      </c>
      <c r="D85" s="67">
        <f>Opći!D82</f>
        <v>7018</v>
      </c>
      <c r="E85" s="48">
        <f t="shared" si="4"/>
        <v>7018</v>
      </c>
      <c r="F85" s="49" t="e">
        <f t="shared" si="3"/>
        <v>#DIV/0!</v>
      </c>
    </row>
    <row r="86" spans="1:6" ht="12">
      <c r="A86" s="66" t="s">
        <v>1033</v>
      </c>
      <c r="B86" s="47" t="s">
        <v>1034</v>
      </c>
      <c r="C86" s="67">
        <f>SUM(C87)</f>
        <v>196612</v>
      </c>
      <c r="D86" s="67">
        <f>SUM(D87)</f>
        <v>113056</v>
      </c>
      <c r="E86" s="48">
        <f>D86-C86</f>
        <v>-83556</v>
      </c>
      <c r="F86" s="49">
        <f>D86/C86*100</f>
        <v>57.50208532541249</v>
      </c>
    </row>
    <row r="87" spans="1:6" ht="12">
      <c r="A87" s="68" t="s">
        <v>1035</v>
      </c>
      <c r="B87" s="69" t="s">
        <v>1036</v>
      </c>
      <c r="C87" s="67">
        <v>196612</v>
      </c>
      <c r="D87" s="67">
        <v>113056</v>
      </c>
      <c r="E87" s="48">
        <f>D87-C87</f>
        <v>-83556</v>
      </c>
      <c r="F87" s="49">
        <f>D87/C87*100</f>
        <v>57.50208532541249</v>
      </c>
    </row>
    <row r="88" spans="1:6" ht="18" customHeight="1">
      <c r="A88" s="64" t="s">
        <v>692</v>
      </c>
      <c r="B88" s="50" t="s">
        <v>591</v>
      </c>
      <c r="C88" s="65">
        <f>C89+C92+C94</f>
        <v>3246876</v>
      </c>
      <c r="D88" s="65">
        <f>D89+D92+D94</f>
        <v>3051143</v>
      </c>
      <c r="E88" s="65">
        <f>E89+E92+E94</f>
        <v>-195733</v>
      </c>
      <c r="F88" s="49">
        <f t="shared" si="3"/>
        <v>93.97165151979934</v>
      </c>
    </row>
    <row r="89" spans="1:6" ht="15" customHeight="1">
      <c r="A89" s="66" t="s">
        <v>693</v>
      </c>
      <c r="B89" s="47" t="s">
        <v>592</v>
      </c>
      <c r="C89" s="67">
        <f>SUM(C90:C91)</f>
        <v>737383</v>
      </c>
      <c r="D89" s="67">
        <f>SUM(D90:D91)</f>
        <v>835913</v>
      </c>
      <c r="E89" s="48">
        <f t="shared" si="4"/>
        <v>98530</v>
      </c>
      <c r="F89" s="49">
        <f t="shared" si="3"/>
        <v>113.36211982104281</v>
      </c>
    </row>
    <row r="90" spans="1:6" ht="12.75" customHeight="1">
      <c r="A90" s="68" t="s">
        <v>530</v>
      </c>
      <c r="B90" s="69" t="s">
        <v>531</v>
      </c>
      <c r="C90" s="67">
        <v>667383</v>
      </c>
      <c r="D90" s="67">
        <f>Opći!D87</f>
        <v>835913</v>
      </c>
      <c r="E90" s="48">
        <f t="shared" si="4"/>
        <v>168530</v>
      </c>
      <c r="F90" s="49">
        <f t="shared" si="3"/>
        <v>125.25236633237586</v>
      </c>
    </row>
    <row r="91" spans="1:6" ht="12.75" customHeight="1">
      <c r="A91" s="68" t="s">
        <v>532</v>
      </c>
      <c r="B91" s="69" t="s">
        <v>533</v>
      </c>
      <c r="C91" s="67">
        <v>70000</v>
      </c>
      <c r="D91" s="67">
        <v>0</v>
      </c>
      <c r="E91" s="48">
        <f t="shared" si="4"/>
        <v>-70000</v>
      </c>
      <c r="F91" s="49">
        <f t="shared" si="3"/>
        <v>0</v>
      </c>
    </row>
    <row r="92" spans="1:6" ht="15" customHeight="1">
      <c r="A92" s="66" t="s">
        <v>694</v>
      </c>
      <c r="B92" s="47" t="s">
        <v>593</v>
      </c>
      <c r="C92" s="67">
        <f>C93</f>
        <v>1194747</v>
      </c>
      <c r="D92" s="67">
        <f>D93</f>
        <v>1094971</v>
      </c>
      <c r="E92" s="48">
        <f t="shared" si="4"/>
        <v>-99776</v>
      </c>
      <c r="F92" s="49">
        <f t="shared" si="3"/>
        <v>91.64877584961502</v>
      </c>
    </row>
    <row r="93" spans="1:6" ht="12">
      <c r="A93" s="68" t="s">
        <v>802</v>
      </c>
      <c r="B93" s="69" t="s">
        <v>534</v>
      </c>
      <c r="C93" s="67">
        <v>1194747</v>
      </c>
      <c r="D93" s="67">
        <f>Opći!D89</f>
        <v>1094971</v>
      </c>
      <c r="E93" s="48">
        <f t="shared" si="4"/>
        <v>-99776</v>
      </c>
      <c r="F93" s="49">
        <f t="shared" si="3"/>
        <v>91.64877584961502</v>
      </c>
    </row>
    <row r="94" spans="1:6" ht="15" customHeight="1">
      <c r="A94" s="66" t="s">
        <v>695</v>
      </c>
      <c r="B94" s="47" t="s">
        <v>355</v>
      </c>
      <c r="C94" s="67">
        <f>C95+C96+C97</f>
        <v>1314746</v>
      </c>
      <c r="D94" s="67">
        <f>D95+D96+D97</f>
        <v>1120259</v>
      </c>
      <c r="E94" s="48">
        <f t="shared" si="4"/>
        <v>-194487</v>
      </c>
      <c r="F94" s="49">
        <f t="shared" si="3"/>
        <v>85.20725676290326</v>
      </c>
    </row>
    <row r="95" spans="1:6" ht="12">
      <c r="A95" s="68" t="s">
        <v>857</v>
      </c>
      <c r="B95" s="69" t="s">
        <v>858</v>
      </c>
      <c r="C95" s="67">
        <v>16200</v>
      </c>
      <c r="D95" s="67">
        <f>Opći!D91</f>
        <v>34774</v>
      </c>
      <c r="E95" s="48">
        <f t="shared" si="4"/>
        <v>18574</v>
      </c>
      <c r="F95" s="49">
        <f t="shared" si="3"/>
        <v>214.6543209876543</v>
      </c>
    </row>
    <row r="96" spans="1:6" ht="12">
      <c r="A96" s="68" t="s">
        <v>535</v>
      </c>
      <c r="B96" s="69" t="s">
        <v>356</v>
      </c>
      <c r="C96" s="67">
        <v>431772</v>
      </c>
      <c r="D96" s="67">
        <f>Opći!D92</f>
        <v>342024</v>
      </c>
      <c r="E96" s="48">
        <f t="shared" si="4"/>
        <v>-89748</v>
      </c>
      <c r="F96" s="49">
        <f t="shared" si="3"/>
        <v>79.21402962674745</v>
      </c>
    </row>
    <row r="97" spans="1:6" ht="12">
      <c r="A97" s="68" t="s">
        <v>536</v>
      </c>
      <c r="B97" s="69" t="s">
        <v>357</v>
      </c>
      <c r="C97" s="67">
        <v>866774</v>
      </c>
      <c r="D97" s="67">
        <f>Opći!D93</f>
        <v>743461</v>
      </c>
      <c r="E97" s="48">
        <f t="shared" si="4"/>
        <v>-123313</v>
      </c>
      <c r="F97" s="49">
        <f t="shared" si="3"/>
        <v>85.77333884034361</v>
      </c>
    </row>
    <row r="98" spans="1:6" ht="21" customHeight="1">
      <c r="A98" s="70" t="s">
        <v>697</v>
      </c>
      <c r="B98" s="50" t="s">
        <v>594</v>
      </c>
      <c r="C98" s="65">
        <f>C99+C106+C116</f>
        <v>5190881</v>
      </c>
      <c r="D98" s="65">
        <f>D99+D106+D116</f>
        <v>5068714</v>
      </c>
      <c r="E98" s="65">
        <f>E99+E106+E116</f>
        <v>-122181</v>
      </c>
      <c r="F98" s="49">
        <f t="shared" si="3"/>
        <v>97.64650740404181</v>
      </c>
    </row>
    <row r="99" spans="1:6" ht="18" customHeight="1">
      <c r="A99" s="70" t="s">
        <v>698</v>
      </c>
      <c r="B99" s="50" t="s">
        <v>913</v>
      </c>
      <c r="C99" s="65">
        <f>C100+C102+C104</f>
        <v>709898</v>
      </c>
      <c r="D99" s="65">
        <f>D100+D102+D104</f>
        <v>804472</v>
      </c>
      <c r="E99" s="65">
        <f>E100+E102+E104</f>
        <v>94574</v>
      </c>
      <c r="F99" s="49">
        <f t="shared" si="3"/>
        <v>113.32219558302742</v>
      </c>
    </row>
    <row r="100" spans="1:6" ht="15" customHeight="1">
      <c r="A100" s="71" t="s">
        <v>699</v>
      </c>
      <c r="B100" s="47" t="s">
        <v>595</v>
      </c>
      <c r="C100" s="67">
        <f>SUM(C101)</f>
        <v>92900</v>
      </c>
      <c r="D100" s="67">
        <f>SUM(D101)</f>
        <v>212610</v>
      </c>
      <c r="E100" s="48">
        <f t="shared" si="4"/>
        <v>119710</v>
      </c>
      <c r="F100" s="49">
        <f t="shared" si="3"/>
        <v>228.85898815931108</v>
      </c>
    </row>
    <row r="101" spans="1:6" ht="12">
      <c r="A101" s="72" t="s">
        <v>537</v>
      </c>
      <c r="B101" s="69" t="s">
        <v>731</v>
      </c>
      <c r="C101" s="67">
        <v>92900</v>
      </c>
      <c r="D101" s="67">
        <f>Opći!D97</f>
        <v>212610</v>
      </c>
      <c r="E101" s="48">
        <f t="shared" si="4"/>
        <v>119710</v>
      </c>
      <c r="F101" s="49">
        <f t="shared" si="3"/>
        <v>228.85898815931108</v>
      </c>
    </row>
    <row r="102" spans="1:6" ht="15" customHeight="1">
      <c r="A102" s="71" t="s">
        <v>700</v>
      </c>
      <c r="B102" s="47" t="s">
        <v>914</v>
      </c>
      <c r="C102" s="67">
        <f>SUM(C103)</f>
        <v>65689</v>
      </c>
      <c r="D102" s="67">
        <f>SUM(D103)</f>
        <v>107442</v>
      </c>
      <c r="E102" s="48">
        <f t="shared" si="4"/>
        <v>41753</v>
      </c>
      <c r="F102" s="49">
        <f t="shared" si="3"/>
        <v>163.56163132335703</v>
      </c>
    </row>
    <row r="103" spans="1:6" ht="12">
      <c r="A103" s="72" t="s">
        <v>538</v>
      </c>
      <c r="B103" s="69" t="s">
        <v>702</v>
      </c>
      <c r="C103" s="67">
        <v>65689</v>
      </c>
      <c r="D103" s="67">
        <f>Opći!D99</f>
        <v>107442</v>
      </c>
      <c r="E103" s="48">
        <f t="shared" si="4"/>
        <v>41753</v>
      </c>
      <c r="F103" s="49">
        <f t="shared" si="3"/>
        <v>163.56163132335703</v>
      </c>
    </row>
    <row r="104" spans="1:6" ht="15" customHeight="1">
      <c r="A104" s="71" t="s">
        <v>701</v>
      </c>
      <c r="B104" s="47" t="s">
        <v>915</v>
      </c>
      <c r="C104" s="67">
        <f>SUM(C105)</f>
        <v>551309</v>
      </c>
      <c r="D104" s="67">
        <f>SUM(D105)</f>
        <v>484420</v>
      </c>
      <c r="E104" s="48">
        <f t="shared" si="4"/>
        <v>-66889</v>
      </c>
      <c r="F104" s="49">
        <f t="shared" si="3"/>
        <v>87.86723960610111</v>
      </c>
    </row>
    <row r="105" spans="1:6" ht="12">
      <c r="A105" s="72" t="s">
        <v>539</v>
      </c>
      <c r="B105" s="69" t="s">
        <v>703</v>
      </c>
      <c r="C105" s="67">
        <v>551309</v>
      </c>
      <c r="D105" s="67">
        <f>Opći!D101</f>
        <v>484420</v>
      </c>
      <c r="E105" s="48">
        <f t="shared" si="4"/>
        <v>-66889</v>
      </c>
      <c r="F105" s="49">
        <f t="shared" si="3"/>
        <v>87.86723960610111</v>
      </c>
    </row>
    <row r="106" spans="1:6" ht="18" customHeight="1">
      <c r="A106" s="70" t="s">
        <v>706</v>
      </c>
      <c r="B106" s="50" t="s">
        <v>596</v>
      </c>
      <c r="C106" s="65">
        <f>C107+C109+C110</f>
        <v>56455</v>
      </c>
      <c r="D106" s="65">
        <f>D107+D109+D110</f>
        <v>264499</v>
      </c>
      <c r="E106" s="65">
        <f>E107+E110</f>
        <v>208030</v>
      </c>
      <c r="F106" s="49">
        <f t="shared" si="3"/>
        <v>468.51297493578954</v>
      </c>
    </row>
    <row r="107" spans="1:6" ht="15" customHeight="1">
      <c r="A107" s="71" t="s">
        <v>804</v>
      </c>
      <c r="B107" s="47" t="s">
        <v>805</v>
      </c>
      <c r="C107" s="67">
        <f>C108</f>
        <v>32362</v>
      </c>
      <c r="D107" s="67">
        <f>D108</f>
        <v>18338</v>
      </c>
      <c r="E107" s="48">
        <f t="shared" si="4"/>
        <v>-14024</v>
      </c>
      <c r="F107" s="49">
        <f t="shared" si="3"/>
        <v>56.66522464618997</v>
      </c>
    </row>
    <row r="108" spans="1:6" ht="13.5" customHeight="1">
      <c r="A108" s="71" t="s">
        <v>806</v>
      </c>
      <c r="B108" s="47" t="s">
        <v>807</v>
      </c>
      <c r="C108" s="67">
        <v>32362</v>
      </c>
      <c r="D108" s="67">
        <f>Opći!D104</f>
        <v>18338</v>
      </c>
      <c r="E108" s="48">
        <f t="shared" si="4"/>
        <v>-14024</v>
      </c>
      <c r="F108" s="49">
        <f t="shared" si="3"/>
        <v>56.66522464618997</v>
      </c>
    </row>
    <row r="109" spans="1:6" ht="13.5" customHeight="1">
      <c r="A109" s="71" t="s">
        <v>979</v>
      </c>
      <c r="B109" s="47" t="s">
        <v>980</v>
      </c>
      <c r="C109" s="67">
        <v>0</v>
      </c>
      <c r="D109" s="67">
        <f>Opći!D105</f>
        <v>14</v>
      </c>
      <c r="E109" s="48">
        <f t="shared" si="4"/>
        <v>14</v>
      </c>
      <c r="F109" s="49" t="e">
        <f t="shared" si="3"/>
        <v>#DIV/0!</v>
      </c>
    </row>
    <row r="110" spans="1:6" ht="15" customHeight="1">
      <c r="A110" s="71" t="s">
        <v>707</v>
      </c>
      <c r="B110" s="47" t="s">
        <v>823</v>
      </c>
      <c r="C110" s="67">
        <f>SUM(C111:C115)</f>
        <v>24093</v>
      </c>
      <c r="D110" s="67">
        <f>SUM(D111:D115)</f>
        <v>246147</v>
      </c>
      <c r="E110" s="48">
        <f t="shared" si="4"/>
        <v>222054</v>
      </c>
      <c r="F110" s="132">
        <f t="shared" si="3"/>
        <v>1021.6535923297224</v>
      </c>
    </row>
    <row r="111" spans="1:6" ht="12" customHeight="1">
      <c r="A111" s="71" t="s">
        <v>967</v>
      </c>
      <c r="B111" s="69" t="s">
        <v>968</v>
      </c>
      <c r="C111" s="67">
        <v>840</v>
      </c>
      <c r="D111" s="67">
        <f>Opći!D107</f>
        <v>60305</v>
      </c>
      <c r="E111" s="48">
        <f t="shared" si="4"/>
        <v>59465</v>
      </c>
      <c r="F111" s="49">
        <f t="shared" si="3"/>
        <v>7179.166666666667</v>
      </c>
    </row>
    <row r="112" spans="1:6" ht="12" customHeight="1">
      <c r="A112" s="72" t="s">
        <v>766</v>
      </c>
      <c r="B112" s="69" t="s">
        <v>756</v>
      </c>
      <c r="C112" s="67">
        <v>23253</v>
      </c>
      <c r="D112" s="67">
        <f>Opći!D108</f>
        <v>180673</v>
      </c>
      <c r="E112" s="48">
        <f t="shared" si="4"/>
        <v>157420</v>
      </c>
      <c r="F112" s="132">
        <f t="shared" si="3"/>
        <v>776.98791553778</v>
      </c>
    </row>
    <row r="113" spans="1:6" ht="12" customHeight="1">
      <c r="A113" s="72" t="s">
        <v>981</v>
      </c>
      <c r="B113" s="69" t="s">
        <v>982</v>
      </c>
      <c r="C113" s="67">
        <v>0</v>
      </c>
      <c r="D113" s="67">
        <v>4334</v>
      </c>
      <c r="E113" s="48">
        <f>D113-C113</f>
        <v>4334</v>
      </c>
      <c r="F113" s="49" t="e">
        <f>D113/C113*100</f>
        <v>#DIV/0!</v>
      </c>
    </row>
    <row r="114" spans="1:6" ht="12" customHeight="1">
      <c r="A114" s="72" t="s">
        <v>900</v>
      </c>
      <c r="B114" s="69" t="s">
        <v>901</v>
      </c>
      <c r="C114" s="67">
        <v>0</v>
      </c>
      <c r="D114" s="67">
        <f>Opći!D110</f>
        <v>0</v>
      </c>
      <c r="E114" s="48">
        <f t="shared" si="4"/>
        <v>0</v>
      </c>
      <c r="F114" s="49" t="e">
        <f t="shared" si="3"/>
        <v>#DIV/0!</v>
      </c>
    </row>
    <row r="115" spans="1:6" ht="12" customHeight="1">
      <c r="A115" s="72" t="s">
        <v>990</v>
      </c>
      <c r="B115" s="69" t="s">
        <v>991</v>
      </c>
      <c r="C115" s="67">
        <v>0</v>
      </c>
      <c r="D115" s="67">
        <f>Opći!D111</f>
        <v>835</v>
      </c>
      <c r="E115" s="48">
        <f>D115-C115</f>
        <v>835</v>
      </c>
      <c r="F115" s="49" t="e">
        <f>D115/C115*100</f>
        <v>#DIV/0!</v>
      </c>
    </row>
    <row r="116" spans="1:6" ht="18" customHeight="1">
      <c r="A116" s="70" t="s">
        <v>803</v>
      </c>
      <c r="B116" s="50" t="s">
        <v>808</v>
      </c>
      <c r="C116" s="65">
        <f>C117+C119+C121</f>
        <v>4424528</v>
      </c>
      <c r="D116" s="65">
        <f>D117+D119+D121</f>
        <v>3999743</v>
      </c>
      <c r="E116" s="65">
        <f>E117+E119+E121</f>
        <v>-424785</v>
      </c>
      <c r="F116" s="49">
        <f aca="true" t="shared" si="5" ref="F116:F151">D116/C116*100</f>
        <v>90.39931490997458</v>
      </c>
    </row>
    <row r="117" spans="1:6" ht="15" customHeight="1">
      <c r="A117" s="71" t="s">
        <v>809</v>
      </c>
      <c r="B117" s="47" t="s">
        <v>810</v>
      </c>
      <c r="C117" s="67">
        <f>C118</f>
        <v>2046765</v>
      </c>
      <c r="D117" s="67">
        <f>D118</f>
        <v>1273682</v>
      </c>
      <c r="E117" s="48">
        <f t="shared" si="4"/>
        <v>-773083</v>
      </c>
      <c r="F117" s="49">
        <f t="shared" si="5"/>
        <v>62.22902971274181</v>
      </c>
    </row>
    <row r="118" spans="1:6" ht="12">
      <c r="A118" s="72" t="s">
        <v>811</v>
      </c>
      <c r="B118" s="69" t="s">
        <v>704</v>
      </c>
      <c r="C118" s="67">
        <v>2046765</v>
      </c>
      <c r="D118" s="67">
        <f>Opći!D114</f>
        <v>1273682</v>
      </c>
      <c r="E118" s="48">
        <f t="shared" si="4"/>
        <v>-773083</v>
      </c>
      <c r="F118" s="49">
        <f t="shared" si="5"/>
        <v>62.22902971274181</v>
      </c>
    </row>
    <row r="119" spans="1:6" ht="15" customHeight="1">
      <c r="A119" s="71" t="s">
        <v>812</v>
      </c>
      <c r="B119" s="47" t="s">
        <v>813</v>
      </c>
      <c r="C119" s="67">
        <f>C120</f>
        <v>2322763</v>
      </c>
      <c r="D119" s="67">
        <f>D120</f>
        <v>2532011</v>
      </c>
      <c r="E119" s="48">
        <f t="shared" si="4"/>
        <v>209248</v>
      </c>
      <c r="F119" s="49">
        <f t="shared" si="5"/>
        <v>109.00858159011489</v>
      </c>
    </row>
    <row r="120" spans="1:6" ht="12">
      <c r="A120" s="72" t="s">
        <v>814</v>
      </c>
      <c r="B120" s="69" t="s">
        <v>705</v>
      </c>
      <c r="C120" s="67">
        <v>2322763</v>
      </c>
      <c r="D120" s="67">
        <f>Opći!D116</f>
        <v>2532011</v>
      </c>
      <c r="E120" s="48">
        <f aca="true" t="shared" si="6" ref="E120:E150">D120-C120</f>
        <v>209248</v>
      </c>
      <c r="F120" s="49">
        <f t="shared" si="5"/>
        <v>109.00858159011489</v>
      </c>
    </row>
    <row r="121" spans="1:6" ht="15" customHeight="1">
      <c r="A121" s="71" t="s">
        <v>815</v>
      </c>
      <c r="B121" s="47" t="s">
        <v>816</v>
      </c>
      <c r="C121" s="67">
        <f>C122</f>
        <v>55000</v>
      </c>
      <c r="D121" s="67">
        <f>D122</f>
        <v>194050</v>
      </c>
      <c r="E121" s="48">
        <f t="shared" si="6"/>
        <v>139050</v>
      </c>
      <c r="F121" s="49">
        <f t="shared" si="5"/>
        <v>352.8181818181818</v>
      </c>
    </row>
    <row r="122" spans="1:6" ht="12">
      <c r="A122" s="72" t="s">
        <v>817</v>
      </c>
      <c r="B122" s="69" t="s">
        <v>708</v>
      </c>
      <c r="C122" s="67">
        <v>55000</v>
      </c>
      <c r="D122" s="67">
        <f>Opći!D118</f>
        <v>194050</v>
      </c>
      <c r="E122" s="48">
        <f t="shared" si="6"/>
        <v>139050</v>
      </c>
      <c r="F122" s="49">
        <f t="shared" si="5"/>
        <v>352.8181818181818</v>
      </c>
    </row>
    <row r="123" spans="1:6" ht="21" customHeight="1">
      <c r="A123" s="70" t="s">
        <v>710</v>
      </c>
      <c r="B123" s="50" t="s">
        <v>916</v>
      </c>
      <c r="C123" s="65">
        <f>C124+C130</f>
        <v>2413329</v>
      </c>
      <c r="D123" s="65">
        <f>D124+D130</f>
        <v>2159255</v>
      </c>
      <c r="E123" s="65">
        <f>E124+E130</f>
        <v>-254074</v>
      </c>
      <c r="F123" s="49">
        <f t="shared" si="5"/>
        <v>89.47205291943203</v>
      </c>
    </row>
    <row r="124" spans="1:6" ht="18" customHeight="1">
      <c r="A124" s="70" t="s">
        <v>711</v>
      </c>
      <c r="B124" s="50" t="s">
        <v>818</v>
      </c>
      <c r="C124" s="65">
        <f>C125</f>
        <v>2223329</v>
      </c>
      <c r="D124" s="65">
        <f>D125</f>
        <v>2045755</v>
      </c>
      <c r="E124" s="65">
        <f>E125</f>
        <v>-177574</v>
      </c>
      <c r="F124" s="49">
        <f t="shared" si="5"/>
        <v>92.01314785171245</v>
      </c>
    </row>
    <row r="125" spans="1:6" ht="15" customHeight="1">
      <c r="A125" s="71" t="s">
        <v>819</v>
      </c>
      <c r="B125" s="47" t="s">
        <v>820</v>
      </c>
      <c r="C125" s="67">
        <f>C126+C127+C128+C129</f>
        <v>2223329</v>
      </c>
      <c r="D125" s="67">
        <f>D126+D127+D128+D129</f>
        <v>2045755</v>
      </c>
      <c r="E125" s="67">
        <f>E126+E127+E128+E129</f>
        <v>-177574</v>
      </c>
      <c r="F125" s="49">
        <f t="shared" si="5"/>
        <v>92.01314785171245</v>
      </c>
    </row>
    <row r="126" spans="1:6" ht="12">
      <c r="A126" s="72" t="s">
        <v>821</v>
      </c>
      <c r="B126" s="69" t="s">
        <v>709</v>
      </c>
      <c r="C126" s="67">
        <v>200900</v>
      </c>
      <c r="D126" s="67">
        <f>Opći!D122</f>
        <v>228500</v>
      </c>
      <c r="E126" s="48">
        <f t="shared" si="6"/>
        <v>27600</v>
      </c>
      <c r="F126" s="49">
        <f t="shared" si="5"/>
        <v>113.73817819810851</v>
      </c>
    </row>
    <row r="127" spans="1:6" ht="12">
      <c r="A127" s="72" t="s">
        <v>821</v>
      </c>
      <c r="B127" s="69" t="s">
        <v>757</v>
      </c>
      <c r="C127" s="67">
        <v>1873520</v>
      </c>
      <c r="D127" s="67">
        <f>Opći!D123</f>
        <v>1771340</v>
      </c>
      <c r="E127" s="48">
        <f t="shared" si="6"/>
        <v>-102180</v>
      </c>
      <c r="F127" s="49">
        <f t="shared" si="5"/>
        <v>94.54609505102695</v>
      </c>
    </row>
    <row r="128" spans="1:6" ht="12">
      <c r="A128" s="72" t="s">
        <v>821</v>
      </c>
      <c r="B128" s="69" t="s">
        <v>822</v>
      </c>
      <c r="C128" s="67">
        <v>60070</v>
      </c>
      <c r="D128" s="67">
        <f>Opći!D124</f>
        <v>26760</v>
      </c>
      <c r="E128" s="48">
        <f t="shared" si="6"/>
        <v>-33310</v>
      </c>
      <c r="F128" s="49">
        <f t="shared" si="5"/>
        <v>44.54802730148161</v>
      </c>
    </row>
    <row r="129" spans="1:6" s="5" customFormat="1" ht="12">
      <c r="A129" s="72" t="s">
        <v>821</v>
      </c>
      <c r="B129" s="69" t="s">
        <v>994</v>
      </c>
      <c r="C129" s="67">
        <v>88839</v>
      </c>
      <c r="D129" s="67">
        <f>Opći!D125</f>
        <v>19155</v>
      </c>
      <c r="E129" s="67">
        <f t="shared" si="6"/>
        <v>-69684</v>
      </c>
      <c r="F129" s="49">
        <f t="shared" si="5"/>
        <v>21.5614763786175</v>
      </c>
    </row>
    <row r="130" spans="1:6" ht="18" customHeight="1">
      <c r="A130" s="70" t="s">
        <v>712</v>
      </c>
      <c r="B130" s="50" t="s">
        <v>598</v>
      </c>
      <c r="C130" s="65">
        <f>C131</f>
        <v>190000</v>
      </c>
      <c r="D130" s="65">
        <f>D131</f>
        <v>113500</v>
      </c>
      <c r="E130" s="65">
        <f>E131</f>
        <v>-76500</v>
      </c>
      <c r="F130" s="49">
        <f t="shared" si="5"/>
        <v>59.73684210526316</v>
      </c>
    </row>
    <row r="131" spans="1:6" ht="15" customHeight="1">
      <c r="A131" s="71" t="s">
        <v>713</v>
      </c>
      <c r="B131" s="47" t="s">
        <v>599</v>
      </c>
      <c r="C131" s="67">
        <f>C132+C133+C134+C135</f>
        <v>190000</v>
      </c>
      <c r="D131" s="67">
        <f>D132+D133+D134+D135</f>
        <v>113500</v>
      </c>
      <c r="E131" s="48">
        <f t="shared" si="6"/>
        <v>-76500</v>
      </c>
      <c r="F131" s="49">
        <f t="shared" si="5"/>
        <v>59.73684210526316</v>
      </c>
    </row>
    <row r="132" spans="1:6" ht="12" customHeight="1">
      <c r="A132" s="72" t="s">
        <v>758</v>
      </c>
      <c r="B132" s="69" t="s">
        <v>759</v>
      </c>
      <c r="C132" s="67">
        <v>0</v>
      </c>
      <c r="D132" s="67">
        <f>Opći!D128</f>
        <v>2000</v>
      </c>
      <c r="E132" s="48">
        <f t="shared" si="6"/>
        <v>2000</v>
      </c>
      <c r="F132" s="49" t="e">
        <f t="shared" si="5"/>
        <v>#DIV/0!</v>
      </c>
    </row>
    <row r="133" spans="1:6" ht="12" customHeight="1">
      <c r="A133" s="72" t="s">
        <v>541</v>
      </c>
      <c r="B133" s="69" t="s">
        <v>542</v>
      </c>
      <c r="C133" s="67">
        <v>75000</v>
      </c>
      <c r="D133" s="67">
        <f>Opći!D129</f>
        <v>96000</v>
      </c>
      <c r="E133" s="48">
        <f t="shared" si="6"/>
        <v>21000</v>
      </c>
      <c r="F133" s="49">
        <f t="shared" si="5"/>
        <v>128</v>
      </c>
    </row>
    <row r="134" spans="1:6" ht="12" customHeight="1">
      <c r="A134" s="72" t="s">
        <v>543</v>
      </c>
      <c r="B134" s="69" t="s">
        <v>544</v>
      </c>
      <c r="C134" s="67">
        <v>100000</v>
      </c>
      <c r="D134" s="67">
        <f>Opći!D130</f>
        <v>15500</v>
      </c>
      <c r="E134" s="48">
        <f t="shared" si="6"/>
        <v>-84500</v>
      </c>
      <c r="F134" s="49">
        <f t="shared" si="5"/>
        <v>15.5</v>
      </c>
    </row>
    <row r="135" spans="1:6" ht="12" customHeight="1">
      <c r="A135" s="72" t="s">
        <v>1037</v>
      </c>
      <c r="B135" s="69" t="s">
        <v>1038</v>
      </c>
      <c r="C135" s="67">
        <v>15000</v>
      </c>
      <c r="D135" s="67">
        <v>0</v>
      </c>
      <c r="E135" s="48">
        <f>D135-C135</f>
        <v>-15000</v>
      </c>
      <c r="F135" s="49">
        <f>D135/C135*100</f>
        <v>0</v>
      </c>
    </row>
    <row r="136" spans="1:6" ht="21" customHeight="1">
      <c r="A136" s="70" t="s">
        <v>824</v>
      </c>
      <c r="B136" s="50" t="s">
        <v>825</v>
      </c>
      <c r="C136" s="65">
        <f>C137+C140</f>
        <v>242474</v>
      </c>
      <c r="D136" s="65">
        <f>D137+D140</f>
        <v>31715</v>
      </c>
      <c r="E136" s="65">
        <f>E137+E140</f>
        <v>-210759</v>
      </c>
      <c r="F136" s="49">
        <f t="shared" si="5"/>
        <v>13.079752880721232</v>
      </c>
    </row>
    <row r="137" spans="1:6" ht="18" customHeight="1">
      <c r="A137" s="70" t="s">
        <v>827</v>
      </c>
      <c r="B137" s="50" t="s">
        <v>826</v>
      </c>
      <c r="C137" s="65">
        <f>SUM(C138)</f>
        <v>0</v>
      </c>
      <c r="D137" s="65">
        <f>SUM(D138)</f>
        <v>14000</v>
      </c>
      <c r="E137" s="65">
        <f>SUM(E138)</f>
        <v>14000</v>
      </c>
      <c r="F137" s="49" t="e">
        <f t="shared" si="5"/>
        <v>#DIV/0!</v>
      </c>
    </row>
    <row r="138" spans="1:6" ht="15" customHeight="1">
      <c r="A138" s="71" t="s">
        <v>828</v>
      </c>
      <c r="B138" s="47" t="s">
        <v>597</v>
      </c>
      <c r="C138" s="67">
        <f>C139</f>
        <v>0</v>
      </c>
      <c r="D138" s="67">
        <f>D139</f>
        <v>14000</v>
      </c>
      <c r="E138" s="48">
        <f t="shared" si="6"/>
        <v>14000</v>
      </c>
      <c r="F138" s="49" t="e">
        <f t="shared" si="5"/>
        <v>#DIV/0!</v>
      </c>
    </row>
    <row r="139" spans="1:6" ht="12.75" customHeight="1">
      <c r="A139" s="72" t="s">
        <v>917</v>
      </c>
      <c r="B139" s="69" t="s">
        <v>540</v>
      </c>
      <c r="C139" s="67">
        <v>0</v>
      </c>
      <c r="D139" s="67">
        <f>Opći!D134</f>
        <v>14000</v>
      </c>
      <c r="E139" s="48">
        <f t="shared" si="6"/>
        <v>14000</v>
      </c>
      <c r="F139" s="49" t="e">
        <f t="shared" si="5"/>
        <v>#DIV/0!</v>
      </c>
    </row>
    <row r="140" spans="1:6" ht="18" customHeight="1">
      <c r="A140" s="70" t="s">
        <v>938</v>
      </c>
      <c r="B140" s="50" t="s">
        <v>940</v>
      </c>
      <c r="C140" s="65">
        <f>SUM(C141)</f>
        <v>242474</v>
      </c>
      <c r="D140" s="65">
        <f>SUM(D141)</f>
        <v>17715</v>
      </c>
      <c r="E140" s="65">
        <f>SUM(E141)</f>
        <v>-224759</v>
      </c>
      <c r="F140" s="49">
        <f t="shared" si="5"/>
        <v>7.305937956234483</v>
      </c>
    </row>
    <row r="141" spans="1:6" ht="12">
      <c r="A141" s="72" t="s">
        <v>939</v>
      </c>
      <c r="B141" s="69" t="s">
        <v>941</v>
      </c>
      <c r="C141" s="67">
        <v>242474</v>
      </c>
      <c r="D141" s="67">
        <f>Opći!D136</f>
        <v>17715</v>
      </c>
      <c r="E141" s="48">
        <f t="shared" si="6"/>
        <v>-224759</v>
      </c>
      <c r="F141" s="49">
        <f t="shared" si="5"/>
        <v>7.305937956234483</v>
      </c>
    </row>
    <row r="142" spans="1:6" ht="22.5" customHeight="1">
      <c r="A142" s="73" t="s">
        <v>714</v>
      </c>
      <c r="B142" s="53" t="s">
        <v>600</v>
      </c>
      <c r="C142" s="55">
        <f>C143+C147</f>
        <v>100918</v>
      </c>
      <c r="D142" s="55">
        <f>D143+D147</f>
        <v>16691</v>
      </c>
      <c r="E142" s="55">
        <f>E143+E147</f>
        <v>-84227</v>
      </c>
      <c r="F142" s="49">
        <f t="shared" si="5"/>
        <v>16.53917041558493</v>
      </c>
    </row>
    <row r="143" spans="1:6" ht="21" customHeight="1">
      <c r="A143" s="70" t="s">
        <v>715</v>
      </c>
      <c r="B143" s="50" t="s">
        <v>918</v>
      </c>
      <c r="C143" s="51">
        <f aca="true" t="shared" si="7" ref="C143:E144">SUM(C144)</f>
        <v>88471</v>
      </c>
      <c r="D143" s="51">
        <f t="shared" si="7"/>
        <v>0</v>
      </c>
      <c r="E143" s="51">
        <f t="shared" si="7"/>
        <v>-88471</v>
      </c>
      <c r="F143" s="49">
        <f t="shared" si="5"/>
        <v>0</v>
      </c>
    </row>
    <row r="144" spans="1:6" ht="18" customHeight="1">
      <c r="A144" s="70" t="s">
        <v>716</v>
      </c>
      <c r="B144" s="50" t="s">
        <v>601</v>
      </c>
      <c r="C144" s="51">
        <f t="shared" si="7"/>
        <v>88471</v>
      </c>
      <c r="D144" s="51">
        <f t="shared" si="7"/>
        <v>0</v>
      </c>
      <c r="E144" s="51">
        <f t="shared" si="7"/>
        <v>-88471</v>
      </c>
      <c r="F144" s="49">
        <f t="shared" si="5"/>
        <v>0</v>
      </c>
    </row>
    <row r="145" spans="1:6" ht="15" customHeight="1">
      <c r="A145" s="71" t="s">
        <v>717</v>
      </c>
      <c r="B145" s="47" t="s">
        <v>602</v>
      </c>
      <c r="C145" s="48">
        <f>C146</f>
        <v>88471</v>
      </c>
      <c r="D145" s="48">
        <f>D146</f>
        <v>0</v>
      </c>
      <c r="E145" s="48">
        <f t="shared" si="6"/>
        <v>-88471</v>
      </c>
      <c r="F145" s="49">
        <f t="shared" si="5"/>
        <v>0</v>
      </c>
    </row>
    <row r="146" spans="1:6" ht="12.75" customHeight="1">
      <c r="A146" s="72" t="s">
        <v>545</v>
      </c>
      <c r="B146" s="69" t="s">
        <v>547</v>
      </c>
      <c r="C146" s="48">
        <v>88471</v>
      </c>
      <c r="D146" s="48">
        <f>Opći!D141</f>
        <v>0</v>
      </c>
      <c r="E146" s="48">
        <f t="shared" si="6"/>
        <v>-88471</v>
      </c>
      <c r="F146" s="49">
        <f t="shared" si="5"/>
        <v>0</v>
      </c>
    </row>
    <row r="147" spans="1:6" ht="21" customHeight="1">
      <c r="A147" s="70" t="s">
        <v>718</v>
      </c>
      <c r="B147" s="50" t="s">
        <v>919</v>
      </c>
      <c r="C147" s="51">
        <f aca="true" t="shared" si="8" ref="C147:E148">SUM(C148)</f>
        <v>12447</v>
      </c>
      <c r="D147" s="51">
        <f t="shared" si="8"/>
        <v>16691</v>
      </c>
      <c r="E147" s="51">
        <f t="shared" si="8"/>
        <v>4244</v>
      </c>
      <c r="F147" s="49">
        <f t="shared" si="5"/>
        <v>134.09656945448702</v>
      </c>
    </row>
    <row r="148" spans="1:6" ht="18" customHeight="1">
      <c r="A148" s="70" t="s">
        <v>719</v>
      </c>
      <c r="B148" s="50" t="s">
        <v>603</v>
      </c>
      <c r="C148" s="51">
        <f t="shared" si="8"/>
        <v>12447</v>
      </c>
      <c r="D148" s="51">
        <f t="shared" si="8"/>
        <v>16691</v>
      </c>
      <c r="E148" s="51">
        <f t="shared" si="8"/>
        <v>4244</v>
      </c>
      <c r="F148" s="49">
        <f t="shared" si="5"/>
        <v>134.09656945448702</v>
      </c>
    </row>
    <row r="149" spans="1:6" ht="15" customHeight="1">
      <c r="A149" s="71" t="s">
        <v>720</v>
      </c>
      <c r="B149" s="47" t="s">
        <v>549</v>
      </c>
      <c r="C149" s="48">
        <f>C150</f>
        <v>12447</v>
      </c>
      <c r="D149" s="48">
        <f>D150</f>
        <v>16691</v>
      </c>
      <c r="E149" s="48">
        <f t="shared" si="6"/>
        <v>4244</v>
      </c>
      <c r="F149" s="49">
        <f t="shared" si="5"/>
        <v>134.09656945448702</v>
      </c>
    </row>
    <row r="150" spans="1:6" ht="12.75" customHeight="1">
      <c r="A150" s="72" t="s">
        <v>548</v>
      </c>
      <c r="B150" s="69" t="s">
        <v>550</v>
      </c>
      <c r="C150" s="48">
        <v>12447</v>
      </c>
      <c r="D150" s="48">
        <f>Opći!D145</f>
        <v>16691</v>
      </c>
      <c r="E150" s="48">
        <f t="shared" si="6"/>
        <v>4244</v>
      </c>
      <c r="F150" s="49">
        <f t="shared" si="5"/>
        <v>134.09656945448702</v>
      </c>
    </row>
    <row r="151" spans="1:6" ht="22.5" customHeight="1">
      <c r="A151" s="47"/>
      <c r="B151" s="74" t="s">
        <v>604</v>
      </c>
      <c r="C151" s="55">
        <f>C45+C142</f>
        <v>26796799</v>
      </c>
      <c r="D151" s="55">
        <f>D45+D142</f>
        <v>25217802</v>
      </c>
      <c r="E151" s="55">
        <f>E45+E142</f>
        <v>-1495455</v>
      </c>
      <c r="F151" s="49">
        <f t="shared" si="5"/>
        <v>94.10751634924753</v>
      </c>
    </row>
    <row r="152" ht="56.25" customHeight="1">
      <c r="A152" s="56" t="s">
        <v>721</v>
      </c>
    </row>
    <row r="153" ht="31.5" customHeight="1"/>
    <row r="154" spans="1:6" ht="27" customHeight="1">
      <c r="A154" s="58" t="s">
        <v>359</v>
      </c>
      <c r="B154" s="59" t="s">
        <v>274</v>
      </c>
      <c r="C154" s="60" t="s">
        <v>974</v>
      </c>
      <c r="D154" s="60" t="s">
        <v>972</v>
      </c>
      <c r="E154" s="61" t="s">
        <v>960</v>
      </c>
      <c r="F154" s="61" t="s">
        <v>961</v>
      </c>
    </row>
    <row r="155" spans="1:6" ht="25.5" customHeight="1">
      <c r="A155" s="73" t="s">
        <v>722</v>
      </c>
      <c r="B155" s="53" t="s">
        <v>743</v>
      </c>
      <c r="C155" s="55">
        <f>C156+C164+C194+C201+C204+C208</f>
        <v>20058644</v>
      </c>
      <c r="D155" s="63">
        <f>D156+D164+D194+D201+D204+D208</f>
        <v>20016704</v>
      </c>
      <c r="E155" s="63">
        <f>E156+E164+E194+E201+E204+E208</f>
        <v>-41940</v>
      </c>
      <c r="F155" s="49">
        <f aca="true" t="shared" si="9" ref="F155:F219">D155/C155*100</f>
        <v>99.79091308465317</v>
      </c>
    </row>
    <row r="156" spans="1:6" ht="22.5" customHeight="1">
      <c r="A156" s="70" t="s">
        <v>723</v>
      </c>
      <c r="B156" s="75" t="s">
        <v>605</v>
      </c>
      <c r="C156" s="51">
        <f>SUM(C157+C159+C161)</f>
        <v>5211500</v>
      </c>
      <c r="D156" s="65">
        <f>SUM(D157+D159+D161)</f>
        <v>5480401</v>
      </c>
      <c r="E156" s="51">
        <f>D156-C156</f>
        <v>268901</v>
      </c>
      <c r="F156" s="49">
        <f t="shared" si="9"/>
        <v>105.15976206466469</v>
      </c>
    </row>
    <row r="157" spans="1:6" ht="18" customHeight="1">
      <c r="A157" s="70" t="s">
        <v>724</v>
      </c>
      <c r="B157" s="50" t="s">
        <v>920</v>
      </c>
      <c r="C157" s="51">
        <f>SUM(C158:C158)</f>
        <v>4293004</v>
      </c>
      <c r="D157" s="65">
        <f>SUM(D158:D158)</f>
        <v>4537608</v>
      </c>
      <c r="E157" s="51">
        <f aca="true" t="shared" si="10" ref="E157:E221">D157-C157</f>
        <v>244604</v>
      </c>
      <c r="F157" s="49">
        <f t="shared" si="9"/>
        <v>105.69773519894228</v>
      </c>
    </row>
    <row r="158" spans="1:6" ht="13.5" customHeight="1">
      <c r="A158" s="71" t="s">
        <v>725</v>
      </c>
      <c r="B158" s="47" t="s">
        <v>606</v>
      </c>
      <c r="C158" s="48">
        <v>4293004</v>
      </c>
      <c r="D158" s="67">
        <f>SUM('Pos.'!F12+'Pos.'!F471+'Pos.'!F498)</f>
        <v>4537608</v>
      </c>
      <c r="E158" s="48">
        <f t="shared" si="10"/>
        <v>244604</v>
      </c>
      <c r="F158" s="49">
        <f t="shared" si="9"/>
        <v>105.69773519894228</v>
      </c>
    </row>
    <row r="159" spans="1:6" ht="18" customHeight="1">
      <c r="A159" s="70" t="s">
        <v>726</v>
      </c>
      <c r="B159" s="50" t="s">
        <v>729</v>
      </c>
      <c r="C159" s="51">
        <f>C160</f>
        <v>170500</v>
      </c>
      <c r="D159" s="65">
        <f>D160</f>
        <v>162324</v>
      </c>
      <c r="E159" s="51">
        <f t="shared" si="10"/>
        <v>-8176</v>
      </c>
      <c r="F159" s="49">
        <f t="shared" si="9"/>
        <v>95.20469208211144</v>
      </c>
    </row>
    <row r="160" spans="1:6" ht="13.5" customHeight="1">
      <c r="A160" s="71" t="s">
        <v>727</v>
      </c>
      <c r="B160" s="47" t="s">
        <v>607</v>
      </c>
      <c r="C160" s="48">
        <v>170500</v>
      </c>
      <c r="D160" s="67">
        <f>'Pos.'!F14+'Pos.'!F473+'Pos.'!F500</f>
        <v>162324</v>
      </c>
      <c r="E160" s="48">
        <f t="shared" si="10"/>
        <v>-8176</v>
      </c>
      <c r="F160" s="49">
        <f t="shared" si="9"/>
        <v>95.20469208211144</v>
      </c>
    </row>
    <row r="161" spans="1:6" ht="18" customHeight="1">
      <c r="A161" s="70" t="s">
        <v>728</v>
      </c>
      <c r="B161" s="50" t="s">
        <v>921</v>
      </c>
      <c r="C161" s="51">
        <f>SUM(C162:C163)</f>
        <v>747996</v>
      </c>
      <c r="D161" s="65">
        <f>SUM(D162:D163)</f>
        <v>780469</v>
      </c>
      <c r="E161" s="51">
        <f t="shared" si="10"/>
        <v>32473</v>
      </c>
      <c r="F161" s="49">
        <f t="shared" si="9"/>
        <v>104.3413333761143</v>
      </c>
    </row>
    <row r="162" spans="1:6" ht="13.5" customHeight="1">
      <c r="A162" s="76">
        <v>3132</v>
      </c>
      <c r="B162" s="47" t="s">
        <v>922</v>
      </c>
      <c r="C162" s="48">
        <v>675015</v>
      </c>
      <c r="D162" s="67">
        <f>SUM('Pos.'!F16+'Pos.'!F475+'Pos.'!F502)</f>
        <v>703330</v>
      </c>
      <c r="E162" s="48">
        <f t="shared" si="10"/>
        <v>28315</v>
      </c>
      <c r="F162" s="49">
        <f t="shared" si="9"/>
        <v>104.1947215987793</v>
      </c>
    </row>
    <row r="163" spans="1:6" ht="12">
      <c r="A163" s="76">
        <v>3133</v>
      </c>
      <c r="B163" s="47" t="s">
        <v>923</v>
      </c>
      <c r="C163" s="48">
        <v>72981</v>
      </c>
      <c r="D163" s="67">
        <f>SUM('Pos.'!F17+'Pos.'!F476+'Pos.'!F503)</f>
        <v>77139</v>
      </c>
      <c r="E163" s="48">
        <f t="shared" si="10"/>
        <v>4158</v>
      </c>
      <c r="F163" s="49">
        <f t="shared" si="9"/>
        <v>105.69737328893822</v>
      </c>
    </row>
    <row r="164" spans="1:6" ht="22.5" customHeight="1">
      <c r="A164" s="77">
        <v>32</v>
      </c>
      <c r="B164" s="50" t="s">
        <v>608</v>
      </c>
      <c r="C164" s="51">
        <f>SUM(C165+C170+C175+C185+C187)</f>
        <v>9067573</v>
      </c>
      <c r="D164" s="65">
        <f>SUM(D165+D170+D175+D185+D187)</f>
        <v>9039378</v>
      </c>
      <c r="E164" s="51">
        <f t="shared" si="10"/>
        <v>-28195</v>
      </c>
      <c r="F164" s="49">
        <f t="shared" si="9"/>
        <v>99.68905681818056</v>
      </c>
    </row>
    <row r="165" spans="1:6" ht="18" customHeight="1">
      <c r="A165" s="77">
        <v>321</v>
      </c>
      <c r="B165" s="50" t="s">
        <v>730</v>
      </c>
      <c r="C165" s="51">
        <f>SUM(C166:C169)</f>
        <v>301353</v>
      </c>
      <c r="D165" s="51">
        <f>SUM(D166:D169)</f>
        <v>274806</v>
      </c>
      <c r="E165" s="51">
        <f t="shared" si="10"/>
        <v>-26547</v>
      </c>
      <c r="F165" s="49">
        <f t="shared" si="9"/>
        <v>91.19072980856338</v>
      </c>
    </row>
    <row r="166" spans="1:6" ht="12.75" customHeight="1">
      <c r="A166" s="76">
        <v>3211</v>
      </c>
      <c r="B166" s="47" t="s">
        <v>609</v>
      </c>
      <c r="C166" s="48">
        <v>149173</v>
      </c>
      <c r="D166" s="67">
        <f>SUM('Pos.'!F20)</f>
        <v>109537</v>
      </c>
      <c r="E166" s="48">
        <f t="shared" si="10"/>
        <v>-39636</v>
      </c>
      <c r="F166" s="49">
        <f t="shared" si="9"/>
        <v>73.4295080208885</v>
      </c>
    </row>
    <row r="167" spans="1:6" ht="12.75" customHeight="1">
      <c r="A167" s="76" t="s">
        <v>390</v>
      </c>
      <c r="B167" s="47" t="s">
        <v>393</v>
      </c>
      <c r="C167" s="48">
        <v>146460</v>
      </c>
      <c r="D167" s="67">
        <f>SUM('Pos.'!F21+'Pos.'!F479+'Pos.'!F506)</f>
        <v>153200</v>
      </c>
      <c r="E167" s="48">
        <f t="shared" si="10"/>
        <v>6740</v>
      </c>
      <c r="F167" s="49">
        <f t="shared" si="9"/>
        <v>104.60193909599892</v>
      </c>
    </row>
    <row r="168" spans="1:6" ht="12.75" customHeight="1">
      <c r="A168" s="76">
        <v>3213</v>
      </c>
      <c r="B168" s="47" t="s">
        <v>610</v>
      </c>
      <c r="C168" s="48">
        <v>5720</v>
      </c>
      <c r="D168" s="67">
        <f>SUM('Pos.'!F22)</f>
        <v>9141</v>
      </c>
      <c r="E168" s="48">
        <f t="shared" si="10"/>
        <v>3421</v>
      </c>
      <c r="F168" s="49">
        <f t="shared" si="9"/>
        <v>159.80769230769232</v>
      </c>
    </row>
    <row r="169" spans="1:6" ht="12.75" customHeight="1">
      <c r="A169" s="76" t="s">
        <v>924</v>
      </c>
      <c r="B169" s="47" t="s">
        <v>925</v>
      </c>
      <c r="C169" s="48">
        <v>0</v>
      </c>
      <c r="D169" s="67">
        <f>'Pos.'!F23</f>
        <v>2928</v>
      </c>
      <c r="E169" s="48">
        <f t="shared" si="10"/>
        <v>2928</v>
      </c>
      <c r="F169" s="49" t="e">
        <f t="shared" si="9"/>
        <v>#DIV/0!</v>
      </c>
    </row>
    <row r="170" spans="1:6" ht="18" customHeight="1">
      <c r="A170" s="77">
        <v>322</v>
      </c>
      <c r="B170" s="50" t="s">
        <v>732</v>
      </c>
      <c r="C170" s="51">
        <f>SUM(C171:C174)</f>
        <v>1135757</v>
      </c>
      <c r="D170" s="65">
        <f>SUM(D171:D174)</f>
        <v>1181630</v>
      </c>
      <c r="E170" s="51">
        <f t="shared" si="10"/>
        <v>45873</v>
      </c>
      <c r="F170" s="49">
        <f t="shared" si="9"/>
        <v>104.0389801691735</v>
      </c>
    </row>
    <row r="171" spans="1:6" ht="12.75" customHeight="1">
      <c r="A171" s="76">
        <v>3221</v>
      </c>
      <c r="B171" s="47" t="s">
        <v>611</v>
      </c>
      <c r="C171" s="48">
        <v>181153</v>
      </c>
      <c r="D171" s="67">
        <f>'Pos.'!F25+'Pos.'!F48+'Pos.'!F355+'Pos.'!F312+'Pos.'!F481+'Pos.'!F508</f>
        <v>204796</v>
      </c>
      <c r="E171" s="48">
        <f t="shared" si="10"/>
        <v>23643</v>
      </c>
      <c r="F171" s="49">
        <f t="shared" si="9"/>
        <v>113.05139854156432</v>
      </c>
    </row>
    <row r="172" spans="1:6" ht="12.75" customHeight="1">
      <c r="A172" s="76">
        <v>3223</v>
      </c>
      <c r="B172" s="47" t="s">
        <v>612</v>
      </c>
      <c r="C172" s="48">
        <v>562915</v>
      </c>
      <c r="D172" s="67">
        <f>'Pos.'!F26+'Pos.'!F208+'Pos.'!F482</f>
        <v>523229</v>
      </c>
      <c r="E172" s="48">
        <f t="shared" si="10"/>
        <v>-39686</v>
      </c>
      <c r="F172" s="49">
        <f t="shared" si="9"/>
        <v>92.94991250899336</v>
      </c>
    </row>
    <row r="173" spans="1:6" ht="12.75" customHeight="1">
      <c r="A173" s="76">
        <v>3224</v>
      </c>
      <c r="B173" s="47" t="s">
        <v>613</v>
      </c>
      <c r="C173" s="48">
        <v>385378</v>
      </c>
      <c r="D173" s="67">
        <f>'Pos.'!F27+'Pos.'!F130+'Pos.'!F356+'Pos.'!F150+'Pos.'!F209+'Pos.'!F222+'Pos.'!F254+'Pos.'!F280+'Pos.'!F483+'Pos.'!F509</f>
        <v>427009</v>
      </c>
      <c r="E173" s="48">
        <f t="shared" si="10"/>
        <v>41631</v>
      </c>
      <c r="F173" s="49">
        <f t="shared" si="9"/>
        <v>110.80264052436829</v>
      </c>
    </row>
    <row r="174" spans="1:6" ht="12.75" customHeight="1">
      <c r="A174" s="76">
        <v>3225</v>
      </c>
      <c r="B174" s="47" t="s">
        <v>614</v>
      </c>
      <c r="C174" s="48">
        <v>6311</v>
      </c>
      <c r="D174" s="67">
        <f>SUM('Pos.'!F28+'Pos.'!F313+'Pos.'!F510+'Pos.'!F369)</f>
        <v>26596</v>
      </c>
      <c r="E174" s="48">
        <f t="shared" si="10"/>
        <v>20285</v>
      </c>
      <c r="F174" s="49">
        <f t="shared" si="9"/>
        <v>421.4229123752179</v>
      </c>
    </row>
    <row r="175" spans="1:6" ht="18" customHeight="1">
      <c r="A175" s="77">
        <v>323</v>
      </c>
      <c r="B175" s="50" t="s">
        <v>733</v>
      </c>
      <c r="C175" s="51">
        <f>SUM(C176:C184)</f>
        <v>6024202</v>
      </c>
      <c r="D175" s="65">
        <f>SUM(D176:D184)</f>
        <v>5989547</v>
      </c>
      <c r="E175" s="51">
        <f t="shared" si="10"/>
        <v>-34655</v>
      </c>
      <c r="F175" s="49">
        <f t="shared" si="9"/>
        <v>99.42473708550942</v>
      </c>
    </row>
    <row r="176" spans="1:6" ht="12.75" customHeight="1">
      <c r="A176" s="76">
        <v>3231</v>
      </c>
      <c r="B176" s="47" t="s">
        <v>615</v>
      </c>
      <c r="C176" s="48">
        <v>352857</v>
      </c>
      <c r="D176" s="67">
        <f>SUM('Pos.'!F30+'Pos.'!F512)</f>
        <v>315973</v>
      </c>
      <c r="E176" s="48">
        <f t="shared" si="10"/>
        <v>-36884</v>
      </c>
      <c r="F176" s="49">
        <f t="shared" si="9"/>
        <v>89.54704030244547</v>
      </c>
    </row>
    <row r="177" spans="1:6" ht="12.75" customHeight="1">
      <c r="A177" s="76">
        <v>3232</v>
      </c>
      <c r="B177" s="47" t="s">
        <v>621</v>
      </c>
      <c r="C177" s="48">
        <v>1726832</v>
      </c>
      <c r="D177" s="48">
        <f>'Pos.'!F31+'Pos.'!F132+'Pos.'!F358+'Pos.'!F152+'Pos.'!F153+'Pos.'!F169+'Pos.'!F177+'Pos.'!F211+'Pos.'!F224+'Pos.'!F225+'Pos.'!F256+'Pos.'!F282+'Pos.'!F513</f>
        <v>1863869</v>
      </c>
      <c r="E177" s="48">
        <f t="shared" si="10"/>
        <v>137037</v>
      </c>
      <c r="F177" s="49">
        <f t="shared" si="9"/>
        <v>107.9357459208539</v>
      </c>
    </row>
    <row r="178" spans="1:6" ht="12.75" customHeight="1">
      <c r="A178" s="76">
        <v>3233</v>
      </c>
      <c r="B178" s="47" t="s">
        <v>622</v>
      </c>
      <c r="C178" s="48">
        <v>200371</v>
      </c>
      <c r="D178" s="67">
        <f>SUM('Pos.'!F59+'Pos.'!F50+'Pos.'!F514)</f>
        <v>312261</v>
      </c>
      <c r="E178" s="48">
        <f t="shared" si="10"/>
        <v>111890</v>
      </c>
      <c r="F178" s="49">
        <f t="shared" si="9"/>
        <v>155.84141417670222</v>
      </c>
    </row>
    <row r="179" spans="1:6" ht="12.75" customHeight="1">
      <c r="A179" s="76">
        <v>3234</v>
      </c>
      <c r="B179" s="47" t="s">
        <v>623</v>
      </c>
      <c r="C179" s="48">
        <v>27109</v>
      </c>
      <c r="D179" s="67">
        <f>Opći!D174</f>
        <v>32463</v>
      </c>
      <c r="E179" s="48">
        <f t="shared" si="10"/>
        <v>5354</v>
      </c>
      <c r="F179" s="49">
        <f t="shared" si="9"/>
        <v>119.74989855767457</v>
      </c>
    </row>
    <row r="180" spans="1:6" ht="12.75" customHeight="1">
      <c r="A180" s="76">
        <v>3235</v>
      </c>
      <c r="B180" s="47" t="s">
        <v>624</v>
      </c>
      <c r="C180" s="48">
        <v>155009</v>
      </c>
      <c r="D180" s="48">
        <f>'Pos.'!F315</f>
        <v>35000</v>
      </c>
      <c r="E180" s="48">
        <f t="shared" si="10"/>
        <v>-120009</v>
      </c>
      <c r="F180" s="49">
        <f t="shared" si="9"/>
        <v>22.579334103181107</v>
      </c>
    </row>
    <row r="181" spans="1:6" ht="12.75" customHeight="1">
      <c r="A181" s="76" t="s">
        <v>277</v>
      </c>
      <c r="B181" s="47" t="s">
        <v>279</v>
      </c>
      <c r="C181" s="48">
        <v>12792</v>
      </c>
      <c r="D181" s="67">
        <f>'Pos.'!F227</f>
        <v>25028</v>
      </c>
      <c r="E181" s="48">
        <f t="shared" si="10"/>
        <v>12236</v>
      </c>
      <c r="F181" s="49">
        <f t="shared" si="9"/>
        <v>195.6535334584115</v>
      </c>
    </row>
    <row r="182" spans="1:6" ht="12.75" customHeight="1">
      <c r="A182" s="76">
        <v>3237</v>
      </c>
      <c r="B182" s="47" t="s">
        <v>625</v>
      </c>
      <c r="C182" s="48">
        <v>1965537</v>
      </c>
      <c r="D182" s="67">
        <f>SUM('Pos.'!F60+'Pos.'!F51+'Pos.'!F228+'Pos.'!F359+'Pos.'!F186+'Pos.'!F316+'Pos.'!F324+'Pos.'!F516)</f>
        <v>1685070</v>
      </c>
      <c r="E182" s="48">
        <f t="shared" si="10"/>
        <v>-280467</v>
      </c>
      <c r="F182" s="49">
        <f t="shared" si="9"/>
        <v>85.73076975910399</v>
      </c>
    </row>
    <row r="183" spans="1:6" ht="12.75" customHeight="1">
      <c r="A183" s="76">
        <v>3238</v>
      </c>
      <c r="B183" s="47" t="s">
        <v>626</v>
      </c>
      <c r="C183" s="48">
        <v>20041</v>
      </c>
      <c r="D183" s="67">
        <f>SUM('Pos.'!F33)</f>
        <v>37162</v>
      </c>
      <c r="E183" s="48">
        <f t="shared" si="10"/>
        <v>17121</v>
      </c>
      <c r="F183" s="49">
        <f t="shared" si="9"/>
        <v>185.4298687690235</v>
      </c>
    </row>
    <row r="184" spans="1:6" ht="12.75" customHeight="1">
      <c r="A184" s="76">
        <v>3239</v>
      </c>
      <c r="B184" s="47" t="s">
        <v>627</v>
      </c>
      <c r="C184" s="48">
        <v>1563654</v>
      </c>
      <c r="D184" s="67">
        <f>Opći!D179</f>
        <v>1682721</v>
      </c>
      <c r="E184" s="48">
        <f t="shared" si="10"/>
        <v>119067</v>
      </c>
      <c r="F184" s="49">
        <f t="shared" si="9"/>
        <v>107.6146641136722</v>
      </c>
    </row>
    <row r="185" spans="1:6" ht="18" customHeight="1">
      <c r="A185" s="77" t="s">
        <v>908</v>
      </c>
      <c r="B185" s="50" t="s">
        <v>970</v>
      </c>
      <c r="C185" s="51">
        <f>C186</f>
        <v>0</v>
      </c>
      <c r="D185" s="65">
        <f>D186</f>
        <v>39280</v>
      </c>
      <c r="E185" s="51">
        <f t="shared" si="10"/>
        <v>39280</v>
      </c>
      <c r="F185" s="49" t="e">
        <f t="shared" si="9"/>
        <v>#DIV/0!</v>
      </c>
    </row>
    <row r="186" spans="1:6" ht="12.75" customHeight="1">
      <c r="A186" s="76" t="s">
        <v>910</v>
      </c>
      <c r="B186" s="47" t="s">
        <v>911</v>
      </c>
      <c r="C186" s="48">
        <v>0</v>
      </c>
      <c r="D186" s="67">
        <f>'Pos.'!F40</f>
        <v>39280</v>
      </c>
      <c r="E186" s="48">
        <f t="shared" si="10"/>
        <v>39280</v>
      </c>
      <c r="F186" s="49" t="e">
        <f t="shared" si="9"/>
        <v>#DIV/0!</v>
      </c>
    </row>
    <row r="187" spans="1:6" ht="18" customHeight="1">
      <c r="A187" s="77">
        <v>329</v>
      </c>
      <c r="B187" s="50" t="s">
        <v>734</v>
      </c>
      <c r="C187" s="51">
        <f>SUM(C188:C193)</f>
        <v>1606261</v>
      </c>
      <c r="D187" s="65">
        <f>SUM(D188:D193)</f>
        <v>1554115</v>
      </c>
      <c r="E187" s="51">
        <f t="shared" si="10"/>
        <v>-52146</v>
      </c>
      <c r="F187" s="49">
        <f t="shared" si="9"/>
        <v>96.7535786525353</v>
      </c>
    </row>
    <row r="188" spans="1:6" ht="12.75" customHeight="1">
      <c r="A188" s="76">
        <v>3291</v>
      </c>
      <c r="B188" s="47" t="s">
        <v>926</v>
      </c>
      <c r="C188" s="48">
        <v>314633</v>
      </c>
      <c r="D188" s="67">
        <f>'Pos.'!F42+'Pos.'!F263+'Pos.'!F485</f>
        <v>260098</v>
      </c>
      <c r="E188" s="48">
        <f t="shared" si="10"/>
        <v>-54535</v>
      </c>
      <c r="F188" s="49">
        <f t="shared" si="9"/>
        <v>82.66710739178662</v>
      </c>
    </row>
    <row r="189" spans="1:6" ht="12.75" customHeight="1">
      <c r="A189" s="76">
        <v>3292</v>
      </c>
      <c r="B189" s="47" t="s">
        <v>629</v>
      </c>
      <c r="C189" s="48">
        <v>30327</v>
      </c>
      <c r="D189" s="67">
        <f>SUM('Pos.'!F63+'Pos.'!F519)</f>
        <v>29864</v>
      </c>
      <c r="E189" s="48">
        <f t="shared" si="10"/>
        <v>-463</v>
      </c>
      <c r="F189" s="49">
        <f t="shared" si="9"/>
        <v>98.47330761367759</v>
      </c>
    </row>
    <row r="190" spans="1:6" ht="12.75" customHeight="1">
      <c r="A190" s="76">
        <v>3293</v>
      </c>
      <c r="B190" s="47" t="s">
        <v>630</v>
      </c>
      <c r="C190" s="48">
        <v>419042</v>
      </c>
      <c r="D190" s="67">
        <f>'Pos.'!F35+'Pos.'!F43+'Pos.'!F53+'Pos.'!F318+'Pos.'!F326</f>
        <v>430198</v>
      </c>
      <c r="E190" s="48">
        <f t="shared" si="10"/>
        <v>11156</v>
      </c>
      <c r="F190" s="49">
        <f t="shared" si="9"/>
        <v>102.66226297125347</v>
      </c>
    </row>
    <row r="191" spans="1:6" ht="12.75" customHeight="1">
      <c r="A191" s="76">
        <v>3294</v>
      </c>
      <c r="B191" s="47" t="s">
        <v>631</v>
      </c>
      <c r="C191" s="48">
        <v>8190</v>
      </c>
      <c r="D191" s="67">
        <f>SUM('Pos.'!F64)</f>
        <v>6515</v>
      </c>
      <c r="E191" s="48">
        <f t="shared" si="10"/>
        <v>-1675</v>
      </c>
      <c r="F191" s="49">
        <f t="shared" si="9"/>
        <v>79.54822954822954</v>
      </c>
    </row>
    <row r="192" spans="1:6" ht="12.75" customHeight="1">
      <c r="A192" s="76" t="s">
        <v>977</v>
      </c>
      <c r="B192" s="47" t="s">
        <v>1012</v>
      </c>
      <c r="C192" s="48">
        <v>233437</v>
      </c>
      <c r="D192" s="67">
        <f>SUM('Pos.'!F65)</f>
        <v>295350</v>
      </c>
      <c r="E192" s="48">
        <f>D192-C192</f>
        <v>61913</v>
      </c>
      <c r="F192" s="49">
        <f>D192/C192*100</f>
        <v>126.52235935177372</v>
      </c>
    </row>
    <row r="193" spans="1:6" ht="12.75" customHeight="1">
      <c r="A193" s="76">
        <v>3299</v>
      </c>
      <c r="B193" s="47" t="s">
        <v>628</v>
      </c>
      <c r="C193" s="48">
        <v>600632</v>
      </c>
      <c r="D193" s="67">
        <f>Opći!D188</f>
        <v>532090</v>
      </c>
      <c r="E193" s="48">
        <f t="shared" si="10"/>
        <v>-68542</v>
      </c>
      <c r="F193" s="49">
        <f t="shared" si="9"/>
        <v>88.58835360087375</v>
      </c>
    </row>
    <row r="194" spans="1:6" ht="22.5" customHeight="1">
      <c r="A194" s="77">
        <v>34</v>
      </c>
      <c r="B194" s="50" t="s">
        <v>632</v>
      </c>
      <c r="C194" s="51">
        <f>C195+C197</f>
        <v>244955</v>
      </c>
      <c r="D194" s="65">
        <f>D195+D197</f>
        <v>192978</v>
      </c>
      <c r="E194" s="51">
        <f t="shared" si="10"/>
        <v>-51977</v>
      </c>
      <c r="F194" s="49">
        <f t="shared" si="9"/>
        <v>78.78100059194546</v>
      </c>
    </row>
    <row r="195" spans="1:6" ht="18" customHeight="1">
      <c r="A195" s="77">
        <v>342</v>
      </c>
      <c r="B195" s="50" t="s">
        <v>735</v>
      </c>
      <c r="C195" s="51">
        <f>SUM(C196:C196)</f>
        <v>174511</v>
      </c>
      <c r="D195" s="65">
        <f>SUM(D196:D196)</f>
        <v>132743</v>
      </c>
      <c r="E195" s="51">
        <f t="shared" si="10"/>
        <v>-41768</v>
      </c>
      <c r="F195" s="49">
        <f t="shared" si="9"/>
        <v>76.0656921340202</v>
      </c>
    </row>
    <row r="196" spans="1:6" ht="12.75" customHeight="1">
      <c r="A196" s="76" t="s">
        <v>169</v>
      </c>
      <c r="B196" s="47" t="s">
        <v>633</v>
      </c>
      <c r="C196" s="48">
        <v>174511</v>
      </c>
      <c r="D196" s="67">
        <f>SUM('Pos.'!F88)</f>
        <v>132743</v>
      </c>
      <c r="E196" s="48">
        <f t="shared" si="10"/>
        <v>-41768</v>
      </c>
      <c r="F196" s="49">
        <f t="shared" si="9"/>
        <v>76.0656921340202</v>
      </c>
    </row>
    <row r="197" spans="1:6" ht="18" customHeight="1">
      <c r="A197" s="77">
        <v>343</v>
      </c>
      <c r="B197" s="50" t="s">
        <v>736</v>
      </c>
      <c r="C197" s="51">
        <f>SUM(C198:C200)</f>
        <v>70444</v>
      </c>
      <c r="D197" s="65">
        <f>SUM(D198:D200)</f>
        <v>60235</v>
      </c>
      <c r="E197" s="51">
        <f t="shared" si="10"/>
        <v>-10209</v>
      </c>
      <c r="F197" s="49">
        <f t="shared" si="9"/>
        <v>85.50763727215944</v>
      </c>
    </row>
    <row r="198" spans="1:6" ht="12.75" customHeight="1">
      <c r="A198" s="76">
        <v>3431</v>
      </c>
      <c r="B198" s="47" t="s">
        <v>634</v>
      </c>
      <c r="C198" s="48">
        <v>67819</v>
      </c>
      <c r="D198" s="67">
        <f>SUM('Pos.'!F97)</f>
        <v>58604</v>
      </c>
      <c r="E198" s="48">
        <f t="shared" si="10"/>
        <v>-9215</v>
      </c>
      <c r="F198" s="49">
        <f t="shared" si="9"/>
        <v>86.41236231734469</v>
      </c>
    </row>
    <row r="199" spans="1:6" ht="12.75" customHeight="1">
      <c r="A199" s="76">
        <v>3433</v>
      </c>
      <c r="B199" s="47" t="s">
        <v>635</v>
      </c>
      <c r="C199" s="48">
        <v>2625</v>
      </c>
      <c r="D199" s="67">
        <f>SUM('Pos.'!F98)</f>
        <v>1631</v>
      </c>
      <c r="E199" s="48">
        <f t="shared" si="10"/>
        <v>-994</v>
      </c>
      <c r="F199" s="49">
        <f t="shared" si="9"/>
        <v>62.133333333333326</v>
      </c>
    </row>
    <row r="200" spans="1:6" ht="12.75" customHeight="1">
      <c r="A200" s="76">
        <v>3434</v>
      </c>
      <c r="B200" s="47" t="s">
        <v>636</v>
      </c>
      <c r="C200" s="48">
        <v>0</v>
      </c>
      <c r="D200" s="67">
        <f>Opći!D195</f>
        <v>0</v>
      </c>
      <c r="E200" s="48">
        <f t="shared" si="10"/>
        <v>0</v>
      </c>
      <c r="F200" s="49" t="e">
        <f t="shared" si="9"/>
        <v>#DIV/0!</v>
      </c>
    </row>
    <row r="201" spans="1:6" ht="22.5" customHeight="1">
      <c r="A201" s="77">
        <v>35</v>
      </c>
      <c r="B201" s="50" t="s">
        <v>637</v>
      </c>
      <c r="C201" s="51">
        <f>C202</f>
        <v>54049</v>
      </c>
      <c r="D201" s="65">
        <f>D202</f>
        <v>133620</v>
      </c>
      <c r="E201" s="51">
        <f t="shared" si="10"/>
        <v>79571</v>
      </c>
      <c r="F201" s="49">
        <f t="shared" si="9"/>
        <v>247.22011508076008</v>
      </c>
    </row>
    <row r="202" spans="1:6" ht="18" customHeight="1">
      <c r="A202" s="77">
        <v>352</v>
      </c>
      <c r="B202" s="50" t="s">
        <v>737</v>
      </c>
      <c r="C202" s="51">
        <f>C203</f>
        <v>54049</v>
      </c>
      <c r="D202" s="65">
        <f>D203</f>
        <v>133620</v>
      </c>
      <c r="E202" s="51">
        <f t="shared" si="10"/>
        <v>79571</v>
      </c>
      <c r="F202" s="49">
        <f t="shared" si="9"/>
        <v>247.22011508076008</v>
      </c>
    </row>
    <row r="203" spans="1:6" ht="12.75" customHeight="1">
      <c r="A203" s="76">
        <v>3523</v>
      </c>
      <c r="B203" s="47" t="s">
        <v>640</v>
      </c>
      <c r="C203" s="48">
        <v>54049</v>
      </c>
      <c r="D203" s="67">
        <f>'Pos.'!F138+'Pos.'!F144+'Pos.'!F143</f>
        <v>133620</v>
      </c>
      <c r="E203" s="48">
        <f t="shared" si="10"/>
        <v>79571</v>
      </c>
      <c r="F203" s="49">
        <f t="shared" si="9"/>
        <v>247.22011508076008</v>
      </c>
    </row>
    <row r="204" spans="1:6" ht="22.5" customHeight="1">
      <c r="A204" s="77">
        <v>37</v>
      </c>
      <c r="B204" s="50" t="s">
        <v>641</v>
      </c>
      <c r="C204" s="51">
        <f>C205</f>
        <v>771501</v>
      </c>
      <c r="D204" s="65">
        <f>D205</f>
        <v>787090</v>
      </c>
      <c r="E204" s="51">
        <f t="shared" si="10"/>
        <v>15589</v>
      </c>
      <c r="F204" s="49">
        <f t="shared" si="9"/>
        <v>102.02060658378926</v>
      </c>
    </row>
    <row r="205" spans="1:6" ht="18" customHeight="1">
      <c r="A205" s="77">
        <v>372</v>
      </c>
      <c r="B205" s="50" t="s">
        <v>971</v>
      </c>
      <c r="C205" s="51">
        <f>SUM(C206:C207)</f>
        <v>771501</v>
      </c>
      <c r="D205" s="65">
        <f>SUM(D206:D207)</f>
        <v>787090</v>
      </c>
      <c r="E205" s="51">
        <f t="shared" si="10"/>
        <v>15589</v>
      </c>
      <c r="F205" s="49">
        <f t="shared" si="9"/>
        <v>102.02060658378926</v>
      </c>
    </row>
    <row r="206" spans="1:6" ht="12.75" customHeight="1">
      <c r="A206" s="76">
        <v>3721</v>
      </c>
      <c r="B206" s="47" t="s">
        <v>642</v>
      </c>
      <c r="C206" s="48">
        <v>524200</v>
      </c>
      <c r="D206" s="67">
        <f>SUM('Pos.'!F422+'Pos.'!F436)</f>
        <v>524850</v>
      </c>
      <c r="E206" s="48">
        <f t="shared" si="10"/>
        <v>650</v>
      </c>
      <c r="F206" s="49">
        <f t="shared" si="9"/>
        <v>100.12399847386493</v>
      </c>
    </row>
    <row r="207" spans="1:6" ht="12.75" customHeight="1">
      <c r="A207" s="76">
        <v>3722</v>
      </c>
      <c r="B207" s="47" t="s">
        <v>643</v>
      </c>
      <c r="C207" s="48">
        <v>247301</v>
      </c>
      <c r="D207" s="67">
        <f>SUM('Pos.'!F425+'Pos.'!F451)</f>
        <v>262240</v>
      </c>
      <c r="E207" s="48">
        <f t="shared" si="10"/>
        <v>14939</v>
      </c>
      <c r="F207" s="49">
        <f t="shared" si="9"/>
        <v>106.04081665662493</v>
      </c>
    </row>
    <row r="208" spans="1:6" ht="22.5" customHeight="1">
      <c r="A208" s="77">
        <v>38</v>
      </c>
      <c r="B208" s="50" t="s">
        <v>927</v>
      </c>
      <c r="C208" s="51">
        <f>C209+C211+C213+C215</f>
        <v>4709066</v>
      </c>
      <c r="D208" s="65">
        <f>D209+D211+D213+D215</f>
        <v>4383237</v>
      </c>
      <c r="E208" s="51">
        <f t="shared" si="10"/>
        <v>-325829</v>
      </c>
      <c r="F208" s="49">
        <f t="shared" si="9"/>
        <v>93.08081475180003</v>
      </c>
    </row>
    <row r="209" spans="1:6" ht="18" customHeight="1">
      <c r="A209" s="77">
        <v>381</v>
      </c>
      <c r="B209" s="50" t="s">
        <v>738</v>
      </c>
      <c r="C209" s="51">
        <f>SUM(C210)</f>
        <v>2910799</v>
      </c>
      <c r="D209" s="65">
        <f>SUM(D210)</f>
        <v>3038073</v>
      </c>
      <c r="E209" s="51">
        <f t="shared" si="10"/>
        <v>127274</v>
      </c>
      <c r="F209" s="49">
        <f t="shared" si="9"/>
        <v>104.37247642314018</v>
      </c>
    </row>
    <row r="210" spans="1:6" ht="12.75" customHeight="1">
      <c r="A210" s="76">
        <v>3811</v>
      </c>
      <c r="B210" s="47" t="s">
        <v>644</v>
      </c>
      <c r="C210" s="48">
        <v>2910799</v>
      </c>
      <c r="D210" s="67">
        <f>'Pos.'!F109+'Pos.'!F119+'Pos.'!F272+'Pos.'!F287+'Pos.'!F332+'Pos.'!F347+'Pos.'!F379+'Pos.'!F385+'Pos.'!F402+'Pos.'!F409+'Pos.'!F441+'Pos.'!F457</f>
        <v>3038073</v>
      </c>
      <c r="E210" s="48">
        <f t="shared" si="10"/>
        <v>127274</v>
      </c>
      <c r="F210" s="49">
        <f t="shared" si="9"/>
        <v>104.37247642314018</v>
      </c>
    </row>
    <row r="211" spans="1:6" ht="18" customHeight="1">
      <c r="A211" s="77">
        <v>382</v>
      </c>
      <c r="B211" s="50" t="s">
        <v>739</v>
      </c>
      <c r="C211" s="51">
        <f>C212</f>
        <v>179500</v>
      </c>
      <c r="D211" s="65">
        <f>D212</f>
        <v>671384</v>
      </c>
      <c r="E211" s="51">
        <f t="shared" si="10"/>
        <v>491884</v>
      </c>
      <c r="F211" s="49">
        <f t="shared" si="9"/>
        <v>374.0300835654596</v>
      </c>
    </row>
    <row r="212" spans="1:6" ht="12.75" customHeight="1">
      <c r="A212" s="76">
        <v>3821</v>
      </c>
      <c r="B212" s="47" t="s">
        <v>645</v>
      </c>
      <c r="C212" s="48">
        <v>179500</v>
      </c>
      <c r="D212" s="67">
        <f>'Pos.'!F111+'Pos.'!F274+'Pos.'!F349+'Pos.'!F350+'Pos.'!F396+'Pos.'!F411+'Pos.'!F404</f>
        <v>671384</v>
      </c>
      <c r="E212" s="48">
        <f t="shared" si="10"/>
        <v>491884</v>
      </c>
      <c r="F212" s="49">
        <f t="shared" si="9"/>
        <v>374.0300835654596</v>
      </c>
    </row>
    <row r="213" spans="1:6" ht="18" customHeight="1">
      <c r="A213" s="77">
        <v>385</v>
      </c>
      <c r="B213" s="50" t="s">
        <v>740</v>
      </c>
      <c r="C213" s="51">
        <f>SUM(C214)</f>
        <v>59000</v>
      </c>
      <c r="D213" s="65">
        <f>SUM(D214)</f>
        <v>18000</v>
      </c>
      <c r="E213" s="51">
        <f t="shared" si="10"/>
        <v>-41000</v>
      </c>
      <c r="F213" s="49">
        <f t="shared" si="9"/>
        <v>30.508474576271187</v>
      </c>
    </row>
    <row r="214" spans="1:6" ht="12.75" customHeight="1">
      <c r="A214" s="76">
        <v>3851</v>
      </c>
      <c r="B214" s="47" t="s">
        <v>646</v>
      </c>
      <c r="C214" s="48">
        <v>59000</v>
      </c>
      <c r="D214" s="67">
        <f>SUM('Pos.'!F73)</f>
        <v>18000</v>
      </c>
      <c r="E214" s="48">
        <f t="shared" si="10"/>
        <v>-41000</v>
      </c>
      <c r="F214" s="49">
        <f t="shared" si="9"/>
        <v>30.508474576271187</v>
      </c>
    </row>
    <row r="215" spans="1:6" ht="18" customHeight="1">
      <c r="A215" s="77">
        <v>386</v>
      </c>
      <c r="B215" s="50" t="s">
        <v>741</v>
      </c>
      <c r="C215" s="51">
        <f>SUM(C216)</f>
        <v>1559767</v>
      </c>
      <c r="D215" s="65">
        <f>SUM(D216)</f>
        <v>655780</v>
      </c>
      <c r="E215" s="51">
        <f t="shared" si="10"/>
        <v>-903987</v>
      </c>
      <c r="F215" s="49">
        <f t="shared" si="9"/>
        <v>42.04345905510246</v>
      </c>
    </row>
    <row r="216" spans="1:6" ht="12.75" customHeight="1">
      <c r="A216" s="76">
        <v>3861</v>
      </c>
      <c r="B216" s="47" t="s">
        <v>647</v>
      </c>
      <c r="C216" s="48">
        <v>1559767</v>
      </c>
      <c r="D216" s="67">
        <f>'Pos.'!F172+'Pos.'!F180+'Pos.'!F202+'Pos.'!F232+'Pos.'!F266</f>
        <v>655780</v>
      </c>
      <c r="E216" s="48">
        <f t="shared" si="10"/>
        <v>-903987</v>
      </c>
      <c r="F216" s="49">
        <f t="shared" si="9"/>
        <v>42.04345905510246</v>
      </c>
    </row>
    <row r="217" spans="1:6" ht="27" customHeight="1">
      <c r="A217" s="78">
        <v>4</v>
      </c>
      <c r="B217" s="53" t="s">
        <v>648</v>
      </c>
      <c r="C217" s="55">
        <f>C218+C221+C236</f>
        <v>4187253</v>
      </c>
      <c r="D217" s="63">
        <f>D218+D221+D236</f>
        <v>2156949</v>
      </c>
      <c r="E217" s="63">
        <f>E218+E221+E236</f>
        <v>-2030304</v>
      </c>
      <c r="F217" s="49">
        <f t="shared" si="9"/>
        <v>51.512268305736484</v>
      </c>
    </row>
    <row r="218" spans="1:6" ht="22.5" customHeight="1">
      <c r="A218" s="77">
        <v>41</v>
      </c>
      <c r="B218" s="50" t="s">
        <v>928</v>
      </c>
      <c r="C218" s="51">
        <f>C219</f>
        <v>84288</v>
      </c>
      <c r="D218" s="65">
        <f>D219</f>
        <v>168592</v>
      </c>
      <c r="E218" s="51">
        <f t="shared" si="10"/>
        <v>84304</v>
      </c>
      <c r="F218" s="49">
        <f t="shared" si="9"/>
        <v>200.0189825360668</v>
      </c>
    </row>
    <row r="219" spans="1:6" ht="18" customHeight="1">
      <c r="A219" s="77">
        <v>411</v>
      </c>
      <c r="B219" s="50" t="s">
        <v>969</v>
      </c>
      <c r="C219" s="51">
        <f>SUM(C220)</f>
        <v>84288</v>
      </c>
      <c r="D219" s="65">
        <f>SUM(D220)</f>
        <v>168592</v>
      </c>
      <c r="E219" s="51">
        <f t="shared" si="10"/>
        <v>84304</v>
      </c>
      <c r="F219" s="49">
        <f t="shared" si="9"/>
        <v>200.0189825360668</v>
      </c>
    </row>
    <row r="220" spans="1:6" ht="13.5" customHeight="1">
      <c r="A220" s="76">
        <v>4111</v>
      </c>
      <c r="B220" s="47" t="s">
        <v>649</v>
      </c>
      <c r="C220" s="48">
        <v>84288</v>
      </c>
      <c r="D220" s="67">
        <f>'Pos.'!F158+'Pos.'!F196+'Pos.'!F243</f>
        <v>168592</v>
      </c>
      <c r="E220" s="48">
        <f t="shared" si="10"/>
        <v>84304</v>
      </c>
      <c r="F220" s="49">
        <f aca="true" t="shared" si="11" ref="F220:F244">D220/C220*100</f>
        <v>200.0189825360668</v>
      </c>
    </row>
    <row r="221" spans="1:6" ht="21" customHeight="1">
      <c r="A221" s="77">
        <v>42</v>
      </c>
      <c r="B221" s="50" t="s">
        <v>942</v>
      </c>
      <c r="C221" s="51">
        <f>C222+C226+C231+C233</f>
        <v>1461176</v>
      </c>
      <c r="D221" s="65">
        <f>D222+D226+D231+D233</f>
        <v>1418264</v>
      </c>
      <c r="E221" s="51">
        <f t="shared" si="10"/>
        <v>-42912</v>
      </c>
      <c r="F221" s="49">
        <f t="shared" si="11"/>
        <v>97.06318745996376</v>
      </c>
    </row>
    <row r="222" spans="1:6" ht="18" customHeight="1">
      <c r="A222" s="77">
        <v>421</v>
      </c>
      <c r="B222" s="50" t="s">
        <v>742</v>
      </c>
      <c r="C222" s="51">
        <f>SUM(C223:C225)</f>
        <v>1232954</v>
      </c>
      <c r="D222" s="65">
        <f>SUM(D223:D225)</f>
        <v>971477</v>
      </c>
      <c r="E222" s="51">
        <f aca="true" t="shared" si="12" ref="E222:E243">D222-C222</f>
        <v>-261477</v>
      </c>
      <c r="F222" s="49">
        <f t="shared" si="11"/>
        <v>78.79263946586815</v>
      </c>
    </row>
    <row r="223" spans="1:6" ht="13.5" customHeight="1">
      <c r="A223" s="76">
        <v>4212</v>
      </c>
      <c r="B223" s="47" t="s">
        <v>650</v>
      </c>
      <c r="C223" s="48">
        <v>0</v>
      </c>
      <c r="D223" s="67">
        <f>'Pos.'!F464+'Pos.'!F416</f>
        <v>0</v>
      </c>
      <c r="E223" s="48">
        <f t="shared" si="12"/>
        <v>0</v>
      </c>
      <c r="F223" s="49" t="e">
        <f t="shared" si="11"/>
        <v>#DIV/0!</v>
      </c>
    </row>
    <row r="224" spans="1:6" ht="12">
      <c r="A224" s="76" t="s">
        <v>558</v>
      </c>
      <c r="B224" s="47" t="s">
        <v>929</v>
      </c>
      <c r="C224" s="48">
        <v>1132443</v>
      </c>
      <c r="D224" s="67">
        <f>'Pos.'!F163+'Pos.'!F237</f>
        <v>512241</v>
      </c>
      <c r="E224" s="48">
        <f t="shared" si="12"/>
        <v>-620202</v>
      </c>
      <c r="F224" s="49">
        <f t="shared" si="11"/>
        <v>45.23327001888837</v>
      </c>
    </row>
    <row r="225" spans="1:6" ht="12">
      <c r="A225" s="76" t="s">
        <v>869</v>
      </c>
      <c r="B225" s="47" t="s">
        <v>1021</v>
      </c>
      <c r="C225" s="48">
        <v>100511</v>
      </c>
      <c r="D225" s="67">
        <f>Opći!D220</f>
        <v>459236</v>
      </c>
      <c r="E225" s="48">
        <f t="shared" si="12"/>
        <v>358725</v>
      </c>
      <c r="F225" s="49">
        <f t="shared" si="11"/>
        <v>456.90123469073035</v>
      </c>
    </row>
    <row r="226" spans="1:6" ht="18" customHeight="1">
      <c r="A226" s="77">
        <v>422</v>
      </c>
      <c r="B226" s="50" t="s">
        <v>174</v>
      </c>
      <c r="C226" s="51">
        <f>SUM(C227:C230)</f>
        <v>36123</v>
      </c>
      <c r="D226" s="65">
        <f>SUM(D227:D230)</f>
        <v>41342</v>
      </c>
      <c r="E226" s="51">
        <f t="shared" si="12"/>
        <v>5219</v>
      </c>
      <c r="F226" s="49">
        <f t="shared" si="11"/>
        <v>114.4478587049802</v>
      </c>
    </row>
    <row r="227" spans="1:6" ht="13.5" customHeight="1">
      <c r="A227" s="76">
        <v>4221</v>
      </c>
      <c r="B227" s="47" t="s">
        <v>651</v>
      </c>
      <c r="C227" s="48">
        <v>14068</v>
      </c>
      <c r="D227" s="67">
        <f>SUM('Pos.'!F78+'Pos.'!F524)</f>
        <v>33293</v>
      </c>
      <c r="E227" s="48">
        <f t="shared" si="12"/>
        <v>19225</v>
      </c>
      <c r="F227" s="132">
        <f t="shared" si="11"/>
        <v>236.65766278077908</v>
      </c>
    </row>
    <row r="228" spans="1:6" ht="13.5" customHeight="1">
      <c r="A228" s="76" t="s">
        <v>170</v>
      </c>
      <c r="B228" s="47" t="s">
        <v>171</v>
      </c>
      <c r="C228" s="48">
        <v>0</v>
      </c>
      <c r="D228" s="67">
        <f>SUM('Pos.'!F79)</f>
        <v>8049</v>
      </c>
      <c r="E228" s="48">
        <f t="shared" si="12"/>
        <v>8049</v>
      </c>
      <c r="F228" s="49" t="e">
        <f t="shared" si="11"/>
        <v>#DIV/0!</v>
      </c>
    </row>
    <row r="229" spans="1:6" ht="13.5" customHeight="1">
      <c r="A229" s="76" t="s">
        <v>172</v>
      </c>
      <c r="B229" s="47" t="s">
        <v>173</v>
      </c>
      <c r="C229" s="48">
        <v>0</v>
      </c>
      <c r="D229" s="67">
        <f>SUM('Pos.'!F80)</f>
        <v>0</v>
      </c>
      <c r="E229" s="48">
        <f t="shared" si="12"/>
        <v>0</v>
      </c>
      <c r="F229" s="49" t="e">
        <f t="shared" si="11"/>
        <v>#DIV/0!</v>
      </c>
    </row>
    <row r="230" spans="1:6" ht="13.5" customHeight="1">
      <c r="A230" s="76" t="s">
        <v>975</v>
      </c>
      <c r="B230" s="47" t="s">
        <v>976</v>
      </c>
      <c r="C230" s="48">
        <v>22055</v>
      </c>
      <c r="D230" s="67">
        <v>0</v>
      </c>
      <c r="E230" s="48"/>
      <c r="F230" s="49"/>
    </row>
    <row r="231" spans="1:6" ht="18" customHeight="1">
      <c r="A231" s="77">
        <v>424</v>
      </c>
      <c r="B231" s="50" t="s">
        <v>175</v>
      </c>
      <c r="C231" s="51">
        <f>SUM(C232)</f>
        <v>56500</v>
      </c>
      <c r="D231" s="65">
        <f>SUM(D232)</f>
        <v>60000</v>
      </c>
      <c r="E231" s="51">
        <f t="shared" si="12"/>
        <v>3500</v>
      </c>
      <c r="F231" s="49">
        <f t="shared" si="11"/>
        <v>106.19469026548674</v>
      </c>
    </row>
    <row r="232" spans="1:6" ht="13.5" customHeight="1">
      <c r="A232" s="76">
        <v>4241</v>
      </c>
      <c r="B232" s="47" t="s">
        <v>652</v>
      </c>
      <c r="C232" s="48">
        <v>56500</v>
      </c>
      <c r="D232" s="67">
        <f>SUM('Pos.'!F526)</f>
        <v>60000</v>
      </c>
      <c r="E232" s="48">
        <f t="shared" si="12"/>
        <v>3500</v>
      </c>
      <c r="F232" s="49">
        <f t="shared" si="11"/>
        <v>106.19469026548674</v>
      </c>
    </row>
    <row r="233" spans="1:6" ht="18" customHeight="1">
      <c r="A233" s="77">
        <v>426</v>
      </c>
      <c r="B233" s="50" t="s">
        <v>176</v>
      </c>
      <c r="C233" s="51">
        <f>SUM(C234:C235)</f>
        <v>135599</v>
      </c>
      <c r="D233" s="65">
        <f>SUM(D234:D235)</f>
        <v>345445</v>
      </c>
      <c r="E233" s="51">
        <f t="shared" si="12"/>
        <v>209846</v>
      </c>
      <c r="F233" s="49">
        <f t="shared" si="11"/>
        <v>254.75482857543196</v>
      </c>
    </row>
    <row r="234" spans="1:6" ht="13.5" customHeight="1">
      <c r="A234" s="76">
        <v>4262</v>
      </c>
      <c r="B234" s="47" t="s">
        <v>653</v>
      </c>
      <c r="C234" s="48">
        <v>11369</v>
      </c>
      <c r="D234" s="67">
        <f>SUM('Pos.'!F82)</f>
        <v>3158</v>
      </c>
      <c r="E234" s="48">
        <f t="shared" si="12"/>
        <v>-8211</v>
      </c>
      <c r="F234" s="49">
        <f t="shared" si="11"/>
        <v>27.77728911953558</v>
      </c>
    </row>
    <row r="235" spans="1:6" ht="12">
      <c r="A235" s="76" t="s">
        <v>930</v>
      </c>
      <c r="B235" s="47" t="s">
        <v>931</v>
      </c>
      <c r="C235" s="48">
        <v>124230</v>
      </c>
      <c r="D235" s="67">
        <f>SUM('Pos.'!F191)</f>
        <v>342287</v>
      </c>
      <c r="E235" s="48">
        <f t="shared" si="12"/>
        <v>218057</v>
      </c>
      <c r="F235" s="49">
        <f t="shared" si="11"/>
        <v>275.5268453674636</v>
      </c>
    </row>
    <row r="236" spans="1:6" ht="22.5" customHeight="1">
      <c r="A236" s="77" t="s">
        <v>179</v>
      </c>
      <c r="B236" s="50" t="s">
        <v>943</v>
      </c>
      <c r="C236" s="51">
        <f>C237</f>
        <v>2641789</v>
      </c>
      <c r="D236" s="65">
        <f>D237</f>
        <v>570093</v>
      </c>
      <c r="E236" s="51">
        <f t="shared" si="12"/>
        <v>-2071696</v>
      </c>
      <c r="F236" s="49">
        <f t="shared" si="11"/>
        <v>21.579808228439138</v>
      </c>
    </row>
    <row r="237" spans="1:6" ht="18" customHeight="1">
      <c r="A237" s="77" t="s">
        <v>180</v>
      </c>
      <c r="B237" s="50" t="s">
        <v>181</v>
      </c>
      <c r="C237" s="51">
        <f>C238</f>
        <v>2641789</v>
      </c>
      <c r="D237" s="65">
        <f>D238</f>
        <v>570093</v>
      </c>
      <c r="E237" s="51">
        <f t="shared" si="12"/>
        <v>-2071696</v>
      </c>
      <c r="F237" s="49">
        <f t="shared" si="11"/>
        <v>21.579808228439138</v>
      </c>
    </row>
    <row r="238" spans="1:6" ht="13.5" customHeight="1">
      <c r="A238" s="76" t="s">
        <v>182</v>
      </c>
      <c r="B238" s="47" t="s">
        <v>482</v>
      </c>
      <c r="C238" s="48">
        <v>2641789</v>
      </c>
      <c r="D238" s="67">
        <f>'Pos.'!F364+'Pos.'!F491</f>
        <v>570093</v>
      </c>
      <c r="E238" s="48">
        <f t="shared" si="12"/>
        <v>-2071696</v>
      </c>
      <c r="F238" s="49">
        <f t="shared" si="11"/>
        <v>21.579808228439138</v>
      </c>
    </row>
    <row r="239" spans="1:6" ht="24" customHeight="1">
      <c r="A239" s="76"/>
      <c r="B239" s="53" t="s">
        <v>654</v>
      </c>
      <c r="C239" s="55">
        <f>C155+C217</f>
        <v>24245897</v>
      </c>
      <c r="D239" s="63">
        <f>D155+D217</f>
        <v>22173653</v>
      </c>
      <c r="E239" s="63">
        <f>E155+E217</f>
        <v>-2072244</v>
      </c>
      <c r="F239" s="49">
        <f t="shared" si="11"/>
        <v>91.4532178372283</v>
      </c>
    </row>
    <row r="240" spans="1:6" ht="24.75" customHeight="1">
      <c r="A240" s="78">
        <v>5</v>
      </c>
      <c r="B240" s="53" t="s">
        <v>785</v>
      </c>
      <c r="C240" s="55">
        <f>C241</f>
        <v>725213</v>
      </c>
      <c r="D240" s="63">
        <f>D241</f>
        <v>785919</v>
      </c>
      <c r="E240" s="63">
        <f>E241</f>
        <v>60706</v>
      </c>
      <c r="F240" s="49">
        <f t="shared" si="11"/>
        <v>108.37078210125853</v>
      </c>
    </row>
    <row r="241" spans="1:6" ht="22.5" customHeight="1">
      <c r="A241" s="77">
        <v>54</v>
      </c>
      <c r="B241" s="50" t="s">
        <v>655</v>
      </c>
      <c r="C241" s="51">
        <f>C242</f>
        <v>725213</v>
      </c>
      <c r="D241" s="65">
        <f>D242</f>
        <v>785919</v>
      </c>
      <c r="E241" s="51">
        <f t="shared" si="12"/>
        <v>60706</v>
      </c>
      <c r="F241" s="49">
        <f t="shared" si="11"/>
        <v>108.37078210125853</v>
      </c>
    </row>
    <row r="242" spans="1:6" ht="18" customHeight="1">
      <c r="A242" s="77" t="s">
        <v>744</v>
      </c>
      <c r="B242" s="50" t="s">
        <v>745</v>
      </c>
      <c r="C242" s="51">
        <f>SUM(C243)</f>
        <v>725213</v>
      </c>
      <c r="D242" s="65">
        <f>SUM(D243)</f>
        <v>785919</v>
      </c>
      <c r="E242" s="51">
        <f t="shared" si="12"/>
        <v>60706</v>
      </c>
      <c r="F242" s="49">
        <f t="shared" si="11"/>
        <v>108.37078210125853</v>
      </c>
    </row>
    <row r="243" spans="1:6" ht="13.5" customHeight="1">
      <c r="A243" s="76" t="s">
        <v>830</v>
      </c>
      <c r="B243" s="47" t="s">
        <v>656</v>
      </c>
      <c r="C243" s="48">
        <v>725213</v>
      </c>
      <c r="D243" s="67">
        <f>SUM('Pos.'!F92)</f>
        <v>785919</v>
      </c>
      <c r="E243" s="48">
        <f t="shared" si="12"/>
        <v>60706</v>
      </c>
      <c r="F243" s="49">
        <f t="shared" si="11"/>
        <v>108.37078210125853</v>
      </c>
    </row>
    <row r="244" spans="1:6" ht="27" customHeight="1">
      <c r="A244" s="47"/>
      <c r="B244" s="53" t="s">
        <v>657</v>
      </c>
      <c r="C244" s="55">
        <f>C239+C240</f>
        <v>24971110</v>
      </c>
      <c r="D244" s="63">
        <f>D239+D240</f>
        <v>22959572</v>
      </c>
      <c r="E244" s="63">
        <f>E239+E240</f>
        <v>-2011538</v>
      </c>
      <c r="F244" s="49">
        <f t="shared" si="11"/>
        <v>91.94453910939482</v>
      </c>
    </row>
  </sheetData>
  <sheetProtection/>
  <mergeCells count="8">
    <mergeCell ref="A38:B38"/>
    <mergeCell ref="E43:F43"/>
    <mergeCell ref="A5:F5"/>
    <mergeCell ref="A6:F6"/>
    <mergeCell ref="A8:F8"/>
    <mergeCell ref="A13:D13"/>
    <mergeCell ref="A18:B18"/>
    <mergeCell ref="A7:F7"/>
  </mergeCells>
  <printOptions/>
  <pageMargins left="0.7480314960629921" right="0.7480314960629921" top="0.5118110236220472" bottom="0.11811023622047245" header="0.5118110236220472" footer="0.5118110236220472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hvar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pc3</dc:creator>
  <cp:keywords/>
  <dc:description/>
  <cp:lastModifiedBy>PC</cp:lastModifiedBy>
  <cp:lastPrinted>2012-05-18T07:18:02Z</cp:lastPrinted>
  <dcterms:created xsi:type="dcterms:W3CDTF">2004-01-09T13:07:12Z</dcterms:created>
  <dcterms:modified xsi:type="dcterms:W3CDTF">2012-05-18T07:18:44Z</dcterms:modified>
  <cp:category/>
  <cp:version/>
  <cp:contentType/>
  <cp:contentStatus/>
</cp:coreProperties>
</file>