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tabRatio="599" activeTab="3"/>
  </bookViews>
  <sheets>
    <sheet name="Opći" sheetId="1" r:id="rId1"/>
    <sheet name="Pos." sheetId="2" r:id="rId2"/>
    <sheet name="Opći (2)" sheetId="3" r:id="rId3"/>
    <sheet name="Funkc." sheetId="4" r:id="rId4"/>
  </sheets>
  <definedNames/>
  <calcPr fullCalcOnLoad="1"/>
</workbook>
</file>

<file path=xl/sharedStrings.xml><?xml version="1.0" encoding="utf-8"?>
<sst xmlns="http://schemas.openxmlformats.org/spreadsheetml/2006/main" count="1851" uniqueCount="1127">
  <si>
    <t xml:space="preserve">  RASHODI ZA USLUGE </t>
  </si>
  <si>
    <t xml:space="preserve">  Usluge promidžbe i informiranja </t>
  </si>
  <si>
    <t xml:space="preserve">  Ostale usluge </t>
  </si>
  <si>
    <t xml:space="preserve">  OSTALI NESPOMENUTI RASHODI POSL. </t>
  </si>
  <si>
    <t xml:space="preserve">  Premije osiguranja </t>
  </si>
  <si>
    <t xml:space="preserve">  Članarine </t>
  </si>
  <si>
    <t xml:space="preserve">  Ostali nespomenuti rashodi </t>
  </si>
  <si>
    <t xml:space="preserve">  OSTALI RASHODI </t>
  </si>
  <si>
    <t xml:space="preserve">  IZVANREDNI RASHODI </t>
  </si>
  <si>
    <t xml:space="preserve">  Nepredviđeni rashodi - proračunska pričuva </t>
  </si>
  <si>
    <t xml:space="preserve">  RASHODI ZA NABAVU NEFINANC.IMOVINE</t>
  </si>
  <si>
    <t xml:space="preserve">  PROIZVEDENA DUGOTRAJNA IMOVINA </t>
  </si>
  <si>
    <t xml:space="preserve">  POSTROJENJA I OPREMA </t>
  </si>
  <si>
    <t xml:space="preserve">  Uredska oprema i namještaj </t>
  </si>
  <si>
    <t xml:space="preserve">  Komunikacijska oprema </t>
  </si>
  <si>
    <t xml:space="preserve">  Oprema za održavanje i zaštitu </t>
  </si>
  <si>
    <t xml:space="preserve">  NEMATERIJALNA PROIZVED. IMOVINA </t>
  </si>
  <si>
    <t xml:space="preserve">  Ulaganje u računalne programe </t>
  </si>
  <si>
    <t xml:space="preserve"> </t>
  </si>
  <si>
    <t xml:space="preserve">  </t>
  </si>
  <si>
    <t>RASHODI POSLOVANJA</t>
  </si>
  <si>
    <t xml:space="preserve">  OSTALI NESP. RASHODI POSLOVANJA </t>
  </si>
  <si>
    <t xml:space="preserve">  Naknade članovima upravnog vijeća </t>
  </si>
  <si>
    <t xml:space="preserve">  RASHODI ZA MATERIJAL I ENERGIJU </t>
  </si>
  <si>
    <t xml:space="preserve">  Uredski materijal i ostali mat.rashodi </t>
  </si>
  <si>
    <t xml:space="preserve">  Materijal i djelovi za tekuće i inv.održavanje </t>
  </si>
  <si>
    <t xml:space="preserve">  Sitni inventar </t>
  </si>
  <si>
    <t xml:space="preserve">  Usluge telefona, pošte i prijevoza </t>
  </si>
  <si>
    <t xml:space="preserve">  Intelektualne i osobne usluge  </t>
  </si>
  <si>
    <t xml:space="preserve">  OSTALI NESPOMENUTI RASHODI </t>
  </si>
  <si>
    <t xml:space="preserve">  RASHODI ZA NABAVU NEFIN. IMOVINE </t>
  </si>
  <si>
    <t xml:space="preserve">  KNJIGE, UMJ.DJELA I OSTALE VRIJED. </t>
  </si>
  <si>
    <t xml:space="preserve">  Knjige u knjižnici </t>
  </si>
  <si>
    <t xml:space="preserve">  UKUPNO RASHODI I IZDACI </t>
  </si>
  <si>
    <t>POZ.</t>
  </si>
  <si>
    <t xml:space="preserve"> 001</t>
  </si>
  <si>
    <t xml:space="preserve"> 003</t>
  </si>
  <si>
    <t>0111</t>
  </si>
  <si>
    <t xml:space="preserve"> 004</t>
  </si>
  <si>
    <t xml:space="preserve"> 005</t>
  </si>
  <si>
    <t xml:space="preserve"> 006</t>
  </si>
  <si>
    <t xml:space="preserve"> 007</t>
  </si>
  <si>
    <t xml:space="preserve"> 008</t>
  </si>
  <si>
    <t xml:space="preserve"> 009</t>
  </si>
  <si>
    <t xml:space="preserve"> 010</t>
  </si>
  <si>
    <t xml:space="preserve"> 011</t>
  </si>
  <si>
    <t xml:space="preserve"> 012</t>
  </si>
  <si>
    <t xml:space="preserve"> 013</t>
  </si>
  <si>
    <t xml:space="preserve"> 014</t>
  </si>
  <si>
    <t xml:space="preserve"> 016</t>
  </si>
  <si>
    <t xml:space="preserve"> 017</t>
  </si>
  <si>
    <t xml:space="preserve"> 018</t>
  </si>
  <si>
    <t xml:space="preserve">   0133</t>
  </si>
  <si>
    <t xml:space="preserve"> 026</t>
  </si>
  <si>
    <t xml:space="preserve"> 027</t>
  </si>
  <si>
    <t xml:space="preserve">   0111</t>
  </si>
  <si>
    <t xml:space="preserve">  0170</t>
  </si>
  <si>
    <t xml:space="preserve">   0112</t>
  </si>
  <si>
    <t xml:space="preserve">   0320</t>
  </si>
  <si>
    <t xml:space="preserve">   0421</t>
  </si>
  <si>
    <t xml:space="preserve">   0474</t>
  </si>
  <si>
    <t xml:space="preserve">   0451</t>
  </si>
  <si>
    <t xml:space="preserve">  0520</t>
  </si>
  <si>
    <t xml:space="preserve">  0620</t>
  </si>
  <si>
    <t xml:space="preserve">  0630</t>
  </si>
  <si>
    <t xml:space="preserve">  0640</t>
  </si>
  <si>
    <t xml:space="preserve">  0660</t>
  </si>
  <si>
    <t xml:space="preserve">  0721</t>
  </si>
  <si>
    <t xml:space="preserve">  0810</t>
  </si>
  <si>
    <t xml:space="preserve">  0820</t>
  </si>
  <si>
    <t xml:space="preserve">  0840</t>
  </si>
  <si>
    <t xml:space="preserve">  0180</t>
  </si>
  <si>
    <t xml:space="preserve">  0912</t>
  </si>
  <si>
    <t xml:space="preserve">  1070</t>
  </si>
  <si>
    <t xml:space="preserve">  1040</t>
  </si>
  <si>
    <t xml:space="preserve">  1012</t>
  </si>
  <si>
    <t xml:space="preserve">  1060</t>
  </si>
  <si>
    <t xml:space="preserve">  1090</t>
  </si>
  <si>
    <t xml:space="preserve">  1020</t>
  </si>
  <si>
    <t xml:space="preserve">  0911</t>
  </si>
  <si>
    <t xml:space="preserve"> 028</t>
  </si>
  <si>
    <t xml:space="preserve"> 029</t>
  </si>
  <si>
    <t xml:space="preserve"> 030</t>
  </si>
  <si>
    <t xml:space="preserve"> 032</t>
  </si>
  <si>
    <t xml:space="preserve"> 033</t>
  </si>
  <si>
    <t xml:space="preserve"> 034</t>
  </si>
  <si>
    <t xml:space="preserve"> 035</t>
  </si>
  <si>
    <t xml:space="preserve"> 038</t>
  </si>
  <si>
    <t xml:space="preserve"> 040</t>
  </si>
  <si>
    <t xml:space="preserve"> 088</t>
  </si>
  <si>
    <t xml:space="preserve"> 045</t>
  </si>
  <si>
    <t xml:space="preserve"> 046</t>
  </si>
  <si>
    <t xml:space="preserve"> 049</t>
  </si>
  <si>
    <t xml:space="preserve"> 051</t>
  </si>
  <si>
    <t xml:space="preserve"> 052</t>
  </si>
  <si>
    <t xml:space="preserve"> 053</t>
  </si>
  <si>
    <t xml:space="preserve"> 054</t>
  </si>
  <si>
    <t xml:space="preserve"> 056</t>
  </si>
  <si>
    <t xml:space="preserve"> 057</t>
  </si>
  <si>
    <t xml:space="preserve"> 058</t>
  </si>
  <si>
    <t xml:space="preserve"> 060</t>
  </si>
  <si>
    <t xml:space="preserve"> 061</t>
  </si>
  <si>
    <t xml:space="preserve"> 062</t>
  </si>
  <si>
    <t xml:space="preserve"> 063</t>
  </si>
  <si>
    <t xml:space="preserve"> 064</t>
  </si>
  <si>
    <t xml:space="preserve"> 065</t>
  </si>
  <si>
    <t xml:space="preserve"> 067</t>
  </si>
  <si>
    <t xml:space="preserve"> 069</t>
  </si>
  <si>
    <t xml:space="preserve"> 070</t>
  </si>
  <si>
    <t xml:space="preserve"> 071</t>
  </si>
  <si>
    <t xml:space="preserve"> 072</t>
  </si>
  <si>
    <t xml:space="preserve"> 073</t>
  </si>
  <si>
    <t xml:space="preserve"> 076</t>
  </si>
  <si>
    <t xml:space="preserve"> 077</t>
  </si>
  <si>
    <t xml:space="preserve"> 078</t>
  </si>
  <si>
    <t xml:space="preserve"> 079</t>
  </si>
  <si>
    <t xml:space="preserve"> 080</t>
  </si>
  <si>
    <t xml:space="preserve"> 082</t>
  </si>
  <si>
    <t xml:space="preserve"> 083</t>
  </si>
  <si>
    <t xml:space="preserve"> 084</t>
  </si>
  <si>
    <t xml:space="preserve"> 085</t>
  </si>
  <si>
    <t xml:space="preserve"> 087</t>
  </si>
  <si>
    <t xml:space="preserve"> 089</t>
  </si>
  <si>
    <t xml:space="preserve"> 090</t>
  </si>
  <si>
    <t xml:space="preserve"> 092</t>
  </si>
  <si>
    <t xml:space="preserve"> 094</t>
  </si>
  <si>
    <t xml:space="preserve"> 100</t>
  </si>
  <si>
    <t xml:space="preserve"> 101</t>
  </si>
  <si>
    <t xml:space="preserve"> 102</t>
  </si>
  <si>
    <t xml:space="preserve"> 103</t>
  </si>
  <si>
    <t xml:space="preserve"> 104</t>
  </si>
  <si>
    <t xml:space="preserve"> 105</t>
  </si>
  <si>
    <t xml:space="preserve"> 106</t>
  </si>
  <si>
    <t xml:space="preserve"> 108</t>
  </si>
  <si>
    <t xml:space="preserve"> 109</t>
  </si>
  <si>
    <t xml:space="preserve"> 110</t>
  </si>
  <si>
    <t xml:space="preserve"> 111</t>
  </si>
  <si>
    <t xml:space="preserve"> 112</t>
  </si>
  <si>
    <t xml:space="preserve"> 113</t>
  </si>
  <si>
    <t xml:space="preserve"> 114</t>
  </si>
  <si>
    <t xml:space="preserve"> 115</t>
  </si>
  <si>
    <t xml:space="preserve"> 117</t>
  </si>
  <si>
    <t xml:space="preserve"> 118</t>
  </si>
  <si>
    <t xml:space="preserve"> 119</t>
  </si>
  <si>
    <t xml:space="preserve"> 120</t>
  </si>
  <si>
    <t xml:space="preserve"> 121</t>
  </si>
  <si>
    <t xml:space="preserve"> 123</t>
  </si>
  <si>
    <t xml:space="preserve"> 124</t>
  </si>
  <si>
    <t xml:space="preserve"> 126</t>
  </si>
  <si>
    <t xml:space="preserve"> 127</t>
  </si>
  <si>
    <t xml:space="preserve"> 129</t>
  </si>
  <si>
    <t xml:space="preserve"> 131</t>
  </si>
  <si>
    <t xml:space="preserve"> 134</t>
  </si>
  <si>
    <t xml:space="preserve"> 135</t>
  </si>
  <si>
    <t xml:space="preserve"> 136</t>
  </si>
  <si>
    <t xml:space="preserve"> Komunikacijska oprema</t>
  </si>
  <si>
    <t xml:space="preserve"> Oprema za održavanje i zaštitu</t>
  </si>
  <si>
    <t xml:space="preserve"> POSTROJENJA I OPREMA</t>
  </si>
  <si>
    <t xml:space="preserve"> KNJIGE, UMJET.DJELA I OSTALE VRIJEDNOSTI</t>
  </si>
  <si>
    <t xml:space="preserve"> NEMATERIJALNA PROIZVEDENA IMOVINA</t>
  </si>
  <si>
    <t>3237</t>
  </si>
  <si>
    <t xml:space="preserve">  Intelektualne i osobne usluge </t>
  </si>
  <si>
    <t xml:space="preserve"> 015</t>
  </si>
  <si>
    <t xml:space="preserve"> 055</t>
  </si>
  <si>
    <t xml:space="preserve">   Reprezentacija</t>
  </si>
  <si>
    <t xml:space="preserve">RASHODI ZA ZAPOSLENE </t>
  </si>
  <si>
    <t xml:space="preserve">Plaće za redovan rad </t>
  </si>
  <si>
    <t xml:space="preserve">OSTALI RASHODI ZA ZAPOSLENE </t>
  </si>
  <si>
    <t xml:space="preserve">Ostali rashodi za zaposlene </t>
  </si>
  <si>
    <t xml:space="preserve">DOPRINOSI NA PLAĆE </t>
  </si>
  <si>
    <t>MATERIJALNI RASHODI</t>
  </si>
  <si>
    <t xml:space="preserve">NAKNADA TROŠKOVA ZAPOSLENIMA </t>
  </si>
  <si>
    <t>Službena putovanja</t>
  </si>
  <si>
    <t>Stručno usavršavanje zaposlenika</t>
  </si>
  <si>
    <t xml:space="preserve">RASHODI ZA MATERIJAL I ENERGIJU </t>
  </si>
  <si>
    <t xml:space="preserve">Uredski materijal i ostali materijalni rashodi </t>
  </si>
  <si>
    <t xml:space="preserve">Energija </t>
  </si>
  <si>
    <t xml:space="preserve">Materijal i djel. za tekuće i invest. održavanje </t>
  </si>
  <si>
    <t>Sitni inventar</t>
  </si>
  <si>
    <t xml:space="preserve">RASHODI ZA USLUGE </t>
  </si>
  <si>
    <t xml:space="preserve">Usluge telefona, pošte i prijevoza </t>
  </si>
  <si>
    <t xml:space="preserve">Usluge tekućeg i investicijskog održavanja </t>
  </si>
  <si>
    <t xml:space="preserve"> 154</t>
  </si>
  <si>
    <t xml:space="preserve">Komunalne usluge </t>
  </si>
  <si>
    <t xml:space="preserve">Računalne usluge </t>
  </si>
  <si>
    <t xml:space="preserve">OSTALI NESPOMENUTI RASHODI POSL. </t>
  </si>
  <si>
    <t xml:space="preserve">MATERIJALNI RASHODI </t>
  </si>
  <si>
    <t xml:space="preserve">  RASHODI POSLOVANJA</t>
  </si>
  <si>
    <t xml:space="preserve"> 179</t>
  </si>
  <si>
    <t xml:space="preserve">  FINANCIJSKI RASHODI </t>
  </si>
  <si>
    <t xml:space="preserve">  KAMATE NA PRIMLJENE ZAJMOVE </t>
  </si>
  <si>
    <t xml:space="preserve">  Kamate na primljene zajmove od banaka</t>
  </si>
  <si>
    <t xml:space="preserve">  - Ženski malonogometni klub "Špicaškondal" Hvar</t>
  </si>
  <si>
    <t xml:space="preserve">  OTPLATA PRIM.ZAJMOVA OD BANAKA</t>
  </si>
  <si>
    <t xml:space="preserve">  Otplata gl.zajma HYPO Alpe-Adria-Bank</t>
  </si>
  <si>
    <t xml:space="preserve">  OSTALI FINANCIJSKI RASHODI</t>
  </si>
  <si>
    <t xml:space="preserve">  Bankarske usluge i usluge platnog prometa</t>
  </si>
  <si>
    <t xml:space="preserve">  Zatezne kamate</t>
  </si>
  <si>
    <t xml:space="preserve">  MATERIJALNI RASHODI</t>
  </si>
  <si>
    <t xml:space="preserve">  OSTALI RASHODI POSLOVANJA</t>
  </si>
  <si>
    <t xml:space="preserve">  Rashodi za protupožarnu zaštitu</t>
  </si>
  <si>
    <t xml:space="preserve">  DONACIJE I OSTALI RASHODI</t>
  </si>
  <si>
    <t xml:space="preserve">  TEKUĆE DONACIJE</t>
  </si>
  <si>
    <t xml:space="preserve">  - Sufinanciranje cijene prijevoza</t>
  </si>
  <si>
    <t xml:space="preserve">  Tekuće donacije u novcu</t>
  </si>
  <si>
    <t xml:space="preserve">  RASHODI ZA MATERIJAL I ENERGIJU</t>
  </si>
  <si>
    <t xml:space="preserve">  Materijal i djelovi za tekuće i invest.održ.</t>
  </si>
  <si>
    <t xml:space="preserve">  RASHODI ZA USLUGE</t>
  </si>
  <si>
    <t xml:space="preserve">  Usluge tekućeg i investicijskog održavanja</t>
  </si>
  <si>
    <t xml:space="preserve">  RASHODI ZA NABAVU NEFIN. IMOVINE</t>
  </si>
  <si>
    <t xml:space="preserve">  DODATNA ULAGANJA NA NEF.IMOVINI</t>
  </si>
  <si>
    <t xml:space="preserve">  DODATNA ULAG. NA GRAĐ.OBJEKTIMA</t>
  </si>
  <si>
    <t xml:space="preserve">  SUBVENCIJE</t>
  </si>
  <si>
    <t xml:space="preserve"> 178</t>
  </si>
  <si>
    <t xml:space="preserve">  SUBVENCIJE IZVAN JAVNOG SEKTORA</t>
  </si>
  <si>
    <t xml:space="preserve">  Subvencije poljoprivrednicima</t>
  </si>
  <si>
    <t xml:space="preserve">  Subv.obrtnicima, malim i sred.poduzetnicima</t>
  </si>
  <si>
    <t xml:space="preserve">  Materijal i djelovi za održavanje cesta</t>
  </si>
  <si>
    <t xml:space="preserve">  RASHODI ZA NABAVU NEFINANC.IMOVINE </t>
  </si>
  <si>
    <t xml:space="preserve">  RASHODI ZA  NEPROIZVED. IMOVINU </t>
  </si>
  <si>
    <t xml:space="preserve">  PRIRODNA BOGATSTVA </t>
  </si>
  <si>
    <t xml:space="preserve">  RASHODI ZA NABAVU NEFIN.IMOVINE </t>
  </si>
  <si>
    <t xml:space="preserve">  RASHODI ZA PROIZ.DUGOTR. IMOVINU</t>
  </si>
  <si>
    <t xml:space="preserve">  GRAĐEVINSKI OBJEKTI</t>
  </si>
  <si>
    <t xml:space="preserve">  DONACIJE I OSTALI RASHODI </t>
  </si>
  <si>
    <t xml:space="preserve">  KAPITALNE POMOĆI</t>
  </si>
  <si>
    <t xml:space="preserve"> 145</t>
  </si>
  <si>
    <t xml:space="preserve">  Geodetsko-katastarske usluge</t>
  </si>
  <si>
    <t xml:space="preserve">  RASHODI ZA PR.DUGOTRAJNU IMOVINU</t>
  </si>
  <si>
    <t xml:space="preserve">  NEMATERIJALNA PROIZVED. IMOVINA</t>
  </si>
  <si>
    <t xml:space="preserve">  Prostorni planovi i studije</t>
  </si>
  <si>
    <t xml:space="preserve">  Prijenosi Hvarskom vodovodu Jelsa</t>
  </si>
  <si>
    <t xml:space="preserve">  - Udruga "Malo Grablje"</t>
  </si>
  <si>
    <t xml:space="preserve">  Materijal za tekuće i invest.održavanje jav.rasv.</t>
  </si>
  <si>
    <t xml:space="preserve">  Materijal za tekuće i invest.održavanje </t>
  </si>
  <si>
    <t xml:space="preserve">  Usluge tekućeg i investicijskog održavanja </t>
  </si>
  <si>
    <t xml:space="preserve">  Komunalne usluge </t>
  </si>
  <si>
    <t xml:space="preserve">  KAPITALNE DONACIJE</t>
  </si>
  <si>
    <t xml:space="preserve">  TEKUĆE DONACIJE </t>
  </si>
  <si>
    <t xml:space="preserve">  Tekuće donacije u novcu </t>
  </si>
  <si>
    <t xml:space="preserve">  IZDACI ZA FINANCIJSKU IMOVINU I OTPLATE ZAJMOVA</t>
  </si>
  <si>
    <t xml:space="preserve">  IZDACI ZA OTPLATU GLAVNICE ZAJMOVA</t>
  </si>
  <si>
    <t xml:space="preserve"> A.   RAČUN PRIHODA I PRIMITAKA</t>
  </si>
  <si>
    <t xml:space="preserve">  Tekuće donacije sportskim društvima </t>
  </si>
  <si>
    <t xml:space="preserve">  - Nogometni klub Hvar</t>
  </si>
  <si>
    <t xml:space="preserve">  - Nogometni klub "Levanda" V.Grablje</t>
  </si>
  <si>
    <t xml:space="preserve">  - Nogometni klub "Južnjak" Sv.Nedjelja</t>
  </si>
  <si>
    <t xml:space="preserve">  - Muški rukometni klub Hvar</t>
  </si>
  <si>
    <t xml:space="preserve">  - Ženski rukometni klub Hvar</t>
  </si>
  <si>
    <t xml:space="preserve">  - Boćarski klub "Levanda" V.Grablje</t>
  </si>
  <si>
    <t xml:space="preserve">  - Boćarski klub Brusje</t>
  </si>
  <si>
    <t xml:space="preserve"> N A Z I V    R A S H O D A</t>
  </si>
  <si>
    <t xml:space="preserve">              IZDACI ZA FINANC. IMOVINU I OTPLATU ZAJMOVA</t>
  </si>
  <si>
    <t xml:space="preserve">  - Boćarski klub "Zlatan otok" Sv.Nedjelja</t>
  </si>
  <si>
    <t>3236</t>
  </si>
  <si>
    <t xml:space="preserve">  Veterinarske usluge</t>
  </si>
  <si>
    <t xml:space="preserve"> Zdravstvene i veterinarske usluge</t>
  </si>
  <si>
    <t>3299</t>
  </si>
  <si>
    <t xml:space="preserve">  Sufinanciranje nabavke vatrogasnog vozila</t>
  </si>
  <si>
    <t xml:space="preserve">   0360</t>
  </si>
  <si>
    <t>0360</t>
  </si>
  <si>
    <t xml:space="preserve"> Služba zaštite i spašavanja</t>
  </si>
  <si>
    <t xml:space="preserve">  - Ronilački klub "Pelegrin"</t>
  </si>
  <si>
    <t xml:space="preserve">  Materijal za redovno poslovanje</t>
  </si>
  <si>
    <t xml:space="preserve">  Sitni inventar</t>
  </si>
  <si>
    <t xml:space="preserve">  Najam prostora za održavanje priredbi</t>
  </si>
  <si>
    <t xml:space="preserve">  Usluge promidžbe i informiranja</t>
  </si>
  <si>
    <t xml:space="preserve">  Intelektualne i osobne usluge -honorari i sl.</t>
  </si>
  <si>
    <t xml:space="preserve">  OSTALI NESPOMENUTI RASHODI POSL.</t>
  </si>
  <si>
    <t xml:space="preserve">  Reprezentacija</t>
  </si>
  <si>
    <t xml:space="preserve">  Ostali nespomenuti rashodi poslovanja</t>
  </si>
  <si>
    <t xml:space="preserve">  Tekuće donacije udrugama u kulturi</t>
  </si>
  <si>
    <t xml:space="preserve">  - Pjevačko društvo Hvar</t>
  </si>
  <si>
    <t xml:space="preserve">  - Hvarsko pučko kazalište</t>
  </si>
  <si>
    <t xml:space="preserve">  - Dramski studio mladih Hvar</t>
  </si>
  <si>
    <t xml:space="preserve">  - Klapa "Galešnik" Hvar</t>
  </si>
  <si>
    <t xml:space="preserve">  - Folklorno društvo "Šaltin" Hvar</t>
  </si>
  <si>
    <t xml:space="preserve">  - GSU "Stela Maris" Hvar</t>
  </si>
  <si>
    <t xml:space="preserve"> 125</t>
  </si>
  <si>
    <t xml:space="preserve">  - Klub žena "Vita Pharos" - za medicinskih aparata</t>
  </si>
  <si>
    <t xml:space="preserve"> 132</t>
  </si>
  <si>
    <t xml:space="preserve"> 176</t>
  </si>
  <si>
    <t xml:space="preserve"> 177</t>
  </si>
  <si>
    <t xml:space="preserve">  - Matica Hrvatska ogranak Hvar</t>
  </si>
  <si>
    <t xml:space="preserve">  - Donacije polit.strankama zastupljenim u GV</t>
  </si>
  <si>
    <t xml:space="preserve">  NAKNADE GRAĐANIMA I KUĆANSTVIMA</t>
  </si>
  <si>
    <t xml:space="preserve">  NAKNADE GRAĐ. I KUĆ. IZ PRORAČUNA</t>
  </si>
  <si>
    <t xml:space="preserve">  Naknade građanima i kućanstvima u novcu</t>
  </si>
  <si>
    <t xml:space="preserve">  - Jednokratne novčane pomoći</t>
  </si>
  <si>
    <t xml:space="preserve">  Naknade građanima i kućanstvima u naravi</t>
  </si>
  <si>
    <t xml:space="preserve">  - Troškovi borbe protiv ovisnosti</t>
  </si>
  <si>
    <t xml:space="preserve">  - Subvencije boravka djece u vrtiću</t>
  </si>
  <si>
    <t xml:space="preserve">  - Subvencije stacionara</t>
  </si>
  <si>
    <t xml:space="preserve">  - Ostale naknade u naravi</t>
  </si>
  <si>
    <t xml:space="preserve">  Stipendije i školarine</t>
  </si>
  <si>
    <t xml:space="preserve">  DONACIJE I OSTALI PRIHODI</t>
  </si>
  <si>
    <t xml:space="preserve">  - Udruga HVIDR otoka Hvara</t>
  </si>
  <si>
    <t xml:space="preserve">  - Županijska udruga gluhih</t>
  </si>
  <si>
    <t xml:space="preserve">  - Županijska udruga slijepih</t>
  </si>
  <si>
    <t xml:space="preserve">  - Ostale udruge invalidnih i hendikep. osoba</t>
  </si>
  <si>
    <t xml:space="preserve">  - naknade za troškove stanovanja</t>
  </si>
  <si>
    <t xml:space="preserve">  - GD Crvenog križa Hvar</t>
  </si>
  <si>
    <t xml:space="preserve">  - Udruga "Mali princ" Hvar</t>
  </si>
  <si>
    <t xml:space="preserve">  PROIZVEDENA DUGOTRAJNA IMOVINA</t>
  </si>
  <si>
    <t xml:space="preserve">  Dom za starije "Novak Leonidas"</t>
  </si>
  <si>
    <t xml:space="preserve">  RASHODI ZA ZAPOSLENE </t>
  </si>
  <si>
    <t xml:space="preserve">  Plaće za redovan rad </t>
  </si>
  <si>
    <t xml:space="preserve">  OSTALI RASHODI ZA ZAPOSLENE </t>
  </si>
  <si>
    <t xml:space="preserve">  Ostali rashodi za zaposlene </t>
  </si>
  <si>
    <t xml:space="preserve">  DOPRINOSI NA PLAĆE </t>
  </si>
  <si>
    <t xml:space="preserve"> 093</t>
  </si>
  <si>
    <t xml:space="preserve"> 095</t>
  </si>
  <si>
    <t xml:space="preserve"> 096</t>
  </si>
  <si>
    <t xml:space="preserve"> 099</t>
  </si>
  <si>
    <t xml:space="preserve"> 128</t>
  </si>
  <si>
    <t xml:space="preserve"> 150</t>
  </si>
  <si>
    <t xml:space="preserve"> 171</t>
  </si>
  <si>
    <t xml:space="preserve"> 172</t>
  </si>
  <si>
    <t xml:space="preserve"> 173</t>
  </si>
  <si>
    <t xml:space="preserve"> 174</t>
  </si>
  <si>
    <t>FUNKC.
KLAS.</t>
  </si>
  <si>
    <t xml:space="preserve"> 122</t>
  </si>
  <si>
    <t xml:space="preserve"> 180</t>
  </si>
  <si>
    <t xml:space="preserve"> 181</t>
  </si>
  <si>
    <t xml:space="preserve"> 182</t>
  </si>
  <si>
    <t xml:space="preserve"> 183</t>
  </si>
  <si>
    <t xml:space="preserve"> 184</t>
  </si>
  <si>
    <t xml:space="preserve"> 185</t>
  </si>
  <si>
    <t xml:space="preserve"> 186</t>
  </si>
  <si>
    <t xml:space="preserve"> 187</t>
  </si>
  <si>
    <t xml:space="preserve"> 188</t>
  </si>
  <si>
    <t xml:space="preserve"> 189</t>
  </si>
  <si>
    <t xml:space="preserve">  - Pomoći za novorođenu djecu</t>
  </si>
  <si>
    <t xml:space="preserve"> Ostali prihodi od nefinancijske imovine</t>
  </si>
  <si>
    <t xml:space="preserve"> - prihodi od spomeničke rente</t>
  </si>
  <si>
    <t xml:space="preserve"> - naknada za korištenje javnih površina</t>
  </si>
  <si>
    <t xml:space="preserve">  Energija - javna rasvjeta </t>
  </si>
  <si>
    <t>Račun</t>
  </si>
  <si>
    <t>32</t>
  </si>
  <si>
    <t xml:space="preserve">  - Boćarski klub Gdinj - Hvar</t>
  </si>
  <si>
    <t>323</t>
  </si>
  <si>
    <t>3232</t>
  </si>
  <si>
    <t xml:space="preserve">  Gorska služba spašavanja - tekuća donacija</t>
  </si>
  <si>
    <t xml:space="preserve">  DVD Hvar - tekuća donacija</t>
  </si>
  <si>
    <t xml:space="preserve">  - Jedriličarski klub "Zvir" Hvar</t>
  </si>
  <si>
    <t xml:space="preserve">  - Udruga za mali nogomet Hvar</t>
  </si>
  <si>
    <t xml:space="preserve">  - Udruga "Pjover" V.Grablje</t>
  </si>
  <si>
    <t xml:space="preserve">  Održavanje oborinske i fekalne kanalizacije</t>
  </si>
  <si>
    <t xml:space="preserve"> 086</t>
  </si>
  <si>
    <t xml:space="preserve"> 098</t>
  </si>
  <si>
    <t xml:space="preserve"> 137</t>
  </si>
  <si>
    <t xml:space="preserve"> 139</t>
  </si>
  <si>
    <t xml:space="preserve">  Kapitalna donacija Srednjoj školi Hvar </t>
  </si>
  <si>
    <t xml:space="preserve">  Kapitalna donacija Osnovnoj školi Hvar </t>
  </si>
  <si>
    <t xml:space="preserve"> 050</t>
  </si>
  <si>
    <t xml:space="preserve"> 059</t>
  </si>
  <si>
    <t xml:space="preserve"> 066</t>
  </si>
  <si>
    <t xml:space="preserve"> 068</t>
  </si>
  <si>
    <t xml:space="preserve"> 138</t>
  </si>
  <si>
    <t xml:space="preserve"> 175</t>
  </si>
  <si>
    <t xml:space="preserve">  Energija</t>
  </si>
  <si>
    <t>3523</t>
  </si>
  <si>
    <t xml:space="preserve"> 140</t>
  </si>
  <si>
    <t xml:space="preserve">  OSTALI NESPOMENUTI RASHODI POSLOVANJA</t>
  </si>
  <si>
    <t xml:space="preserve">  Troškovi održavanja Dječje olimpijade</t>
  </si>
  <si>
    <t xml:space="preserve">  - Udruga osoba s invaliditetom otoka Hvara</t>
  </si>
  <si>
    <t xml:space="preserve">  Oprema i namještaj</t>
  </si>
  <si>
    <t xml:space="preserve">  NAKNADE TROŠKOVA ZAPOSLENIMA</t>
  </si>
  <si>
    <t>3212</t>
  </si>
  <si>
    <t xml:space="preserve">  Naknada za prijevoz na posao i s posla</t>
  </si>
  <si>
    <t>Naknada prijevoza na posao i s posla</t>
  </si>
  <si>
    <t xml:space="preserve"> Naknada za prijevoz na posao i s posla</t>
  </si>
  <si>
    <t xml:space="preserve">382 </t>
  </si>
  <si>
    <t>3821</t>
  </si>
  <si>
    <t xml:space="preserve">  Uređenje i održavanje sportskih terena</t>
  </si>
  <si>
    <t xml:space="preserve">  Održavanje nerazvrstanih cesta</t>
  </si>
  <si>
    <t>N A Z I V   R A Č U N A</t>
  </si>
  <si>
    <t xml:space="preserve"> 074</t>
  </si>
  <si>
    <t xml:space="preserve"> 081</t>
  </si>
  <si>
    <t xml:space="preserve"> 097</t>
  </si>
  <si>
    <t xml:space="preserve">  Tekuće donacije za programske aktivnosti</t>
  </si>
  <si>
    <t xml:space="preserve">  Tekuće donacije vjerskim zajednicama</t>
  </si>
  <si>
    <t xml:space="preserve"> 143</t>
  </si>
  <si>
    <t xml:space="preserve"> 146</t>
  </si>
  <si>
    <t xml:space="preserve"> 148</t>
  </si>
  <si>
    <t xml:space="preserve"> 149</t>
  </si>
  <si>
    <t xml:space="preserve">  Kapitalna pomoć Komunalnom Hvar za sanac.odlagališta</t>
  </si>
  <si>
    <t>NAZIV RAČUNA FUNKCIJSKE KLASIFIKACIJE</t>
  </si>
  <si>
    <t xml:space="preserve"> OPĆE JAVNE USLUGE</t>
  </si>
  <si>
    <t xml:space="preserve"> Izvršna i zakonodavna tijela</t>
  </si>
  <si>
    <t xml:space="preserve"> Financijski i fiskalni poslovi</t>
  </si>
  <si>
    <t xml:space="preserve"> Ostale opće usluge</t>
  </si>
  <si>
    <t xml:space="preserve"> Transakcije vezane za javni dug (otplata kredita)</t>
  </si>
  <si>
    <t xml:space="preserve"> Prijenosi općeg karaktera (stranke, udruge)</t>
  </si>
  <si>
    <t xml:space="preserve"> JAVNI RED I SIGURNOST</t>
  </si>
  <si>
    <t xml:space="preserve"> Protupožarna zaštita</t>
  </si>
  <si>
    <t xml:space="preserve"> EKONOMSKI POSLOVI</t>
  </si>
  <si>
    <t xml:space="preserve"> Cestovni promet (održavanje i izgradnja cesta)</t>
  </si>
  <si>
    <t xml:space="preserve"> ZAŠTITA OKOLIŠA</t>
  </si>
  <si>
    <t xml:space="preserve"> Gospodarenje otpadnim vodama (kanalizacija)</t>
  </si>
  <si>
    <t xml:space="preserve"> Razvoj zajednice (planovi, geodet.poslovi)</t>
  </si>
  <si>
    <t xml:space="preserve"> Opskrba vodom (prijenos Hv.vodovodu)</t>
  </si>
  <si>
    <t xml:space="preserve"> Ulična rasvjeta (održ.i troš.javne rasvjete)</t>
  </si>
  <si>
    <t xml:space="preserve"> ZDRAVSTVO</t>
  </si>
  <si>
    <t xml:space="preserve"> REKREACIJA, KULTURA I RELIGIJA</t>
  </si>
  <si>
    <t xml:space="preserve"> Rekreacija i sport</t>
  </si>
  <si>
    <t xml:space="preserve"> Religija i druge službe zajednice</t>
  </si>
  <si>
    <t xml:space="preserve"> OBRAZOVANJE</t>
  </si>
  <si>
    <t xml:space="preserve"> Osnovno obrazovanje</t>
  </si>
  <si>
    <t xml:space="preserve"> SOCIJALNA ZAŠTITA</t>
  </si>
  <si>
    <t xml:space="preserve"> Starost (Dom za starije)</t>
  </si>
  <si>
    <t xml:space="preserve"> Pomoći obitelji i djeci (stipendije)</t>
  </si>
  <si>
    <t xml:space="preserve"> Pomoć za troš.stanovanja</t>
  </si>
  <si>
    <t xml:space="preserve"> U K U P N O</t>
  </si>
  <si>
    <t>Račun
funkcijske
klasifikacije</t>
  </si>
  <si>
    <t>%  u
ukupnim
rashodima</t>
  </si>
  <si>
    <t>01</t>
  </si>
  <si>
    <t>0112</t>
  </si>
  <si>
    <t>0133</t>
  </si>
  <si>
    <t>0170</t>
  </si>
  <si>
    <t>0180</t>
  </si>
  <si>
    <t>03</t>
  </si>
  <si>
    <t>0320</t>
  </si>
  <si>
    <t>04</t>
  </si>
  <si>
    <t>0421</t>
  </si>
  <si>
    <t>0451</t>
  </si>
  <si>
    <t>0474</t>
  </si>
  <si>
    <t>05</t>
  </si>
  <si>
    <t>0520</t>
  </si>
  <si>
    <t>06</t>
  </si>
  <si>
    <t>0620</t>
  </si>
  <si>
    <t>0630</t>
  </si>
  <si>
    <t>0640</t>
  </si>
  <si>
    <t>0660</t>
  </si>
  <si>
    <t>07</t>
  </si>
  <si>
    <t>0721</t>
  </si>
  <si>
    <t>08</t>
  </si>
  <si>
    <t>0810</t>
  </si>
  <si>
    <t>0820</t>
  </si>
  <si>
    <t>0840</t>
  </si>
  <si>
    <t>09</t>
  </si>
  <si>
    <t>0911</t>
  </si>
  <si>
    <t>0912</t>
  </si>
  <si>
    <t>10</t>
  </si>
  <si>
    <t xml:space="preserve"> Opće medicinske usluge (donac. zdravstv.ustanov.)</t>
  </si>
  <si>
    <t xml:space="preserve"> Soc.zaštita koja nije drugdje svrstana (soc.udruge)</t>
  </si>
  <si>
    <t xml:space="preserve"> UNAPREĐENJA STANOVANJA I ZAJEDNICE</t>
  </si>
  <si>
    <t xml:space="preserve"> Poljoprivreda (poticaji u  poljoprivredi)</t>
  </si>
  <si>
    <t xml:space="preserve"> Višenamjenski razvojni projekti (malo poduzet.)</t>
  </si>
  <si>
    <t xml:space="preserve"> 169</t>
  </si>
  <si>
    <t xml:space="preserve"> 170</t>
  </si>
  <si>
    <t xml:space="preserve"> 151</t>
  </si>
  <si>
    <t xml:space="preserve"> 152</t>
  </si>
  <si>
    <t>GRAD HVAR</t>
  </si>
  <si>
    <t xml:space="preserve"> Predškolski odgoj i obrazovanje (dj.vrtić)</t>
  </si>
  <si>
    <t xml:space="preserve">  - kapitalna pomoći Fonda za zaštitu okoliša </t>
  </si>
  <si>
    <t xml:space="preserve"> Pomoći bolesnim i invalidnim (udruge invalid.osoba)</t>
  </si>
  <si>
    <t xml:space="preserve"> Socijalne pomoći stanovništvu (ostale pomoći i izdaci)</t>
  </si>
  <si>
    <t xml:space="preserve"> Dodatna ulaganja na građevinskim objektima</t>
  </si>
  <si>
    <t xml:space="preserve">  Kapital. donacija DVD-u za dovršetak vatrogas.doma</t>
  </si>
  <si>
    <t xml:space="preserve">  Izgradnja lokalnih cesta i puteva </t>
  </si>
  <si>
    <t xml:space="preserve">  Kapitalna pomoć Komunalnom - Hvar</t>
  </si>
  <si>
    <t xml:space="preserve">  0510</t>
  </si>
  <si>
    <t xml:space="preserve">  Kapit.pomoć Komunalnom-Hvar za kupnju opreme</t>
  </si>
  <si>
    <t>382</t>
  </si>
  <si>
    <t xml:space="preserve">  - Klapa "Bodulke" Hvar</t>
  </si>
  <si>
    <t xml:space="preserve">  - Plesni studio mladih - Hvar</t>
  </si>
  <si>
    <t xml:space="preserve">  Ostale usluge</t>
  </si>
  <si>
    <t xml:space="preserve"> KAPIT.POMOĆI OD OSTALIH DRŽAVNIH SUBJEKATA</t>
  </si>
  <si>
    <t xml:space="preserve"> Kapitalne pomoći od ostalih državnih subjekata</t>
  </si>
  <si>
    <t xml:space="preserve">  - kapitalne pomoći iz županijskog proračuna</t>
  </si>
  <si>
    <t xml:space="preserve">  - tekuće pomoći iz državnog proračuna</t>
  </si>
  <si>
    <t xml:space="preserve">  - tekuće pomoći iz županijskog proračuna</t>
  </si>
  <si>
    <t xml:space="preserve">  - kapitalne pomoći iz državnog proračuna</t>
  </si>
  <si>
    <t xml:space="preserve"> 153</t>
  </si>
  <si>
    <t xml:space="preserve"> 155</t>
  </si>
  <si>
    <t xml:space="preserve"> 156</t>
  </si>
  <si>
    <t xml:space="preserve"> 157</t>
  </si>
  <si>
    <t xml:space="preserve"> 158</t>
  </si>
  <si>
    <t xml:space="preserve"> 159</t>
  </si>
  <si>
    <t xml:space="preserve"> 160</t>
  </si>
  <si>
    <t xml:space="preserve"> 161</t>
  </si>
  <si>
    <t xml:space="preserve"> 162</t>
  </si>
  <si>
    <t xml:space="preserve"> 163</t>
  </si>
  <si>
    <t xml:space="preserve"> 164</t>
  </si>
  <si>
    <t xml:space="preserve"> 165</t>
  </si>
  <si>
    <t xml:space="preserve"> 166</t>
  </si>
  <si>
    <t xml:space="preserve"> 167</t>
  </si>
  <si>
    <t xml:space="preserve"> 168</t>
  </si>
  <si>
    <t xml:space="preserve"> - kamate na oročena sredstva</t>
  </si>
  <si>
    <t xml:space="preserve"> - kamate na depozite po viđenju</t>
  </si>
  <si>
    <t xml:space="preserve"> - zatezne kamate iz obveznih odnosa i drugo</t>
  </si>
  <si>
    <t xml:space="preserve"> - naknade za koncesije na pomorskom dobru</t>
  </si>
  <si>
    <t xml:space="preserve"> - prihodi od zakupa nekretnina</t>
  </si>
  <si>
    <t xml:space="preserve"> - ostale nespomenute kazne</t>
  </si>
  <si>
    <t xml:space="preserve"> - tekuće donacije neprofitnih organizacija</t>
  </si>
  <si>
    <t xml:space="preserve"> - tekuće donacije trgovačkih društava</t>
  </si>
  <si>
    <t xml:space="preserve">  - Darovi djeci predškolskog i OŠ uzrasta</t>
  </si>
  <si>
    <t xml:space="preserve"> - prihodi od prodaje građevinskog zemljišta</t>
  </si>
  <si>
    <t xml:space="preserve"> Prihodi od prodaje stambenih objekata</t>
  </si>
  <si>
    <t xml:space="preserve"> - prihodi od prodaje stanova i ostalih stamb.objekata</t>
  </si>
  <si>
    <t xml:space="preserve">  Razvoj sustava zaštite i spašavanja</t>
  </si>
  <si>
    <t>422</t>
  </si>
  <si>
    <t xml:space="preserve">  POSTROJENJA I OPREMA</t>
  </si>
  <si>
    <t>4227</t>
  </si>
  <si>
    <t xml:space="preserve">  Nabava i izgradnje javne rasvjete </t>
  </si>
  <si>
    <t>421</t>
  </si>
  <si>
    <t xml:space="preserve">  0452</t>
  </si>
  <si>
    <t>4213</t>
  </si>
  <si>
    <t xml:space="preserve">  Izgradnja javnih površina</t>
  </si>
  <si>
    <t>0510</t>
  </si>
  <si>
    <t xml:space="preserve"> Gospodarenje otpadom (sanacija odlagališta)</t>
  </si>
  <si>
    <t>0452</t>
  </si>
  <si>
    <t xml:space="preserve"> Promet vodenim putevima (uređ.obale)</t>
  </si>
  <si>
    <t>Račun - konto</t>
  </si>
  <si>
    <t>/u kunama/</t>
  </si>
  <si>
    <t xml:space="preserve">  Naknade članovima vijeća za koncesije</t>
  </si>
  <si>
    <t>I.  OPĆI DIO</t>
  </si>
  <si>
    <t xml:space="preserve">              PRIHODI OD NEFINANCIJSKE IMOVINE</t>
  </si>
  <si>
    <t xml:space="preserve">              U K U P N O   P R I H O D I</t>
  </si>
  <si>
    <t xml:space="preserve">              RASHODI ZA NEFINANCIJSKU IMOVINU</t>
  </si>
  <si>
    <t xml:space="preserve">              RAZLIKA  -  VIŠAK / MANJAK</t>
  </si>
  <si>
    <t xml:space="preserve"> PRIHODI OD POREZA</t>
  </si>
  <si>
    <t xml:space="preserve"> POREZ I PRIREZ NA DOHODAK</t>
  </si>
  <si>
    <t xml:space="preserve"> Porez i prirez na doh. od nesamostalnog rada</t>
  </si>
  <si>
    <t xml:space="preserve"> Porez i prirez na doh. od samostalnih djelatnosti</t>
  </si>
  <si>
    <t xml:space="preserve"> Porez i prirez na doh. od imovine i imov.prava</t>
  </si>
  <si>
    <t xml:space="preserve"> Porez i prirez na dohodak po godišnjoj prijavi</t>
  </si>
  <si>
    <t xml:space="preserve"> Porez i prirez na doh. utvrđen postupkom nadzora</t>
  </si>
  <si>
    <t xml:space="preserve"> POREZ NA IMOVINU</t>
  </si>
  <si>
    <t xml:space="preserve"> Stalni porezi na nepokretnu imovinu</t>
  </si>
  <si>
    <t xml:space="preserve"> Povremeni porezi na imovinu</t>
  </si>
  <si>
    <t xml:space="preserve"> POREZI NA ROBU I USLUGE</t>
  </si>
  <si>
    <t xml:space="preserve"> Porez na promet </t>
  </si>
  <si>
    <t xml:space="preserve"> P O M O Ć I</t>
  </si>
  <si>
    <t xml:space="preserve"> POMOĆI IZ PRORAČUNA</t>
  </si>
  <si>
    <t xml:space="preserve"> Tekuće pomoći iz proračuna</t>
  </si>
  <si>
    <t xml:space="preserve"> Kapitalne pomoći iz proračuna</t>
  </si>
  <si>
    <t xml:space="preserve"> PRIHODI OD IMOVINE</t>
  </si>
  <si>
    <t xml:space="preserve"> PRIHODI OD FINANCIJSKE IMOVINE</t>
  </si>
  <si>
    <t xml:space="preserve"> Kamate na oročena sredstva i depozite po viđenju</t>
  </si>
  <si>
    <t xml:space="preserve"> Prihodi od zateznih kamata</t>
  </si>
  <si>
    <t xml:space="preserve"> PRIHODI OD NEFINANCIJSKE IMOVINE</t>
  </si>
  <si>
    <t xml:space="preserve"> Naknada za koncesije</t>
  </si>
  <si>
    <t xml:space="preserve"> Prihodi od zakupa i iznajmljivanja imovine</t>
  </si>
  <si>
    <t xml:space="preserve"> PRIH. OD  PRISTOJBI I PO POSEBNIM PROPISIMA</t>
  </si>
  <si>
    <t xml:space="preserve"> Gradske pristojbe i naknade</t>
  </si>
  <si>
    <t xml:space="preserve"> PRIHODI PO POSEBNIM PROPISIMA</t>
  </si>
  <si>
    <t xml:space="preserve"> Ostale kazne</t>
  </si>
  <si>
    <t xml:space="preserve"> DONACIJE OD PRAVNIH I FIZIČKIH OSOBA</t>
  </si>
  <si>
    <t xml:space="preserve"> Tekuće donacije</t>
  </si>
  <si>
    <t xml:space="preserve"> PRIHODI OD PRODAJE NEFINANCIJSKE IMOVINE</t>
  </si>
  <si>
    <t xml:space="preserve"> PRIHODI OD PRODAJE MATERIJALNE IMOVINE</t>
  </si>
  <si>
    <t xml:space="preserve"> Prihodi od prodaje zemljišta</t>
  </si>
  <si>
    <t xml:space="preserve"> PRIHODI OD PRODAJE GRAĐEVIN.OBJEKATA</t>
  </si>
  <si>
    <t xml:space="preserve"> U K U P N O   P R I H O D I  ( 6 + 7 )</t>
  </si>
  <si>
    <t xml:space="preserve"> RASHODI ZA ZAPOSLENE</t>
  </si>
  <si>
    <t xml:space="preserve"> Plaće za redovan rad</t>
  </si>
  <si>
    <t xml:space="preserve"> Ostali rashodi za zaposlene</t>
  </si>
  <si>
    <t xml:space="preserve"> MATERIJALNI RASHODI</t>
  </si>
  <si>
    <t xml:space="preserve"> Službena putovanja</t>
  </si>
  <si>
    <t xml:space="preserve"> Stručno usavršavanje zaposlenika</t>
  </si>
  <si>
    <t xml:space="preserve"> Uredski materijal i ostali materijalni rashodi</t>
  </si>
  <si>
    <t xml:space="preserve"> Energija</t>
  </si>
  <si>
    <t xml:space="preserve"> Materijal i djelovi za tekuće i invest.održavanje</t>
  </si>
  <si>
    <t xml:space="preserve"> Sitni inventar</t>
  </si>
  <si>
    <t xml:space="preserve"> Usluge telefona, pošte i prijevoza</t>
  </si>
  <si>
    <t xml:space="preserve">  - Zavičajna udruga "Bruška zora"</t>
  </si>
  <si>
    <t xml:space="preserve">  - Udruga iznajmljivača privatnog smještaja Hvar</t>
  </si>
  <si>
    <t xml:space="preserve">  Potpora Udruženju obrtnika otoka Hvara</t>
  </si>
  <si>
    <t xml:space="preserve">  - Udruga mladih "Pharina" Hvar</t>
  </si>
  <si>
    <t xml:space="preserve">  Održavanje i sanacija divljih odlagališta otpada</t>
  </si>
  <si>
    <t xml:space="preserve"> Usluge tekućeg i investicijskog održavanja</t>
  </si>
  <si>
    <t xml:space="preserve"> Usluge promidžbe i informiranja</t>
  </si>
  <si>
    <t xml:space="preserve"> Komunalne usluge</t>
  </si>
  <si>
    <t xml:space="preserve"> Zakupnine i najamnine</t>
  </si>
  <si>
    <t xml:space="preserve"> Intelektualne i osobne usluge</t>
  </si>
  <si>
    <t xml:space="preserve"> Računalne usluge</t>
  </si>
  <si>
    <t xml:space="preserve"> Ostale usluge</t>
  </si>
  <si>
    <t xml:space="preserve"> Ostali nespomenuti rashodi poslovanja</t>
  </si>
  <si>
    <t xml:space="preserve"> Premije osiguranja</t>
  </si>
  <si>
    <t xml:space="preserve"> Reprezentacija</t>
  </si>
  <si>
    <t xml:space="preserve"> Članarine</t>
  </si>
  <si>
    <t xml:space="preserve"> FINANCIJSKI RASHODI</t>
  </si>
  <si>
    <t xml:space="preserve"> Kamate za primljene zajmove od banaka</t>
  </si>
  <si>
    <t xml:space="preserve"> Bankarske usluge i usluge platnog prometa</t>
  </si>
  <si>
    <t xml:space="preserve"> Zatezne kamate</t>
  </si>
  <si>
    <t xml:space="preserve"> SUBVENCIJE</t>
  </si>
  <si>
    <t xml:space="preserve">  - Ženski malonogometni klub "Ganadores" Hvar</t>
  </si>
  <si>
    <t xml:space="preserve">  - Moto klub "Sunčani Jahači" Hvar</t>
  </si>
  <si>
    <t xml:space="preserve"> Subvencije poljoprivrednicima, obrtnicima i poduzetnicima</t>
  </si>
  <si>
    <t xml:space="preserve"> NAKNADE GRAĐANIMA I KUĆANSTVIMA</t>
  </si>
  <si>
    <t xml:space="preserve"> Naknade građanima i kućanstvima u novcu</t>
  </si>
  <si>
    <t xml:space="preserve"> Naknade građanima i kućanstvima u naravi</t>
  </si>
  <si>
    <t xml:space="preserve"> Tekuće donacije u novcu</t>
  </si>
  <si>
    <t xml:space="preserve"> Kapitalne donacije neprofitnim organizacijama</t>
  </si>
  <si>
    <t xml:space="preserve"> Nepredviđeni rashodi do visine proračunske pričuve</t>
  </si>
  <si>
    <t xml:space="preserve"> Kapitalne pomoći trg. društvima u javnom sektoru</t>
  </si>
  <si>
    <t xml:space="preserve"> RASHODI ZA NABAVU NEFINANCIJSKE IMOVINE</t>
  </si>
  <si>
    <t xml:space="preserve"> Zemljište</t>
  </si>
  <si>
    <t xml:space="preserve"> Poslovni objekti</t>
  </si>
  <si>
    <t xml:space="preserve"> Uredska oprema i namještaj</t>
  </si>
  <si>
    <t xml:space="preserve"> Knjige u knjižnicama</t>
  </si>
  <si>
    <t xml:space="preserve"> Ulaganje u računalne programe</t>
  </si>
  <si>
    <t xml:space="preserve"> U K U P N O   R A S H O D I   ( 3 + 4 )</t>
  </si>
  <si>
    <t xml:space="preserve"> IZDACI ZA OTPLATU GLAVNICE PRIMLJ.ZAJMOVA</t>
  </si>
  <si>
    <t xml:space="preserve"> Otplata glavnice primljenih zajmova od tuzem. banaka</t>
  </si>
  <si>
    <t xml:space="preserve"> UKUPNO RASHODI I IZDACI  ( 3 + 4 + 5 )</t>
  </si>
  <si>
    <t xml:space="preserve">              P R I H O D I   P O S L O V A NJ A</t>
  </si>
  <si>
    <t xml:space="preserve">              R A S H O D I   P O S L O V A NJ A</t>
  </si>
  <si>
    <t xml:space="preserve">              U K U P N O    R A S H O D I</t>
  </si>
  <si>
    <t xml:space="preserve">        B.  RAČUN ZADUŽIVANJA / FINANCIRANJA:</t>
  </si>
  <si>
    <t xml:space="preserve">        A.  RAČUN PRIHODA I RASHODA </t>
  </si>
  <si>
    <t xml:space="preserve">        UKUPNO PRIHODI I PRIMICI</t>
  </si>
  <si>
    <t xml:space="preserve">        UKUPNO RASHODI I IZDACI</t>
  </si>
  <si>
    <t xml:space="preserve">        RASPOLOŽIVA SREDSTVA IZ PRETHODNIH GODINA</t>
  </si>
  <si>
    <t xml:space="preserve">        RAZLIKA - MANJAK</t>
  </si>
  <si>
    <t xml:space="preserve">        RAZLIKA  VIŠAK/MANJAK</t>
  </si>
  <si>
    <t xml:space="preserve"> PRIHODI  POSLOVANJA</t>
  </si>
  <si>
    <t xml:space="preserve"> - porez na kuće za odmor</t>
  </si>
  <si>
    <t xml:space="preserve"> - porez na korištenje javnih površina</t>
  </si>
  <si>
    <t xml:space="preserve"> - porez na promet nekretnina</t>
  </si>
  <si>
    <t xml:space="preserve"> - porez na potrošnju</t>
  </si>
  <si>
    <t xml:space="preserve"> - porez na tvrtku odnosno naziv</t>
  </si>
  <si>
    <t xml:space="preserve"> - porez na reklame</t>
  </si>
  <si>
    <t xml:space="preserve"> N A Z I V    P R I H O D A</t>
  </si>
  <si>
    <t xml:space="preserve"> - prihodi od prodaje državnih biljega</t>
  </si>
  <si>
    <t xml:space="preserve"> - boravišne pristojbe</t>
  </si>
  <si>
    <t xml:space="preserve"> - komunalni doprinosi</t>
  </si>
  <si>
    <t xml:space="preserve"> - komunalne naknade</t>
  </si>
  <si>
    <t xml:space="preserve"> - naknade za komunalne priključke</t>
  </si>
  <si>
    <t xml:space="preserve"> - prihodi od kulturnih manifestacija</t>
  </si>
  <si>
    <t xml:space="preserve"> B.  RAČUN RASHODA I IZDATAKA</t>
  </si>
  <si>
    <t xml:space="preserve"> OSTALI RASHODI ZA ZAPOSLENE</t>
  </si>
  <si>
    <t xml:space="preserve"> NAKNADE TROŠKOVA ZAPOSLENIMA</t>
  </si>
  <si>
    <t xml:space="preserve"> - ostale naknade utvrđene gradskom odlukom</t>
  </si>
  <si>
    <t xml:space="preserve"> RASHODI ZA MATERIJAL I ENERGIJU</t>
  </si>
  <si>
    <t xml:space="preserve"> RASHODI ZA USLUGE</t>
  </si>
  <si>
    <t xml:space="preserve"> OSTALI NESPOMENUTI RASHODI POSLOVANJA</t>
  </si>
  <si>
    <t xml:space="preserve"> KAMATE ZA PRIMLJENE ZAJMOVE</t>
  </si>
  <si>
    <t xml:space="preserve"> OSTALI FINANCIJSKI RASHODI</t>
  </si>
  <si>
    <t xml:space="preserve"> SUBVENCIJE IZVAN JAVNOG SEKTORA</t>
  </si>
  <si>
    <t xml:space="preserve"> TEKUĆE DONACIJE</t>
  </si>
  <si>
    <t xml:space="preserve"> KAPITALNE DONACIJE</t>
  </si>
  <si>
    <t xml:space="preserve"> IZVANREDNI RASHODI</t>
  </si>
  <si>
    <t xml:space="preserve"> KAPITALNE POMOĆI</t>
  </si>
  <si>
    <t xml:space="preserve"> MATERIJALNA IMOVINA - PRIRODNA BOGATSTVA</t>
  </si>
  <si>
    <t xml:space="preserve"> GRAĐEVINSKI OBJEKTI</t>
  </si>
  <si>
    <t xml:space="preserve"> R A S H O D I     P O S L O V A NJ A</t>
  </si>
  <si>
    <t xml:space="preserve"> OTPLATA ZAJMA TUZEMNIM BANKAMA</t>
  </si>
  <si>
    <t>RAČUN</t>
  </si>
  <si>
    <t xml:space="preserve">  RASHODI POSLOVANJA </t>
  </si>
  <si>
    <t xml:space="preserve">  MATERIJALNI RASHODI </t>
  </si>
  <si>
    <t>3221</t>
  </si>
  <si>
    <t xml:space="preserve">  Uredski i ostali materijal</t>
  </si>
  <si>
    <t xml:space="preserve">  Intelektualne i osobne usluge</t>
  </si>
  <si>
    <t xml:space="preserve">  Tekuće donacije Osnovnoj školi Hvar</t>
  </si>
  <si>
    <t xml:space="preserve">  0921</t>
  </si>
  <si>
    <t xml:space="preserve">  Tekuće donacije Srednjoj školi Hvar</t>
  </si>
  <si>
    <t xml:space="preserve">  Uredski materijal i ostali materijalni rashodi</t>
  </si>
  <si>
    <t xml:space="preserve"> - prih. na temelju refund. rashoda prethod. god.</t>
  </si>
  <si>
    <t xml:space="preserve"> - prihodi od ulazaka u tvrđavu "Španjola"</t>
  </si>
  <si>
    <t xml:space="preserve"> - tekuće donacije od fizičkih osoba</t>
  </si>
  <si>
    <t xml:space="preserve">  - Udruga umirovljenika Hvar</t>
  </si>
  <si>
    <t xml:space="preserve">  Materijal i djelovi za tekuće i invest. održavanje</t>
  </si>
  <si>
    <t>0921</t>
  </si>
  <si>
    <t xml:space="preserve"> Srednjoškolsko obrazovanje</t>
  </si>
  <si>
    <r>
      <t xml:space="preserve"> Kultura </t>
    </r>
    <r>
      <rPr>
        <sz val="9"/>
        <rFont val="Arial"/>
        <family val="2"/>
      </rPr>
      <t>(troš.priredbi, donac.udrug. i ustan. te održ.spom.kul.</t>
    </r>
    <r>
      <rPr>
        <sz val="10"/>
        <rFont val="Arial"/>
        <family val="2"/>
      </rPr>
      <t>)</t>
    </r>
  </si>
  <si>
    <t xml:space="preserve"> 037</t>
  </si>
  <si>
    <t xml:space="preserve"> 039</t>
  </si>
  <si>
    <t xml:space="preserve"> 047</t>
  </si>
  <si>
    <t xml:space="preserve"> 048</t>
  </si>
  <si>
    <t xml:space="preserve"> 091</t>
  </si>
  <si>
    <t xml:space="preserve"> 133</t>
  </si>
  <si>
    <t xml:space="preserve"> 141</t>
  </si>
  <si>
    <t xml:space="preserve"> 142</t>
  </si>
  <si>
    <t xml:space="preserve"> 144</t>
  </si>
  <si>
    <t xml:space="preserve"> 190</t>
  </si>
  <si>
    <t xml:space="preserve"> 191</t>
  </si>
  <si>
    <t xml:space="preserve">  - Jedriličarski klub "Reful" Hvar</t>
  </si>
  <si>
    <t xml:space="preserve">  - Udruga Hvarskih turističkih agencija</t>
  </si>
  <si>
    <t xml:space="preserve">  - Udruga turističkih vodiča Hvar</t>
  </si>
  <si>
    <t xml:space="preserve"> 130</t>
  </si>
  <si>
    <t xml:space="preserve"> 192</t>
  </si>
  <si>
    <t xml:space="preserve"> 193</t>
  </si>
  <si>
    <t>RASHODI I IZDACI PREMA FUNKCIJSKOJ KLASIFIKACIJI</t>
  </si>
  <si>
    <t xml:space="preserve"> IZDACI ZA FINANC. IMOVINU I OTPLATE ZAJMOVA</t>
  </si>
  <si>
    <t xml:space="preserve"> GLAVA 00101:    GRADSKO VIJEĆE, GRADONAČELNIK
                 I GRADSKA UPRAVA</t>
  </si>
  <si>
    <t xml:space="preserve"> Program 1001:  Izvršna, upravna  i zakonodavna tijela</t>
  </si>
  <si>
    <t xml:space="preserve"> Program 1002: Financijski poslovi i obveze</t>
  </si>
  <si>
    <t xml:space="preserve"> Program 1003: Javni red i sigurnost te 
                           sustav zaštite i spašavanja</t>
  </si>
  <si>
    <t xml:space="preserve"> Program 1004: Održavanje i ulaganja u građ. objekte</t>
  </si>
  <si>
    <t xml:space="preserve"> Program 1005: Poticaj razvoju poduzetništva</t>
  </si>
  <si>
    <t xml:space="preserve"> Program 1006: Izgradnja i održavanje cesta i puteva</t>
  </si>
  <si>
    <t xml:space="preserve"> Program 1007: Zaštita okoliša i zbrinjavanje otpada</t>
  </si>
  <si>
    <t xml:space="preserve"> Program 1008: Unapređenje stanovanja i zajednice</t>
  </si>
  <si>
    <t xml:space="preserve"> Program 1009: Razvoj vodovodne mreže</t>
  </si>
  <si>
    <t xml:space="preserve"> Program 1010: Izgradnja i održavanje javne rasvjete</t>
  </si>
  <si>
    <t xml:space="preserve"> Program 1011: Izgradnja i održavanje javnih površina</t>
  </si>
  <si>
    <t xml:space="preserve"> GLAVA 00103:    GRADSKA KNJIŽNICA  I ČITAONICA
                                    HVAR                     </t>
  </si>
  <si>
    <t xml:space="preserve"> GLAVA 00102:   DJEČJI VRTIĆ HVAR</t>
  </si>
  <si>
    <t xml:space="preserve"> Program 1001:   Predškolski odgoj</t>
  </si>
  <si>
    <t xml:space="preserve"> Program 1001:   Knjižnična djelatnost</t>
  </si>
  <si>
    <t xml:space="preserve">  Prihodi vodnog gospodarsta</t>
  </si>
  <si>
    <t xml:space="preserve"> KOMUNALNI DOPRINOSI I NAKNADE</t>
  </si>
  <si>
    <t xml:space="preserve"> Komunalni doprinosi</t>
  </si>
  <si>
    <t xml:space="preserve"> Komunalne naknade</t>
  </si>
  <si>
    <t xml:space="preserve"> Naknade za priključke</t>
  </si>
  <si>
    <t xml:space="preserve"> Prihodi od pružanja usluga</t>
  </si>
  <si>
    <t xml:space="preserve"> - prihodi od ulazaka u "Arsenal"</t>
  </si>
  <si>
    <t xml:space="preserve"> Ostali nespomenuti prihodi</t>
  </si>
  <si>
    <t xml:space="preserve"> KAZNE, UPRAVNE MJERE I OSTALI PRIHODI</t>
  </si>
  <si>
    <t xml:space="preserve"> K A Z N E  I  UPRAVNE MJERE</t>
  </si>
  <si>
    <t>329</t>
  </si>
  <si>
    <t>5443</t>
  </si>
  <si>
    <t xml:space="preserve"> Aktivnost A1001 01:  Rad gradonačel. i gradske uprave</t>
  </si>
  <si>
    <t xml:space="preserve"> Aktivnost A1001 02: Rad gradskog vijeća, zamjenika
                                        gradonač. i radnih tijela</t>
  </si>
  <si>
    <t xml:space="preserve"> Aktivnost A1001 03: Prigodne proslave i manifestacije
                                   - Dan Grada , Nova Godina i sl.</t>
  </si>
  <si>
    <t xml:space="preserve"> Aktivnost A1001 04: Opće usluge i pričuva</t>
  </si>
  <si>
    <t xml:space="preserve"> Aktivnost A1002 01: Otplata primljenih zajmova</t>
  </si>
  <si>
    <t xml:space="preserve"> Aktivnost A1002 02: Ostali financijski poslovi</t>
  </si>
  <si>
    <t xml:space="preserve"> Aktivnost A1003 01: Protupožarna zaštita</t>
  </si>
  <si>
    <t xml:space="preserve"> Aktivnost A1003 02:  Sustav zaštite i spašavanja</t>
  </si>
  <si>
    <t xml:space="preserve"> Aktivnost A1004 01: Održ. uredskih i poslov. objekata</t>
  </si>
  <si>
    <t xml:space="preserve"> Aktivnost A1006 01: Održavanje cesta i prometnica</t>
  </si>
  <si>
    <t xml:space="preserve"> K.projekt K1006 02: Kupnja zemljišta za prometnice</t>
  </si>
  <si>
    <t xml:space="preserve"> K.prijekt K1006 03: Gradnja cesta i puteva</t>
  </si>
  <si>
    <t xml:space="preserve"> Aktivnost A1008 01: Geodetsko-katastarski poslovi</t>
  </si>
  <si>
    <t xml:space="preserve"> K.projekt K1008 02: Izrada planova, projekata i studija</t>
  </si>
  <si>
    <t xml:space="preserve"> K.projekt K1008 03: Kupnja zemljišta </t>
  </si>
  <si>
    <t xml:space="preserve"> Aktivnost A1010 01: Održavanje i trošak javne rasvjete</t>
  </si>
  <si>
    <t xml:space="preserve"> K.prijekt K1010 02: Izgradnja javne rasvjete</t>
  </si>
  <si>
    <t xml:space="preserve"> Aktivnost A1011 01: Čišćenje i održavanje javnih
                                   površina                        </t>
  </si>
  <si>
    <t xml:space="preserve"> K.prijekt K1011 02: Izgradnja javnih površina</t>
  </si>
  <si>
    <t xml:space="preserve"> Aktivnost A1001 01: Stručna, administrat. i izvršna tijela </t>
  </si>
  <si>
    <t xml:space="preserve"> Aktivnost A1001 01: Stručna i izvršna tijela </t>
  </si>
  <si>
    <t xml:space="preserve"> T.projekt T1001 02: Kupnja knjižne građe i opreme</t>
  </si>
  <si>
    <t xml:space="preserve"> T.projekt T1009 01: Prijenosi za izgrad. vodovod.mreže</t>
  </si>
  <si>
    <t xml:space="preserve"> T.projekt T1007 02: Oborinska i fekalna kanalizacija</t>
  </si>
  <si>
    <t xml:space="preserve"> T.projekt T1007 01: Sanacija odlagališta komunalnog 
                                     otpada
                          i divljih odlagališta</t>
  </si>
  <si>
    <t xml:space="preserve"> T.projekt T1005 02: Subvencije i potpore malom 
                                    i srednjem gospodarstva</t>
  </si>
  <si>
    <t xml:space="preserve"> T.projekt T1005 01: Subvencije poljoprivredi</t>
  </si>
  <si>
    <t xml:space="preserve"> - prihodi od nak. za eksploatac.mineralnih sirovina</t>
  </si>
  <si>
    <t xml:space="preserve">  - Košarkaški klub Hvar</t>
  </si>
  <si>
    <t>42</t>
  </si>
  <si>
    <t xml:space="preserve">  RASH. ZA NABAVU PROIZV. DUGOTRAJ.IMOVINE</t>
  </si>
  <si>
    <t xml:space="preserve">  Uređaji, strojevi i oprema za ostale namjene</t>
  </si>
  <si>
    <t xml:space="preserve"> 036</t>
  </si>
  <si>
    <t xml:space="preserve"> Uređaji, strojevi i oprema za ostale namjene</t>
  </si>
  <si>
    <t>OSTALI NESPOMENUTI RASHODI POSLOVANJA</t>
  </si>
  <si>
    <t xml:space="preserve"> Program 1012: Izgradnja gradskog groblja</t>
  </si>
  <si>
    <t xml:space="preserve"> K.projekt K1012 01: Kupnja zemljišta </t>
  </si>
  <si>
    <t xml:space="preserve"> K.prijekt K1012 02: Izgradnja gradskog groblja</t>
  </si>
  <si>
    <t>4214</t>
  </si>
  <si>
    <t xml:space="preserve">  Ostali građevinski objekti - gradsko groblje</t>
  </si>
  <si>
    <t xml:space="preserve"> Program 1013: Izgradnja i održ. obale i obalnog pojasa</t>
  </si>
  <si>
    <t xml:space="preserve"> Aktivnost A1013 01: Održavanje obale i obalnog pojasa                        </t>
  </si>
  <si>
    <t xml:space="preserve"> Aktivnost A1013 02: Gospodarenje i čišćenje obale
                                     i obalnog pojasa                        </t>
  </si>
  <si>
    <t xml:space="preserve"> Program 1014: Poticaj unapređenju zdravstva</t>
  </si>
  <si>
    <t xml:space="preserve"> Program 1015: Poticaj unapređenju i razvoju sporta</t>
  </si>
  <si>
    <t xml:space="preserve"> Aktivnost A1015 01: Održavanje sportskih terena</t>
  </si>
  <si>
    <t xml:space="preserve"> Program 1016: Donacije i programska djel. u kulturi</t>
  </si>
  <si>
    <t xml:space="preserve"> Aktivnost A1016 01: Hvarske ljetne priredbe</t>
  </si>
  <si>
    <t xml:space="preserve"> Aktivnost A1016 02: Ostale kulturne manifestacije</t>
  </si>
  <si>
    <t xml:space="preserve"> Aktivnost A1016 03: Donacije udrugama u kulturi</t>
  </si>
  <si>
    <t xml:space="preserve"> Aktivnost A1016 04: Donacije Muzeju Hvarske baštine</t>
  </si>
  <si>
    <t xml:space="preserve"> Aktivnost A1016 05: Održavanje spomenika kulture</t>
  </si>
  <si>
    <t xml:space="preserve"> K.projekt K1016 06: Dodat. ulaganja na spomen.kulture</t>
  </si>
  <si>
    <t xml:space="preserve"> K.projekt K1016 07: Opremanje spomenika kulture</t>
  </si>
  <si>
    <t xml:space="preserve"> Program 1017: Potpore vjerskim zajednicama</t>
  </si>
  <si>
    <t xml:space="preserve"> Aktivnost A1017 01: Donacije vjerskim zajednicama</t>
  </si>
  <si>
    <t xml:space="preserve"> Program 1018:  Djelatnost stranaka i ostalih udruga</t>
  </si>
  <si>
    <t xml:space="preserve"> Aktivnost A1018 01:  Potporama strankama i udrugama</t>
  </si>
  <si>
    <t xml:space="preserve"> Program 1019: Razvoj i unapređenje školstva</t>
  </si>
  <si>
    <t xml:space="preserve"> Aktivnost A1019 01: Potpore osnovnom školstvu</t>
  </si>
  <si>
    <t xml:space="preserve"> Program 1020: Socijalna skrb i socijalne pomoći </t>
  </si>
  <si>
    <t xml:space="preserve"> Aktivnost A1020 01: Pomoći građanima i kućanstvima</t>
  </si>
  <si>
    <t xml:space="preserve"> Aktivnost A1020 02:  Pomoći obiteljima i djeci</t>
  </si>
  <si>
    <t xml:space="preserve"> Aktivnost A1020 03: Pomoć udr.invalid. i hendikep.osoba</t>
  </si>
  <si>
    <t xml:space="preserve"> Aktivnost A1020 04:  Pomoć za podmirenje troš. stanovanja</t>
  </si>
  <si>
    <t xml:space="preserve"> Aktivnost A1020 05:  Pomoć udrugama socijalne skrbi</t>
  </si>
  <si>
    <t xml:space="preserve"> K.projekt K1020 06: Izgradnja doma za starije</t>
  </si>
  <si>
    <t xml:space="preserve"> Ostali građevinski objekti</t>
  </si>
  <si>
    <t xml:space="preserve"> - sufinanciranje građana za izgradnju groblja</t>
  </si>
  <si>
    <t xml:space="preserve">  Kapit.pomoć Komunalnom-Hvar za kupnju broda</t>
  </si>
  <si>
    <t xml:space="preserve"> 002</t>
  </si>
  <si>
    <t xml:space="preserve"> 147</t>
  </si>
  <si>
    <t xml:space="preserve"> Ostale komunalne pogodnosti (održ.j.površ., izgr.grob. i sl.)</t>
  </si>
  <si>
    <t xml:space="preserve"> Aktivnost A1015 02: Donacije sportskim udrugama</t>
  </si>
  <si>
    <t>324</t>
  </si>
  <si>
    <t xml:space="preserve">NAKNADA TROŠ. OSOBAMA IZVAN RAD.ODNOSA </t>
  </si>
  <si>
    <t>3241</t>
  </si>
  <si>
    <t xml:space="preserve"> Naknada troškova osobama izvan radnog odnosa</t>
  </si>
  <si>
    <t xml:space="preserve"> Porezi na korištenje dobara ili izvođ.aktivnosti</t>
  </si>
  <si>
    <t xml:space="preserve"> UPRAVNE I ADMINISTRATIVNE PRISTOJBE</t>
  </si>
  <si>
    <t xml:space="preserve"> Ostale upravne pristojbe i naknade</t>
  </si>
  <si>
    <t xml:space="preserve"> Ostale pristojbe i naknade</t>
  </si>
  <si>
    <t xml:space="preserve"> PRIH. OD PROD.ROBA, PRUŽ.USLUGA I DONACIJA</t>
  </si>
  <si>
    <t xml:space="preserve"> PRIH. OD PRODAJE NEPROIZVED. DUGOTR. IMOVINE</t>
  </si>
  <si>
    <t xml:space="preserve"> PRIHODI OD PRODAJE PROIZVED. DUGOTR. IMOVINE</t>
  </si>
  <si>
    <t xml:space="preserve"> PLAĆE (BRUTO)</t>
  </si>
  <si>
    <t xml:space="preserve"> DOPRINOSI NA PLAĆE</t>
  </si>
  <si>
    <t xml:space="preserve"> Doprinosi za obvezno zdravstveno osiguranje</t>
  </si>
  <si>
    <t xml:space="preserve"> Doprinosi za obv.osig. u sluč. nezaposlenosti</t>
  </si>
  <si>
    <t>3214</t>
  </si>
  <si>
    <t xml:space="preserve"> Ostale naknade troškova zaposlenima</t>
  </si>
  <si>
    <t xml:space="preserve"> Naknada za rad predstavničkih i izvršnih tijela, povjer. i sl.</t>
  </si>
  <si>
    <t xml:space="preserve"> OSTALI RASHODI</t>
  </si>
  <si>
    <t xml:space="preserve"> RASH. ZA NABAVU NEPROIZVED. DUGOTR. IMOVINE</t>
  </si>
  <si>
    <t xml:space="preserve"> Ceste i ostali prometni objekti</t>
  </si>
  <si>
    <t>4263</t>
  </si>
  <si>
    <t xml:space="preserve"> Umjetnička, literalna i znanstvena djela (prostor.planovi) </t>
  </si>
  <si>
    <t>PLAĆE (Bruto)</t>
  </si>
  <si>
    <t xml:space="preserve">Doprinosi za obvezno zdravstveno osiguranje </t>
  </si>
  <si>
    <t xml:space="preserve">Doprinos za obvezno osig u slučaju nezaposlenosti </t>
  </si>
  <si>
    <t>Ostale naknade troškova zaposlenima</t>
  </si>
  <si>
    <t xml:space="preserve">  PLAĆE (Bruto)</t>
  </si>
  <si>
    <t xml:space="preserve"> OSTALI PRIHODI</t>
  </si>
  <si>
    <t xml:space="preserve"> Ostali prihodi</t>
  </si>
  <si>
    <t xml:space="preserve"> RASHODI ZA NABAVU PROIZV. DUGOTR. IMOVINE</t>
  </si>
  <si>
    <t xml:space="preserve"> 195</t>
  </si>
  <si>
    <t xml:space="preserve">   RAZDJEL  001:   PREDSTAVNIČKA I IZVRŠNA TIJELA,
                                 GRADSKA UPRAVA TE
                                  PRORAČUNSKI KORISNICI</t>
  </si>
  <si>
    <t xml:space="preserve">              NETO ZADUŽENJE / FINANCIRANJE</t>
  </si>
  <si>
    <t xml:space="preserve">  Kapit. donacija za arhivivsko spremište </t>
  </si>
  <si>
    <t xml:space="preserve">  Kapit. donacija za sanaciju crkve Sv.Marak</t>
  </si>
  <si>
    <t>4</t>
  </si>
  <si>
    <t xml:space="preserve">  Dodatna ulaganja na Arsenalu sa Fontikom</t>
  </si>
  <si>
    <t>4212</t>
  </si>
  <si>
    <t xml:space="preserve">  Poslovni objekt - šk.igralište i dogradnja škole</t>
  </si>
  <si>
    <t xml:space="preserve"> 196</t>
  </si>
  <si>
    <t xml:space="preserve"> 197</t>
  </si>
  <si>
    <t xml:space="preserve"> 198</t>
  </si>
  <si>
    <t xml:space="preserve"> 199</t>
  </si>
  <si>
    <t xml:space="preserve"> Aktivnost A1019 02: Potpore srednjoškol. ustanovama</t>
  </si>
  <si>
    <t xml:space="preserve"> K.Projekt K1019 03: Izgradnja šk. igrališta i nadogr.škole</t>
  </si>
  <si>
    <t xml:space="preserve"> - sufinanciranje građana za kućne brojeve</t>
  </si>
  <si>
    <t xml:space="preserve"> - prih. od naknade štete od osiguranja</t>
  </si>
  <si>
    <t xml:space="preserve"> - prihodi od naplate NUV-a</t>
  </si>
  <si>
    <t>3295</t>
  </si>
  <si>
    <t xml:space="preserve"> Pristojbe i naknade</t>
  </si>
  <si>
    <t xml:space="preserve">   RASHODI ZA USLUGE</t>
  </si>
  <si>
    <t xml:space="preserve">   Usluge promidžbe i informiranja</t>
  </si>
  <si>
    <t xml:space="preserve">  Pristojbe i naknade</t>
  </si>
  <si>
    <t xml:space="preserve">  - rashodi za nagradu grada</t>
  </si>
  <si>
    <t xml:space="preserve">  - rashodi za izbore i referendume</t>
  </si>
  <si>
    <t xml:space="preserve">  - rashodi protokola</t>
  </si>
  <si>
    <t xml:space="preserve">  - ostali nespomenuti rashodi</t>
  </si>
  <si>
    <t xml:space="preserve">   0310</t>
  </si>
  <si>
    <t xml:space="preserve"> Aktivnost A1003 03:  Usluge policije</t>
  </si>
  <si>
    <t xml:space="preserve">  Smještaj i prehrana sezonskih policajaca</t>
  </si>
  <si>
    <t xml:space="preserve">  Održavanje poljskih i protupož. puteva</t>
  </si>
  <si>
    <t xml:space="preserve">  Otkup zemljišta za ceste i puteve</t>
  </si>
  <si>
    <t xml:space="preserve">  Otkup zemljišta (opće namjene)</t>
  </si>
  <si>
    <t>3239</t>
  </si>
  <si>
    <t xml:space="preserve">  Ostale usluge na JP (čišćenje, pranje i sl.) </t>
  </si>
  <si>
    <t xml:space="preserve">  Otkup zemljišta (za izgradnju groblja)</t>
  </si>
  <si>
    <t xml:space="preserve">  Ostale usluge (čišćenje obalnog pojasa i sl.) </t>
  </si>
  <si>
    <t xml:space="preserve">  Tekuće donacije zdravstv. ustanovama i ordinacijama</t>
  </si>
  <si>
    <t xml:space="preserve">  Kapitalna donacije zdravstv.ustanovama i ordinac.</t>
  </si>
  <si>
    <t xml:space="preserve">  Doprinosi za obvezno zdravstveno osiguranje </t>
  </si>
  <si>
    <t xml:space="preserve">  Doprinos za obvezno osig u slučaju nezaposlenosti </t>
  </si>
  <si>
    <t xml:space="preserve">   Naknada troškova osobama izvan radnog odnosa</t>
  </si>
  <si>
    <t xml:space="preserve"> Aktivnost A1014 01: Donacija zdravstvenim organizac.</t>
  </si>
  <si>
    <t>0310</t>
  </si>
  <si>
    <t xml:space="preserve"> Usluge policije</t>
  </si>
  <si>
    <t xml:space="preserve"> - ostali prihodi po posebnim propisima</t>
  </si>
  <si>
    <t xml:space="preserve"> 031</t>
  </si>
  <si>
    <t xml:space="preserve"> 041</t>
  </si>
  <si>
    <t xml:space="preserve"> 043</t>
  </si>
  <si>
    <t xml:space="preserve"> 044</t>
  </si>
  <si>
    <t xml:space="preserve"> 075</t>
  </si>
  <si>
    <t xml:space="preserve">  - Udruga Baletni studio - Hvar</t>
  </si>
  <si>
    <t xml:space="preserve">  - Udruga forske užance Hvar</t>
  </si>
  <si>
    <t>PLAN ZA 2012.god.</t>
  </si>
  <si>
    <t>Plan za 2012.god.</t>
  </si>
  <si>
    <t xml:space="preserve">  - vodni doprinos (8% doznaka Hrv.voda)</t>
  </si>
  <si>
    <t xml:space="preserve">  - Gradska limena glazba Hvar</t>
  </si>
  <si>
    <t xml:space="preserve">  - Udruga CIMA Hvar</t>
  </si>
  <si>
    <t>Ostale usluge</t>
  </si>
  <si>
    <t xml:space="preserve"> 107</t>
  </si>
  <si>
    <t xml:space="preserve"> 194</t>
  </si>
  <si>
    <t xml:space="preserve"> 200</t>
  </si>
  <si>
    <t xml:space="preserve"> 201</t>
  </si>
  <si>
    <t xml:space="preserve"> 202</t>
  </si>
  <si>
    <t xml:space="preserve"> 203</t>
  </si>
  <si>
    <t xml:space="preserve">3235 </t>
  </si>
  <si>
    <t>Zakupnine i najamnine</t>
  </si>
  <si>
    <t xml:space="preserve"> K.projekt K1001 05: Nabavka opreme za poslovanje</t>
  </si>
  <si>
    <t xml:space="preserve"> 019</t>
  </si>
  <si>
    <t xml:space="preserve"> 021</t>
  </si>
  <si>
    <t xml:space="preserve"> 022</t>
  </si>
  <si>
    <t xml:space="preserve"> 023</t>
  </si>
  <si>
    <t xml:space="preserve"> 024</t>
  </si>
  <si>
    <t xml:space="preserve"> 025</t>
  </si>
  <si>
    <t xml:space="preserve"> 042</t>
  </si>
  <si>
    <t xml:space="preserve">  - Udruga Hvar Metropola mora</t>
  </si>
  <si>
    <t xml:space="preserve">  - Boćarski klub Ružmarin - Hvar</t>
  </si>
  <si>
    <t xml:space="preserve"> 116 </t>
  </si>
  <si>
    <t xml:space="preserve"> 204</t>
  </si>
  <si>
    <t xml:space="preserve"> 205</t>
  </si>
  <si>
    <t xml:space="preserve"> 206</t>
  </si>
  <si>
    <t>020</t>
  </si>
  <si>
    <t xml:space="preserve">  - praćenje rada Grad. vijeća putem elektron. medija</t>
  </si>
  <si>
    <t xml:space="preserve">   Nak. članovima GV, zamjen.gradonač. i rad. tijelima</t>
  </si>
  <si>
    <t>Gradski proračun</t>
  </si>
  <si>
    <t>PREGLED OSTVARENJA</t>
  </si>
  <si>
    <t>Razlika</t>
  </si>
  <si>
    <t>Indeks</t>
  </si>
  <si>
    <t>Ostvareno u 2012.god.</t>
  </si>
  <si>
    <t xml:space="preserve">Razlika </t>
  </si>
  <si>
    <t>PLAN ZA
2012.god.</t>
  </si>
  <si>
    <t>Ostvareno
u 2012.g.</t>
  </si>
  <si>
    <t xml:space="preserve"> Porez i prirez na doh. - neraspoređeno</t>
  </si>
  <si>
    <t>Ostvareno 
u 2012.g.</t>
  </si>
  <si>
    <t>Ostvareno
u 2011.g.</t>
  </si>
  <si>
    <t xml:space="preserve"> PRIH. OD PRODAJE NEFINANCIJSKE IMOVINE</t>
  </si>
  <si>
    <t xml:space="preserve"> PRIH.OD PRODAJE PROIZVED.DUGOTR.IMOVINE</t>
  </si>
  <si>
    <t xml:space="preserve"> - prih. od prodaje stanova i ostalih stamb.objekata</t>
  </si>
  <si>
    <t xml:space="preserve"> PRIH.OD PRODAJE NEPROIZVED. DUGUTRAJ. IMOV.</t>
  </si>
  <si>
    <t xml:space="preserve"> - prih. od nak. za eksploatac.mineralnih sirovina</t>
  </si>
  <si>
    <t xml:space="preserve"> DODATNA ULAGANJA NA GRAĐEV. OBJEKTIMA</t>
  </si>
  <si>
    <t xml:space="preserve"> NAKNADE GRAĐANIMA I KUĆANSTV. IZ PRORAČUNA</t>
  </si>
  <si>
    <t xml:space="preserve"> NAKNADA TROŠK. OSOBAMA IZVAN RAD.ODNOSA</t>
  </si>
  <si>
    <t xml:space="preserve"> RASHODI ZA DODAT. ULAGANJA NA NEFIN. IMOVINI</t>
  </si>
  <si>
    <t xml:space="preserve"> 642</t>
  </si>
  <si>
    <t xml:space="preserve"> 6421</t>
  </si>
  <si>
    <t xml:space="preserve"> 64214</t>
  </si>
  <si>
    <t xml:space="preserve"> 6422</t>
  </si>
  <si>
    <t xml:space="preserve"> 64225</t>
  </si>
  <si>
    <t xml:space="preserve"> 6423</t>
  </si>
  <si>
    <t xml:space="preserve"> 64231</t>
  </si>
  <si>
    <t xml:space="preserve"> 64236</t>
  </si>
  <si>
    <t xml:space="preserve"> 64239</t>
  </si>
  <si>
    <t xml:space="preserve"> 65</t>
  </si>
  <si>
    <t xml:space="preserve"> 651</t>
  </si>
  <si>
    <t xml:space="preserve"> 6512</t>
  </si>
  <si>
    <t xml:space="preserve"> 65129</t>
  </si>
  <si>
    <t xml:space="preserve"> 6513</t>
  </si>
  <si>
    <t xml:space="preserve"> 65139</t>
  </si>
  <si>
    <t xml:space="preserve"> 6514</t>
  </si>
  <si>
    <t xml:space="preserve"> 65141</t>
  </si>
  <si>
    <t xml:space="preserve"> 652</t>
  </si>
  <si>
    <t xml:space="preserve"> 6522</t>
  </si>
  <si>
    <t xml:space="preserve"> 65221</t>
  </si>
  <si>
    <t xml:space="preserve"> 6526</t>
  </si>
  <si>
    <t xml:space="preserve"> 65264</t>
  </si>
  <si>
    <t xml:space="preserve"> 65266</t>
  </si>
  <si>
    <t xml:space="preserve"> 65267</t>
  </si>
  <si>
    <t xml:space="preserve"> 65268</t>
  </si>
  <si>
    <t xml:space="preserve"> 65269</t>
  </si>
  <si>
    <t xml:space="preserve"> 653</t>
  </si>
  <si>
    <t xml:space="preserve"> 6531</t>
  </si>
  <si>
    <t xml:space="preserve"> 65311</t>
  </si>
  <si>
    <t xml:space="preserve"> 6532</t>
  </si>
  <si>
    <t xml:space="preserve"> 65321</t>
  </si>
  <si>
    <t xml:space="preserve"> 6533</t>
  </si>
  <si>
    <t xml:space="preserve"> 65331</t>
  </si>
  <si>
    <t xml:space="preserve"> 66</t>
  </si>
  <si>
    <t xml:space="preserve"> 661</t>
  </si>
  <si>
    <t xml:space="preserve"> 6615</t>
  </si>
  <si>
    <t xml:space="preserve"> 66151</t>
  </si>
  <si>
    <t xml:space="preserve"> 663</t>
  </si>
  <si>
    <t xml:space="preserve"> 6631</t>
  </si>
  <si>
    <t xml:space="preserve"> 66311</t>
  </si>
  <si>
    <t xml:space="preserve"> 66312</t>
  </si>
  <si>
    <t xml:space="preserve"> 66313</t>
  </si>
  <si>
    <t xml:space="preserve"> 68</t>
  </si>
  <si>
    <t xml:space="preserve"> 681</t>
  </si>
  <si>
    <t xml:space="preserve"> 6819</t>
  </si>
  <si>
    <t xml:space="preserve"> 68191</t>
  </si>
  <si>
    <t xml:space="preserve"> 683</t>
  </si>
  <si>
    <t xml:space="preserve"> 6831</t>
  </si>
  <si>
    <t xml:space="preserve"> 7</t>
  </si>
  <si>
    <t xml:space="preserve"> 71</t>
  </si>
  <si>
    <t xml:space="preserve"> 711</t>
  </si>
  <si>
    <t xml:space="preserve"> 7111</t>
  </si>
  <si>
    <t xml:space="preserve"> 71112</t>
  </si>
  <si>
    <t xml:space="preserve"> 72</t>
  </si>
  <si>
    <t xml:space="preserve"> 721</t>
  </si>
  <si>
    <t xml:space="preserve"> 7211</t>
  </si>
  <si>
    <t xml:space="preserve"> 72119</t>
  </si>
  <si>
    <t xml:space="preserve"> 6</t>
  </si>
  <si>
    <t xml:space="preserve"> 61</t>
  </si>
  <si>
    <t xml:space="preserve"> 611</t>
  </si>
  <si>
    <t xml:space="preserve"> 6110</t>
  </si>
  <si>
    <t xml:space="preserve"> 6111</t>
  </si>
  <si>
    <t xml:space="preserve"> 6112</t>
  </si>
  <si>
    <t xml:space="preserve"> 6113</t>
  </si>
  <si>
    <t xml:space="preserve"> 6114</t>
  </si>
  <si>
    <t xml:space="preserve"> 6115</t>
  </si>
  <si>
    <t xml:space="preserve"> 6116</t>
  </si>
  <si>
    <t xml:space="preserve"> 613</t>
  </si>
  <si>
    <t xml:space="preserve"> 6131</t>
  </si>
  <si>
    <t xml:space="preserve"> 61314</t>
  </si>
  <si>
    <t xml:space="preserve"> 61315</t>
  </si>
  <si>
    <t xml:space="preserve"> 6134</t>
  </si>
  <si>
    <t xml:space="preserve"> 61341</t>
  </si>
  <si>
    <t xml:space="preserve"> 614</t>
  </si>
  <si>
    <t xml:space="preserve"> 6142</t>
  </si>
  <si>
    <t xml:space="preserve"> 61424</t>
  </si>
  <si>
    <t xml:space="preserve"> 6145</t>
  </si>
  <si>
    <t xml:space="preserve"> 61453</t>
  </si>
  <si>
    <t xml:space="preserve"> 61459</t>
  </si>
  <si>
    <t xml:space="preserve"> 63</t>
  </si>
  <si>
    <t xml:space="preserve"> 633</t>
  </si>
  <si>
    <t xml:space="preserve"> 6331</t>
  </si>
  <si>
    <t xml:space="preserve"> 63311</t>
  </si>
  <si>
    <t xml:space="preserve"> 63312</t>
  </si>
  <si>
    <t xml:space="preserve"> 6332</t>
  </si>
  <si>
    <t xml:space="preserve"> 63321</t>
  </si>
  <si>
    <t xml:space="preserve"> 63322</t>
  </si>
  <si>
    <t xml:space="preserve"> 634</t>
  </si>
  <si>
    <t xml:space="preserve"> 6342</t>
  </si>
  <si>
    <t xml:space="preserve"> 63425</t>
  </si>
  <si>
    <t xml:space="preserve"> 64</t>
  </si>
  <si>
    <t xml:space="preserve"> 641</t>
  </si>
  <si>
    <t xml:space="preserve"> 6413</t>
  </si>
  <si>
    <t xml:space="preserve"> 64131</t>
  </si>
  <si>
    <t xml:space="preserve"> 64132</t>
  </si>
  <si>
    <t xml:space="preserve"> 6414</t>
  </si>
  <si>
    <t xml:space="preserve"> 64143</t>
  </si>
  <si>
    <t xml:space="preserve"> 3</t>
  </si>
  <si>
    <t xml:space="preserve"> 31</t>
  </si>
  <si>
    <t xml:space="preserve"> 311</t>
  </si>
  <si>
    <t xml:space="preserve"> 3111</t>
  </si>
  <si>
    <t xml:space="preserve"> 312</t>
  </si>
  <si>
    <t xml:space="preserve"> 3121</t>
  </si>
  <si>
    <t xml:space="preserve"> 313</t>
  </si>
  <si>
    <t xml:space="preserve"> 3132</t>
  </si>
  <si>
    <t xml:space="preserve"> 3133</t>
  </si>
  <si>
    <t xml:space="preserve"> 32</t>
  </si>
  <si>
    <t xml:space="preserve"> 321</t>
  </si>
  <si>
    <t xml:space="preserve"> 3211</t>
  </si>
  <si>
    <t xml:space="preserve"> 3212</t>
  </si>
  <si>
    <t xml:space="preserve"> 3213</t>
  </si>
  <si>
    <t xml:space="preserve"> 3214</t>
  </si>
  <si>
    <t xml:space="preserve"> 322</t>
  </si>
  <si>
    <t xml:space="preserve"> 3221</t>
  </si>
  <si>
    <t xml:space="preserve"> 3223</t>
  </si>
  <si>
    <t xml:space="preserve"> 3224</t>
  </si>
  <si>
    <t xml:space="preserve"> 3225</t>
  </si>
  <si>
    <t xml:space="preserve"> 323</t>
  </si>
  <si>
    <t xml:space="preserve"> 3231</t>
  </si>
  <si>
    <t xml:space="preserve"> 3232</t>
  </si>
  <si>
    <t xml:space="preserve"> 3233</t>
  </si>
  <si>
    <t xml:space="preserve"> 3234</t>
  </si>
  <si>
    <t xml:space="preserve"> 3235</t>
  </si>
  <si>
    <t xml:space="preserve"> 3236</t>
  </si>
  <si>
    <t xml:space="preserve"> 3237</t>
  </si>
  <si>
    <t xml:space="preserve"> 3238</t>
  </si>
  <si>
    <t xml:space="preserve"> 3239</t>
  </si>
  <si>
    <t xml:space="preserve"> 324</t>
  </si>
  <si>
    <t xml:space="preserve"> 3241</t>
  </si>
  <si>
    <t xml:space="preserve"> 329</t>
  </si>
  <si>
    <t xml:space="preserve"> 3291</t>
  </si>
  <si>
    <t xml:space="preserve"> 3292</t>
  </si>
  <si>
    <t xml:space="preserve"> 3293</t>
  </si>
  <si>
    <t xml:space="preserve"> 3294</t>
  </si>
  <si>
    <t xml:space="preserve"> 3295</t>
  </si>
  <si>
    <t xml:space="preserve"> 3299</t>
  </si>
  <si>
    <t xml:space="preserve"> 34</t>
  </si>
  <si>
    <t xml:space="preserve"> 342</t>
  </si>
  <si>
    <t xml:space="preserve"> 3423</t>
  </si>
  <si>
    <t xml:space="preserve"> 343</t>
  </si>
  <si>
    <t xml:space="preserve"> 3431</t>
  </si>
  <si>
    <t xml:space="preserve"> 3433</t>
  </si>
  <si>
    <t xml:space="preserve"> 35</t>
  </si>
  <si>
    <t xml:space="preserve"> 352</t>
  </si>
  <si>
    <t xml:space="preserve"> 3523</t>
  </si>
  <si>
    <t xml:space="preserve"> 37</t>
  </si>
  <si>
    <t xml:space="preserve"> 372</t>
  </si>
  <si>
    <t xml:space="preserve"> 3721</t>
  </si>
  <si>
    <t xml:space="preserve"> 3722</t>
  </si>
  <si>
    <t xml:space="preserve"> 38</t>
  </si>
  <si>
    <t xml:space="preserve"> 381</t>
  </si>
  <si>
    <t xml:space="preserve"> 3811</t>
  </si>
  <si>
    <t xml:space="preserve"> 382</t>
  </si>
  <si>
    <t xml:space="preserve"> 3821</t>
  </si>
  <si>
    <t xml:space="preserve"> 385</t>
  </si>
  <si>
    <t xml:space="preserve"> 3851</t>
  </si>
  <si>
    <t xml:space="preserve"> 386</t>
  </si>
  <si>
    <t xml:space="preserve"> 3861</t>
  </si>
  <si>
    <t xml:space="preserve"> 4</t>
  </si>
  <si>
    <t xml:space="preserve"> 41</t>
  </si>
  <si>
    <t xml:space="preserve"> 411</t>
  </si>
  <si>
    <t xml:space="preserve"> 4111</t>
  </si>
  <si>
    <t xml:space="preserve"> 42</t>
  </si>
  <si>
    <t xml:space="preserve"> 421</t>
  </si>
  <si>
    <t xml:space="preserve"> 4212</t>
  </si>
  <si>
    <t xml:space="preserve"> 4213</t>
  </si>
  <si>
    <t xml:space="preserve"> 4214</t>
  </si>
  <si>
    <t xml:space="preserve"> 422</t>
  </si>
  <si>
    <t xml:space="preserve"> 4221</t>
  </si>
  <si>
    <t xml:space="preserve"> 4222</t>
  </si>
  <si>
    <t xml:space="preserve"> 4223</t>
  </si>
  <si>
    <t xml:space="preserve"> 4227</t>
  </si>
  <si>
    <t xml:space="preserve"> 424</t>
  </si>
  <si>
    <t xml:space="preserve"> 4241</t>
  </si>
  <si>
    <t xml:space="preserve"> 426</t>
  </si>
  <si>
    <t xml:space="preserve"> 4262</t>
  </si>
  <si>
    <t xml:space="preserve"> 4263</t>
  </si>
  <si>
    <t xml:space="preserve"> 45</t>
  </si>
  <si>
    <t xml:space="preserve"> 451</t>
  </si>
  <si>
    <t xml:space="preserve"> 4511</t>
  </si>
  <si>
    <t xml:space="preserve"> 5</t>
  </si>
  <si>
    <t xml:space="preserve"> 54</t>
  </si>
  <si>
    <t xml:space="preserve"> 544</t>
  </si>
  <si>
    <t xml:space="preserve"> 5443</t>
  </si>
  <si>
    <t xml:space="preserve"> PRIH. OD PRODAJE ROBA TE PRUŽANJA USLUGA</t>
  </si>
  <si>
    <t xml:space="preserve"> NAKNADE GRAĐANIMA I KUĆANSTVIMA IZ PRORAČ.</t>
  </si>
  <si>
    <t xml:space="preserve"> DODATNA ULAGANJA NA GRAĐEVIN. OBJEKTIMA</t>
  </si>
  <si>
    <t xml:space="preserve"> RASHODI ZA DODATNA ULAGANJA NA NEFIN. IMOVINI</t>
  </si>
  <si>
    <t>PRORAČUNA GRADA HVARA ZA 2012. GODINU</t>
  </si>
  <si>
    <t xml:space="preserve"> 6524</t>
  </si>
  <si>
    <t xml:space="preserve">  Šumski doprinos</t>
  </si>
  <si>
    <t>Ostvareno 2011.god.</t>
  </si>
  <si>
    <t>Ostvareno 2012.god.</t>
  </si>
  <si>
    <t>OSTVARENO
2012. GOD.</t>
  </si>
  <si>
    <t xml:space="preserve"> Porez i prirez na doh. od kapitala</t>
  </si>
  <si>
    <t xml:space="preserve"> 64216</t>
  </si>
  <si>
    <t xml:space="preserve"> - naknade za koncesije na javnim cestama</t>
  </si>
  <si>
    <t xml:space="preserve"> 64229</t>
  </si>
  <si>
    <t xml:space="preserve"> - prihodi od davanja na korištenje imovine</t>
  </si>
  <si>
    <t xml:space="preserve"> PRIHODI OD PRODAJE ROBA TE PRUŽANJA USLUGA</t>
  </si>
  <si>
    <r>
      <t xml:space="preserve">u usporedbi sa 2011.godinom  </t>
    </r>
    <r>
      <rPr>
        <b/>
        <sz val="13"/>
        <rFont val="Calibri"/>
        <family val="2"/>
      </rPr>
      <t>(ostvareno do 30.06.2011.)</t>
    </r>
  </si>
  <si>
    <t>Ostvareno do 30.06.2012.</t>
  </si>
  <si>
    <t>Hvar, 09.07.2012.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</si>
</sst>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"/>
  </numFmts>
  <fonts count="51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11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4"/>
      <name val="Algerian"/>
      <family val="5"/>
    </font>
    <font>
      <b/>
      <sz val="18"/>
      <name val="Algerian"/>
      <family val="5"/>
    </font>
    <font>
      <b/>
      <sz val="9"/>
      <name val="Algerian"/>
      <family val="5"/>
    </font>
    <font>
      <i/>
      <sz val="10"/>
      <name val="Arial"/>
      <family val="2"/>
    </font>
    <font>
      <b/>
      <sz val="13"/>
      <name val="Algerian"/>
      <family val="5"/>
    </font>
    <font>
      <b/>
      <sz val="13"/>
      <name val="Calibri"/>
      <family val="2"/>
    </font>
    <font>
      <b/>
      <sz val="15"/>
      <name val="Algerian"/>
      <family val="5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20" borderId="1" applyNumberFormat="0" applyFont="0" applyAlignment="0" applyProtection="0"/>
    <xf numFmtId="0" fontId="36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7" fillId="28" borderId="2" applyNumberFormat="0" applyAlignment="0" applyProtection="0"/>
    <xf numFmtId="0" fontId="38" fillId="28" borderId="3" applyNumberFormat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31" borderId="8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0" fontId="1" fillId="0" borderId="10" xfId="0" applyFont="1" applyBorder="1" applyAlignment="1">
      <alignment/>
    </xf>
    <xf numFmtId="3" fontId="1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/>
    </xf>
    <xf numFmtId="0" fontId="0" fillId="0" borderId="0" xfId="0" applyBorder="1" applyAlignment="1">
      <alignment/>
    </xf>
    <xf numFmtId="3" fontId="1" fillId="0" borderId="11" xfId="0" applyNumberFormat="1" applyFont="1" applyBorder="1" applyAlignment="1">
      <alignment/>
    </xf>
    <xf numFmtId="0" fontId="3" fillId="0" borderId="0" xfId="0" applyFont="1" applyAlignment="1">
      <alignment/>
    </xf>
    <xf numFmtId="49" fontId="1" fillId="0" borderId="12" xfId="0" applyNumberFormat="1" applyFont="1" applyBorder="1" applyAlignment="1">
      <alignment horizontal="left" indent="1"/>
    </xf>
    <xf numFmtId="49" fontId="0" fillId="0" borderId="12" xfId="0" applyNumberFormat="1" applyFont="1" applyBorder="1" applyAlignment="1">
      <alignment horizontal="left" inden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3" fontId="2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3" fontId="4" fillId="0" borderId="10" xfId="0" applyNumberFormat="1" applyFont="1" applyBorder="1" applyAlignment="1">
      <alignment/>
    </xf>
    <xf numFmtId="3" fontId="4" fillId="33" borderId="10" xfId="0" applyNumberFormat="1" applyFont="1" applyFill="1" applyBorder="1" applyAlignment="1">
      <alignment/>
    </xf>
    <xf numFmtId="49" fontId="4" fillId="0" borderId="10" xfId="0" applyNumberFormat="1" applyFont="1" applyBorder="1" applyAlignment="1">
      <alignment horizontal="left"/>
    </xf>
    <xf numFmtId="49" fontId="2" fillId="0" borderId="10" xfId="0" applyNumberFormat="1" applyFont="1" applyBorder="1" applyAlignment="1">
      <alignment horizontal="left"/>
    </xf>
    <xf numFmtId="0" fontId="2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/>
    </xf>
    <xf numFmtId="49" fontId="4" fillId="0" borderId="10" xfId="0" applyNumberFormat="1" applyFont="1" applyBorder="1" applyAlignment="1">
      <alignment/>
    </xf>
    <xf numFmtId="49" fontId="2" fillId="0" borderId="10" xfId="0" applyNumberFormat="1" applyFont="1" applyBorder="1" applyAlignment="1">
      <alignment/>
    </xf>
    <xf numFmtId="49" fontId="2" fillId="0" borderId="10" xfId="0" applyNumberFormat="1" applyFont="1" applyBorder="1" applyAlignment="1">
      <alignment horizontal="left" indent="1"/>
    </xf>
    <xf numFmtId="49" fontId="2" fillId="0" borderId="0" xfId="0" applyNumberFormat="1" applyFont="1" applyBorder="1" applyAlignment="1">
      <alignment horizontal="left" indent="1"/>
    </xf>
    <xf numFmtId="0" fontId="2" fillId="34" borderId="0" xfId="0" applyFont="1" applyFill="1" applyBorder="1" applyAlignment="1">
      <alignment/>
    </xf>
    <xf numFmtId="0" fontId="2" fillId="0" borderId="0" xfId="0" applyFont="1" applyAlignment="1">
      <alignment horizontal="center"/>
    </xf>
    <xf numFmtId="3" fontId="2" fillId="0" borderId="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49" fontId="4" fillId="0" borderId="16" xfId="0" applyNumberFormat="1" applyFont="1" applyBorder="1" applyAlignment="1">
      <alignment horizontal="left" indent="1"/>
    </xf>
    <xf numFmtId="3" fontId="4" fillId="0" borderId="13" xfId="0" applyNumberFormat="1" applyFont="1" applyBorder="1" applyAlignment="1">
      <alignment/>
    </xf>
    <xf numFmtId="49" fontId="2" fillId="0" borderId="17" xfId="0" applyNumberFormat="1" applyFont="1" applyBorder="1" applyAlignment="1">
      <alignment horizontal="left" indent="1"/>
    </xf>
    <xf numFmtId="0" fontId="2" fillId="0" borderId="10" xfId="0" applyFont="1" applyBorder="1" applyAlignment="1">
      <alignment horizontal="left" indent="1"/>
    </xf>
    <xf numFmtId="49" fontId="2" fillId="0" borderId="13" xfId="0" applyNumberFormat="1" applyFont="1" applyBorder="1" applyAlignment="1">
      <alignment horizontal="left"/>
    </xf>
    <xf numFmtId="49" fontId="4" fillId="0" borderId="13" xfId="0" applyNumberFormat="1" applyFont="1" applyBorder="1" applyAlignment="1">
      <alignment horizontal="left" indent="1"/>
    </xf>
    <xf numFmtId="0" fontId="2" fillId="0" borderId="10" xfId="0" applyFont="1" applyBorder="1" applyAlignment="1">
      <alignment horizontal="left"/>
    </xf>
    <xf numFmtId="49" fontId="2" fillId="0" borderId="10" xfId="0" applyNumberFormat="1" applyFont="1" applyBorder="1" applyAlignment="1">
      <alignment horizontal="center"/>
    </xf>
    <xf numFmtId="49" fontId="2" fillId="0" borderId="18" xfId="0" applyNumberFormat="1" applyFont="1" applyBorder="1" applyAlignment="1">
      <alignment/>
    </xf>
    <xf numFmtId="0" fontId="2" fillId="0" borderId="10" xfId="0" applyNumberFormat="1" applyFont="1" applyBorder="1" applyAlignment="1">
      <alignment horizontal="left" indent="1"/>
    </xf>
    <xf numFmtId="49" fontId="2" fillId="35" borderId="10" xfId="0" applyNumberFormat="1" applyFont="1" applyFill="1" applyBorder="1" applyAlignment="1">
      <alignment/>
    </xf>
    <xf numFmtId="0" fontId="2" fillId="35" borderId="10" xfId="0" applyFont="1" applyFill="1" applyBorder="1" applyAlignment="1">
      <alignment/>
    </xf>
    <xf numFmtId="3" fontId="2" fillId="35" borderId="10" xfId="0" applyNumberFormat="1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>
      <alignment/>
    </xf>
    <xf numFmtId="49" fontId="8" fillId="0" borderId="10" xfId="0" applyNumberFormat="1" applyFont="1" applyBorder="1" applyAlignment="1">
      <alignment horizontal="left" indent="1"/>
    </xf>
    <xf numFmtId="0" fontId="0" fillId="0" borderId="0" xfId="0" applyFont="1" applyAlignment="1">
      <alignment/>
    </xf>
    <xf numFmtId="0" fontId="2" fillId="35" borderId="10" xfId="0" applyFont="1" applyFill="1" applyBorder="1" applyAlignment="1">
      <alignment horizontal="left"/>
    </xf>
    <xf numFmtId="3" fontId="2" fillId="0" borderId="10" xfId="0" applyNumberFormat="1" applyFont="1" applyBorder="1" applyAlignment="1">
      <alignment/>
    </xf>
    <xf numFmtId="0" fontId="2" fillId="0" borderId="12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4" fontId="1" fillId="0" borderId="19" xfId="0" applyNumberFormat="1" applyFont="1" applyBorder="1" applyAlignment="1">
      <alignment/>
    </xf>
    <xf numFmtId="49" fontId="0" fillId="0" borderId="12" xfId="0" applyNumberFormat="1" applyBorder="1" applyAlignment="1">
      <alignment horizontal="left" indent="1"/>
    </xf>
    <xf numFmtId="4" fontId="0" fillId="0" borderId="19" xfId="0" applyNumberFormat="1" applyBorder="1" applyAlignment="1">
      <alignment/>
    </xf>
    <xf numFmtId="4" fontId="0" fillId="0" borderId="19" xfId="0" applyNumberFormat="1" applyFont="1" applyBorder="1" applyAlignment="1">
      <alignment/>
    </xf>
    <xf numFmtId="0" fontId="0" fillId="0" borderId="20" xfId="0" applyBorder="1" applyAlignment="1">
      <alignment/>
    </xf>
    <xf numFmtId="0" fontId="1" fillId="0" borderId="11" xfId="0" applyFont="1" applyBorder="1" applyAlignment="1">
      <alignment/>
    </xf>
    <xf numFmtId="4" fontId="1" fillId="0" borderId="21" xfId="0" applyNumberFormat="1" applyFont="1" applyBorder="1" applyAlignment="1">
      <alignment/>
    </xf>
    <xf numFmtId="0" fontId="11" fillId="0" borderId="0" xfId="0" applyFont="1" applyAlignment="1">
      <alignment horizontal="center"/>
    </xf>
    <xf numFmtId="0" fontId="4" fillId="0" borderId="0" xfId="0" applyFont="1" applyAlignment="1">
      <alignment/>
    </xf>
    <xf numFmtId="0" fontId="2" fillId="33" borderId="17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vertical="center"/>
    </xf>
    <xf numFmtId="0" fontId="4" fillId="33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left"/>
    </xf>
    <xf numFmtId="49" fontId="5" fillId="0" borderId="10" xfId="0" applyNumberFormat="1" applyFont="1" applyBorder="1" applyAlignment="1">
      <alignment horizontal="left"/>
    </xf>
    <xf numFmtId="0" fontId="5" fillId="0" borderId="10" xfId="0" applyFont="1" applyBorder="1" applyAlignment="1">
      <alignment/>
    </xf>
    <xf numFmtId="49" fontId="5" fillId="0" borderId="10" xfId="0" applyNumberFormat="1" applyFont="1" applyBorder="1" applyAlignment="1">
      <alignment/>
    </xf>
    <xf numFmtId="49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5" fillId="0" borderId="10" xfId="0" applyFont="1" applyBorder="1" applyAlignment="1">
      <alignment/>
    </xf>
    <xf numFmtId="49" fontId="4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4" fillId="0" borderId="10" xfId="0" applyFont="1" applyBorder="1" applyAlignment="1">
      <alignment horizontal="left"/>
    </xf>
    <xf numFmtId="49" fontId="2" fillId="34" borderId="0" xfId="0" applyNumberFormat="1" applyFont="1" applyFill="1" applyBorder="1" applyAlignment="1">
      <alignment horizontal="left" indent="1"/>
    </xf>
    <xf numFmtId="0" fontId="4" fillId="34" borderId="0" xfId="0" applyFont="1" applyFill="1" applyBorder="1" applyAlignment="1">
      <alignment/>
    </xf>
    <xf numFmtId="4" fontId="2" fillId="0" borderId="10" xfId="0" applyNumberFormat="1" applyFont="1" applyBorder="1" applyAlignment="1">
      <alignment/>
    </xf>
    <xf numFmtId="4" fontId="4" fillId="33" borderId="10" xfId="0" applyNumberFormat="1" applyFont="1" applyFill="1" applyBorder="1" applyAlignment="1">
      <alignment/>
    </xf>
    <xf numFmtId="0" fontId="5" fillId="0" borderId="22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3" fontId="4" fillId="7" borderId="10" xfId="0" applyNumberFormat="1" applyFont="1" applyFill="1" applyBorder="1" applyAlignment="1">
      <alignment/>
    </xf>
    <xf numFmtId="0" fontId="1" fillId="13" borderId="10" xfId="0" applyFont="1" applyFill="1" applyBorder="1" applyAlignment="1">
      <alignment/>
    </xf>
    <xf numFmtId="3" fontId="4" fillId="13" borderId="10" xfId="0" applyNumberFormat="1" applyFont="1" applyFill="1" applyBorder="1" applyAlignment="1">
      <alignment/>
    </xf>
    <xf numFmtId="3" fontId="4" fillId="19" borderId="10" xfId="0" applyNumberFormat="1" applyFont="1" applyFill="1" applyBorder="1" applyAlignment="1">
      <alignment/>
    </xf>
    <xf numFmtId="3" fontId="4" fillId="19" borderId="14" xfId="0" applyNumberFormat="1" applyFont="1" applyFill="1" applyBorder="1" applyAlignment="1">
      <alignment vertical="center"/>
    </xf>
    <xf numFmtId="3" fontId="4" fillId="36" borderId="13" xfId="0" applyNumberFormat="1" applyFont="1" applyFill="1" applyBorder="1" applyAlignment="1">
      <alignment vertical="center"/>
    </xf>
    <xf numFmtId="0" fontId="4" fillId="7" borderId="10" xfId="0" applyFont="1" applyFill="1" applyBorder="1" applyAlignment="1">
      <alignment/>
    </xf>
    <xf numFmtId="49" fontId="4" fillId="7" borderId="10" xfId="0" applyNumberFormat="1" applyFont="1" applyFill="1" applyBorder="1" applyAlignment="1">
      <alignment horizontal="left"/>
    </xf>
    <xf numFmtId="4" fontId="4" fillId="7" borderId="10" xfId="0" applyNumberFormat="1" applyFont="1" applyFill="1" applyBorder="1" applyAlignment="1">
      <alignment/>
    </xf>
    <xf numFmtId="49" fontId="4" fillId="7" borderId="10" xfId="0" applyNumberFormat="1" applyFont="1" applyFill="1" applyBorder="1" applyAlignment="1">
      <alignment/>
    </xf>
    <xf numFmtId="0" fontId="4" fillId="7" borderId="10" xfId="0" applyFont="1" applyFill="1" applyBorder="1" applyAlignment="1">
      <alignment/>
    </xf>
    <xf numFmtId="1" fontId="4" fillId="0" borderId="10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0" fontId="2" fillId="7" borderId="17" xfId="0" applyFont="1" applyFill="1" applyBorder="1" applyAlignment="1">
      <alignment horizontal="center" vertical="center" wrapText="1"/>
    </xf>
    <xf numFmtId="0" fontId="4" fillId="7" borderId="10" xfId="0" applyFont="1" applyFill="1" applyBorder="1" applyAlignment="1">
      <alignment vertical="center"/>
    </xf>
    <xf numFmtId="0" fontId="1" fillId="7" borderId="10" xfId="0" applyFont="1" applyFill="1" applyBorder="1" applyAlignment="1">
      <alignment/>
    </xf>
    <xf numFmtId="0" fontId="4" fillId="10" borderId="10" xfId="0" applyFont="1" applyFill="1" applyBorder="1" applyAlignment="1">
      <alignment/>
    </xf>
    <xf numFmtId="3" fontId="4" fillId="10" borderId="10" xfId="0" applyNumberFormat="1" applyFont="1" applyFill="1" applyBorder="1" applyAlignment="1">
      <alignment/>
    </xf>
    <xf numFmtId="4" fontId="8" fillId="0" borderId="10" xfId="0" applyNumberFormat="1" applyFont="1" applyBorder="1" applyAlignment="1">
      <alignment/>
    </xf>
    <xf numFmtId="0" fontId="1" fillId="7" borderId="18" xfId="0" applyFont="1" applyFill="1" applyBorder="1" applyAlignment="1">
      <alignment horizontal="left" vertical="center"/>
    </xf>
    <xf numFmtId="0" fontId="1" fillId="7" borderId="17" xfId="0" applyFont="1" applyFill="1" applyBorder="1" applyAlignment="1">
      <alignment horizontal="left" vertical="center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49" fontId="1" fillId="37" borderId="18" xfId="0" applyNumberFormat="1" applyFont="1" applyFill="1" applyBorder="1" applyAlignment="1">
      <alignment horizontal="left"/>
    </xf>
    <xf numFmtId="49" fontId="1" fillId="37" borderId="17" xfId="0" applyNumberFormat="1" applyFont="1" applyFill="1" applyBorder="1" applyAlignment="1">
      <alignment horizontal="left"/>
    </xf>
    <xf numFmtId="49" fontId="1" fillId="33" borderId="18" xfId="0" applyNumberFormat="1" applyFont="1" applyFill="1" applyBorder="1" applyAlignment="1">
      <alignment horizontal="left"/>
    </xf>
    <xf numFmtId="49" fontId="1" fillId="33" borderId="17" xfId="0" applyNumberFormat="1" applyFont="1" applyFill="1" applyBorder="1" applyAlignment="1">
      <alignment horizontal="left"/>
    </xf>
    <xf numFmtId="49" fontId="1" fillId="37" borderId="18" xfId="0" applyNumberFormat="1" applyFont="1" applyFill="1" applyBorder="1" applyAlignment="1">
      <alignment wrapText="1"/>
    </xf>
    <xf numFmtId="49" fontId="1" fillId="37" borderId="17" xfId="0" applyNumberFormat="1" applyFont="1" applyFill="1" applyBorder="1" applyAlignment="1">
      <alignment/>
    </xf>
    <xf numFmtId="0" fontId="1" fillId="37" borderId="18" xfId="0" applyFont="1" applyFill="1" applyBorder="1" applyAlignment="1">
      <alignment horizontal="left"/>
    </xf>
    <xf numFmtId="0" fontId="1" fillId="37" borderId="17" xfId="0" applyFont="1" applyFill="1" applyBorder="1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0" fontId="3" fillId="36" borderId="26" xfId="0" applyFont="1" applyFill="1" applyBorder="1" applyAlignment="1">
      <alignment horizontal="left" vertical="center" wrapText="1"/>
    </xf>
    <xf numFmtId="0" fontId="3" fillId="36" borderId="25" xfId="0" applyFont="1" applyFill="1" applyBorder="1" applyAlignment="1">
      <alignment horizontal="left" vertical="center" wrapText="1"/>
    </xf>
    <xf numFmtId="0" fontId="3" fillId="36" borderId="16" xfId="0" applyFont="1" applyFill="1" applyBorder="1" applyAlignment="1">
      <alignment horizontal="left" vertical="center" wrapText="1"/>
    </xf>
    <xf numFmtId="0" fontId="1" fillId="19" borderId="27" xfId="0" applyFont="1" applyFill="1" applyBorder="1" applyAlignment="1">
      <alignment horizontal="center" vertical="center" wrapText="1"/>
    </xf>
    <xf numFmtId="0" fontId="1" fillId="19" borderId="15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49" fontId="7" fillId="37" borderId="18" xfId="0" applyNumberFormat="1" applyFont="1" applyFill="1" applyBorder="1" applyAlignment="1">
      <alignment horizontal="left"/>
    </xf>
    <xf numFmtId="49" fontId="7" fillId="37" borderId="17" xfId="0" applyNumberFormat="1" applyFont="1" applyFill="1" applyBorder="1" applyAlignment="1">
      <alignment horizontal="left"/>
    </xf>
    <xf numFmtId="0" fontId="2" fillId="0" borderId="10" xfId="0" applyFont="1" applyBorder="1" applyAlignment="1">
      <alignment horizontal="center" vertical="center"/>
    </xf>
    <xf numFmtId="49" fontId="7" fillId="37" borderId="18" xfId="0" applyNumberFormat="1" applyFont="1" applyFill="1" applyBorder="1" applyAlignment="1">
      <alignment horizontal="left" vertical="center" wrapText="1"/>
    </xf>
    <xf numFmtId="49" fontId="7" fillId="37" borderId="17" xfId="0" applyNumberFormat="1" applyFont="1" applyFill="1" applyBorder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0" fontId="7" fillId="37" borderId="26" xfId="0" applyFont="1" applyFill="1" applyBorder="1" applyAlignment="1">
      <alignment horizontal="left"/>
    </xf>
    <xf numFmtId="0" fontId="7" fillId="37" borderId="16" xfId="0" applyFont="1" applyFill="1" applyBorder="1" applyAlignment="1">
      <alignment horizontal="left"/>
    </xf>
    <xf numFmtId="49" fontId="1" fillId="37" borderId="18" xfId="0" applyNumberFormat="1" applyFont="1" applyFill="1" applyBorder="1" applyAlignment="1">
      <alignment horizontal="left" vertical="center" wrapText="1"/>
    </xf>
    <xf numFmtId="49" fontId="1" fillId="37" borderId="17" xfId="0" applyNumberFormat="1" applyFont="1" applyFill="1" applyBorder="1" applyAlignment="1">
      <alignment horizontal="left" vertical="center"/>
    </xf>
    <xf numFmtId="0" fontId="1" fillId="33" borderId="18" xfId="0" applyFont="1" applyFill="1" applyBorder="1" applyAlignment="1">
      <alignment horizontal="left"/>
    </xf>
    <xf numFmtId="0" fontId="1" fillId="33" borderId="17" xfId="0" applyFont="1" applyFill="1" applyBorder="1" applyAlignment="1">
      <alignment horizontal="left"/>
    </xf>
    <xf numFmtId="49" fontId="1" fillId="33" borderId="18" xfId="0" applyNumberFormat="1" applyFont="1" applyFill="1" applyBorder="1" applyAlignment="1">
      <alignment horizontal="left" wrapText="1"/>
    </xf>
    <xf numFmtId="49" fontId="1" fillId="33" borderId="17" xfId="0" applyNumberFormat="1" applyFont="1" applyFill="1" applyBorder="1" applyAlignment="1">
      <alignment horizontal="left" wrapText="1"/>
    </xf>
    <xf numFmtId="49" fontId="1" fillId="19" borderId="18" xfId="0" applyNumberFormat="1" applyFont="1" applyFill="1" applyBorder="1" applyAlignment="1">
      <alignment horizontal="left" wrapText="1"/>
    </xf>
    <xf numFmtId="49" fontId="1" fillId="19" borderId="17" xfId="0" applyNumberFormat="1" applyFont="1" applyFill="1" applyBorder="1" applyAlignment="1">
      <alignment horizontal="left" wrapText="1"/>
    </xf>
    <xf numFmtId="49" fontId="1" fillId="33" borderId="18" xfId="0" applyNumberFormat="1" applyFont="1" applyFill="1" applyBorder="1" applyAlignment="1">
      <alignment horizontal="left" vertical="center" wrapText="1"/>
    </xf>
    <xf numFmtId="49" fontId="1" fillId="33" borderId="17" xfId="0" applyNumberFormat="1" applyFont="1" applyFill="1" applyBorder="1" applyAlignment="1">
      <alignment horizontal="left" vertical="center"/>
    </xf>
    <xf numFmtId="49" fontId="1" fillId="37" borderId="18" xfId="0" applyNumberFormat="1" applyFont="1" applyFill="1" applyBorder="1" applyAlignment="1">
      <alignment vertical="center" wrapText="1"/>
    </xf>
    <xf numFmtId="49" fontId="1" fillId="37" borderId="17" xfId="0" applyNumberFormat="1" applyFont="1" applyFill="1" applyBorder="1" applyAlignment="1">
      <alignment vertical="center"/>
    </xf>
    <xf numFmtId="49" fontId="1" fillId="19" borderId="18" xfId="0" applyNumberFormat="1" applyFont="1" applyFill="1" applyBorder="1" applyAlignment="1">
      <alignment horizontal="left"/>
    </xf>
    <xf numFmtId="49" fontId="1" fillId="19" borderId="17" xfId="0" applyNumberFormat="1" applyFont="1" applyFill="1" applyBorder="1" applyAlignment="1">
      <alignment horizontal="left"/>
    </xf>
    <xf numFmtId="0" fontId="15" fillId="0" borderId="0" xfId="0" applyFont="1" applyAlignment="1">
      <alignment horizontal="center"/>
    </xf>
    <xf numFmtId="0" fontId="1" fillId="33" borderId="18" xfId="0" applyFont="1" applyFill="1" applyBorder="1" applyAlignment="1">
      <alignment horizontal="left" vertical="center"/>
    </xf>
    <xf numFmtId="0" fontId="1" fillId="33" borderId="17" xfId="0" applyFont="1" applyFill="1" applyBorder="1" applyAlignment="1">
      <alignment horizontal="left" vertical="center"/>
    </xf>
    <xf numFmtId="0" fontId="13" fillId="0" borderId="0" xfId="0" applyFont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8"/>
  <sheetViews>
    <sheetView zoomScale="140" zoomScaleNormal="140" zoomScalePageLayoutView="0" workbookViewId="0" topLeftCell="A34">
      <selection activeCell="B32" sqref="B32"/>
    </sheetView>
  </sheetViews>
  <sheetFormatPr defaultColWidth="9.140625" defaultRowHeight="12.75"/>
  <cols>
    <col min="1" max="1" width="6.7109375" style="15" customWidth="1"/>
    <col min="2" max="2" width="45.28125" style="15" customWidth="1"/>
    <col min="3" max="5" width="9.7109375" style="15" customWidth="1"/>
    <col min="6" max="6" width="6.421875" style="15" customWidth="1"/>
    <col min="7" max="16384" width="9.140625" style="15" customWidth="1"/>
  </cols>
  <sheetData>
    <row r="1" spans="1:5" ht="25.5" customHeight="1">
      <c r="A1" s="52" t="s">
        <v>453</v>
      </c>
      <c r="E1" s="15" t="s">
        <v>1126</v>
      </c>
    </row>
    <row r="2" ht="15" customHeight="1">
      <c r="A2" s="52" t="s">
        <v>904</v>
      </c>
    </row>
    <row r="3" ht="15" customHeight="1"/>
    <row r="4" ht="25.5" customHeight="1"/>
    <row r="5" spans="1:6" ht="22.5" customHeight="1">
      <c r="A5" s="113" t="s">
        <v>905</v>
      </c>
      <c r="B5" s="113"/>
      <c r="C5" s="113"/>
      <c r="D5" s="113"/>
      <c r="E5" s="113"/>
      <c r="F5" s="113"/>
    </row>
    <row r="6" spans="1:6" ht="24.75" customHeight="1">
      <c r="A6" s="114" t="s">
        <v>1112</v>
      </c>
      <c r="B6" s="114"/>
      <c r="C6" s="114"/>
      <c r="D6" s="114"/>
      <c r="E6" s="114"/>
      <c r="F6" s="114"/>
    </row>
    <row r="7" spans="1:6" ht="16.5" customHeight="1">
      <c r="A7" s="118"/>
      <c r="B7" s="118"/>
      <c r="C7" s="118"/>
      <c r="D7" s="66"/>
      <c r="E7" s="66"/>
      <c r="F7" s="66"/>
    </row>
    <row r="8" spans="1:6" ht="18" customHeight="1">
      <c r="A8" s="115" t="s">
        <v>1125</v>
      </c>
      <c r="B8" s="115"/>
      <c r="C8" s="115"/>
      <c r="D8" s="115"/>
      <c r="E8" s="115"/>
      <c r="F8" s="115"/>
    </row>
    <row r="9" spans="1:2" ht="18" customHeight="1">
      <c r="A9" s="31"/>
      <c r="B9" s="31"/>
    </row>
    <row r="10" ht="27" customHeight="1">
      <c r="A10" s="10" t="s">
        <v>517</v>
      </c>
    </row>
    <row r="12" spans="1:6" ht="20.25" customHeight="1">
      <c r="A12" s="117"/>
      <c r="B12" s="117"/>
      <c r="C12" s="117"/>
      <c r="D12" s="31"/>
      <c r="E12" s="31"/>
      <c r="F12" s="31"/>
    </row>
    <row r="14" ht="16.5" customHeight="1"/>
    <row r="17" spans="1:6" ht="27" customHeight="1">
      <c r="A17" s="111" t="s">
        <v>612</v>
      </c>
      <c r="B17" s="112"/>
      <c r="C17" s="105" t="s">
        <v>873</v>
      </c>
      <c r="D17" s="105" t="s">
        <v>913</v>
      </c>
      <c r="E17" s="105" t="s">
        <v>906</v>
      </c>
      <c r="F17" s="105" t="s">
        <v>907</v>
      </c>
    </row>
    <row r="18" spans="1:6" ht="18" customHeight="1">
      <c r="A18" s="16" t="s">
        <v>608</v>
      </c>
      <c r="B18" s="16"/>
      <c r="C18" s="17">
        <f>C44</f>
        <v>31012000</v>
      </c>
      <c r="D18" s="17">
        <f>D44</f>
        <v>7807742</v>
      </c>
      <c r="E18" s="17">
        <f>E44</f>
        <v>-23204258</v>
      </c>
      <c r="F18" s="86">
        <f aca="true" t="shared" si="0" ref="F18:F24">D18/C18*100</f>
        <v>25.17651876692893</v>
      </c>
    </row>
    <row r="19" spans="1:6" ht="18" customHeight="1">
      <c r="A19" s="16" t="s">
        <v>518</v>
      </c>
      <c r="B19" s="16"/>
      <c r="C19" s="17">
        <f>C141</f>
        <v>620000</v>
      </c>
      <c r="D19" s="17">
        <f>D141</f>
        <v>14397</v>
      </c>
      <c r="E19" s="17">
        <f>E141</f>
        <v>-605603</v>
      </c>
      <c r="F19" s="86">
        <f t="shared" si="0"/>
        <v>2.3220967741935485</v>
      </c>
    </row>
    <row r="20" spans="1:6" ht="18" customHeight="1">
      <c r="A20" s="18" t="s">
        <v>519</v>
      </c>
      <c r="B20" s="18"/>
      <c r="C20" s="19">
        <f>SUM(C18:C19)</f>
        <v>31632000</v>
      </c>
      <c r="D20" s="19">
        <f>SUM(D18:D19)</f>
        <v>7822139</v>
      </c>
      <c r="E20" s="19">
        <f>SUM(E18:E19)</f>
        <v>-23809861</v>
      </c>
      <c r="F20" s="86">
        <f t="shared" si="0"/>
        <v>24.728562847749114</v>
      </c>
    </row>
    <row r="21" spans="1:6" ht="18" customHeight="1">
      <c r="A21" s="16" t="s">
        <v>609</v>
      </c>
      <c r="B21" s="16"/>
      <c r="C21" s="17">
        <f>C155</f>
        <v>26447000</v>
      </c>
      <c r="D21" s="17">
        <f>D155</f>
        <v>9240799</v>
      </c>
      <c r="E21" s="17">
        <f>E155</f>
        <v>-17206201</v>
      </c>
      <c r="F21" s="86">
        <f t="shared" si="0"/>
        <v>34.94082126517185</v>
      </c>
    </row>
    <row r="22" spans="1:6" ht="18" customHeight="1">
      <c r="A22" s="16" t="s">
        <v>520</v>
      </c>
      <c r="B22" s="16"/>
      <c r="C22" s="17">
        <f>C221</f>
        <v>7395000</v>
      </c>
      <c r="D22" s="17">
        <f>D221</f>
        <v>2374552</v>
      </c>
      <c r="E22" s="17">
        <f>E221</f>
        <v>-5020448</v>
      </c>
      <c r="F22" s="86">
        <f t="shared" si="0"/>
        <v>32.11023664638269</v>
      </c>
    </row>
    <row r="23" spans="1:6" ht="18" customHeight="1">
      <c r="A23" s="18" t="s">
        <v>610</v>
      </c>
      <c r="B23" s="18"/>
      <c r="C23" s="19">
        <f>SUM(C21:C22)</f>
        <v>33842000</v>
      </c>
      <c r="D23" s="19">
        <f>SUM(D21:D22)</f>
        <v>11615351</v>
      </c>
      <c r="E23" s="19">
        <f>SUM(E21:E22)</f>
        <v>-22226649</v>
      </c>
      <c r="F23" s="86">
        <f t="shared" si="0"/>
        <v>34.32229478163229</v>
      </c>
    </row>
    <row r="24" spans="1:6" ht="18" customHeight="1">
      <c r="A24" s="16" t="s">
        <v>521</v>
      </c>
      <c r="B24" s="16"/>
      <c r="C24" s="17">
        <f>C20-C23</f>
        <v>-2210000</v>
      </c>
      <c r="D24" s="17">
        <f>D20-D23</f>
        <v>-3793212</v>
      </c>
      <c r="E24" s="17">
        <f>E20-E23</f>
        <v>-1583212</v>
      </c>
      <c r="F24" s="86">
        <f t="shared" si="0"/>
        <v>171.6385520361991</v>
      </c>
    </row>
    <row r="25" ht="19.5" customHeight="1"/>
    <row r="26" spans="1:6" ht="27" customHeight="1">
      <c r="A26" s="106" t="s">
        <v>611</v>
      </c>
      <c r="B26" s="107"/>
      <c r="C26" s="105" t="s">
        <v>873</v>
      </c>
      <c r="D26" s="105" t="s">
        <v>913</v>
      </c>
      <c r="E26" s="105" t="s">
        <v>906</v>
      </c>
      <c r="F26" s="105" t="s">
        <v>907</v>
      </c>
    </row>
    <row r="27" spans="1:6" ht="18" customHeight="1">
      <c r="A27" s="71" t="s">
        <v>252</v>
      </c>
      <c r="B27" s="16"/>
      <c r="C27" s="17">
        <f>C244</f>
        <v>845000</v>
      </c>
      <c r="D27" s="17">
        <f>D244</f>
        <v>414948</v>
      </c>
      <c r="E27" s="17">
        <f>E244</f>
        <v>-430052</v>
      </c>
      <c r="F27" s="86">
        <f>D27/C27*100</f>
        <v>49.10627218934911</v>
      </c>
    </row>
    <row r="28" spans="1:6" ht="18" customHeight="1">
      <c r="A28" s="18" t="s">
        <v>822</v>
      </c>
      <c r="B28" s="18"/>
      <c r="C28" s="19">
        <f>0-C27</f>
        <v>-845000</v>
      </c>
      <c r="D28" s="19">
        <f>0-D27</f>
        <v>-414948</v>
      </c>
      <c r="E28" s="19">
        <f>0-E27</f>
        <v>430052</v>
      </c>
      <c r="F28" s="86">
        <f>D28/C28*100</f>
        <v>49.10627218934911</v>
      </c>
    </row>
    <row r="29" ht="21" customHeight="1"/>
    <row r="30" spans="1:6" ht="18" customHeight="1">
      <c r="A30" s="108" t="s">
        <v>613</v>
      </c>
      <c r="B30" s="108"/>
      <c r="C30" s="109">
        <f>C20</f>
        <v>31632000</v>
      </c>
      <c r="D30" s="109">
        <f>D20</f>
        <v>7822139</v>
      </c>
      <c r="E30" s="109">
        <f>E20</f>
        <v>-23809861</v>
      </c>
      <c r="F30" s="86">
        <f>D30/C30*100</f>
        <v>24.728562847749114</v>
      </c>
    </row>
    <row r="31" spans="1:6" ht="18" customHeight="1">
      <c r="A31" s="108" t="s">
        <v>614</v>
      </c>
      <c r="B31" s="108"/>
      <c r="C31" s="109">
        <f>C23+C27</f>
        <v>34687000</v>
      </c>
      <c r="D31" s="109">
        <f>D23+D27</f>
        <v>12030299</v>
      </c>
      <c r="E31" s="109">
        <f>E23+E27</f>
        <v>-22656701</v>
      </c>
      <c r="F31" s="86">
        <f>D31/C31*100</f>
        <v>34.68244299016923</v>
      </c>
    </row>
    <row r="32" spans="1:6" ht="18" customHeight="1">
      <c r="A32" s="16" t="s">
        <v>617</v>
      </c>
      <c r="B32" s="16"/>
      <c r="C32" s="17">
        <f>C30-C31</f>
        <v>-3055000</v>
      </c>
      <c r="D32" s="17">
        <f>D30-D31</f>
        <v>-4208160</v>
      </c>
      <c r="E32" s="17">
        <f>E30-E31</f>
        <v>-1153160</v>
      </c>
      <c r="F32" s="86">
        <f>D32/C32*100</f>
        <v>137.74664484451716</v>
      </c>
    </row>
    <row r="33" spans="1:6" ht="18" customHeight="1">
      <c r="A33" s="18" t="s">
        <v>615</v>
      </c>
      <c r="B33" s="18"/>
      <c r="C33" s="19">
        <v>3055000</v>
      </c>
      <c r="D33" s="19">
        <v>3055000</v>
      </c>
      <c r="E33" s="19">
        <v>0</v>
      </c>
      <c r="F33" s="86">
        <f>D33/C33*100</f>
        <v>100</v>
      </c>
    </row>
    <row r="34" spans="1:6" ht="18" customHeight="1">
      <c r="A34" s="16" t="s">
        <v>617</v>
      </c>
      <c r="B34" s="16"/>
      <c r="C34" s="17">
        <f>C33+C32</f>
        <v>0</v>
      </c>
      <c r="D34" s="17">
        <f>D33+D32</f>
        <v>-1153160</v>
      </c>
      <c r="E34" s="17">
        <f>E33+E32</f>
        <v>-1153160</v>
      </c>
      <c r="F34" s="86"/>
    </row>
    <row r="35" ht="20.25" customHeight="1"/>
    <row r="36" ht="24.75" customHeight="1"/>
    <row r="37" spans="1:2" ht="18" customHeight="1">
      <c r="A37" s="117"/>
      <c r="B37" s="117"/>
    </row>
    <row r="39" ht="15" customHeight="1"/>
    <row r="40" ht="15" customHeight="1"/>
    <row r="41" spans="1:2" ht="36.75" customHeight="1">
      <c r="A41" s="67" t="s">
        <v>242</v>
      </c>
      <c r="B41" s="67"/>
    </row>
    <row r="42" spans="3:6" ht="39" customHeight="1">
      <c r="C42" s="31"/>
      <c r="D42" s="31"/>
      <c r="E42" s="116" t="s">
        <v>515</v>
      </c>
      <c r="F42" s="116"/>
    </row>
    <row r="43" spans="1:6" ht="27" customHeight="1">
      <c r="A43" s="14" t="s">
        <v>337</v>
      </c>
      <c r="B43" s="72" t="s">
        <v>625</v>
      </c>
      <c r="C43" s="73" t="s">
        <v>874</v>
      </c>
      <c r="D43" s="73" t="s">
        <v>908</v>
      </c>
      <c r="E43" s="73" t="s">
        <v>909</v>
      </c>
      <c r="F43" s="73" t="s">
        <v>907</v>
      </c>
    </row>
    <row r="44" spans="1:6" ht="24" customHeight="1">
      <c r="A44" s="99" t="s">
        <v>981</v>
      </c>
      <c r="B44" s="98" t="s">
        <v>618</v>
      </c>
      <c r="C44" s="92">
        <f>C45+C66+C77+C97+C121+C135</f>
        <v>31012000</v>
      </c>
      <c r="D44" s="92">
        <f>D45+D66+D77+D97+D121+D135</f>
        <v>7807742</v>
      </c>
      <c r="E44" s="92">
        <f>E45+E66+E77+E97+E121+E135</f>
        <v>-23204258</v>
      </c>
      <c r="F44" s="100">
        <f>D44/C44*100</f>
        <v>25.17651876692893</v>
      </c>
    </row>
    <row r="45" spans="1:6" ht="21" customHeight="1">
      <c r="A45" s="21" t="s">
        <v>982</v>
      </c>
      <c r="B45" s="18" t="s">
        <v>522</v>
      </c>
      <c r="C45" s="19">
        <f>C46+C54+C60</f>
        <v>14730000</v>
      </c>
      <c r="D45" s="19">
        <f>D46+D54+D60</f>
        <v>3707112</v>
      </c>
      <c r="E45" s="19">
        <f>E46+E54+E60</f>
        <v>-11022888</v>
      </c>
      <c r="F45" s="86">
        <f>D45/C45*100</f>
        <v>25.167087576374747</v>
      </c>
    </row>
    <row r="46" spans="1:6" ht="18" customHeight="1">
      <c r="A46" s="21" t="s">
        <v>983</v>
      </c>
      <c r="B46" s="18" t="s">
        <v>523</v>
      </c>
      <c r="C46" s="19">
        <f>SUM(C48:C53)</f>
        <v>8958000</v>
      </c>
      <c r="D46" s="19">
        <f>SUM(D47:D53)</f>
        <v>2592700</v>
      </c>
      <c r="E46" s="19">
        <f>SUM(E47:E53)</f>
        <v>-6365300</v>
      </c>
      <c r="F46" s="86">
        <f>D46/C46*100</f>
        <v>28.942844384907346</v>
      </c>
    </row>
    <row r="47" spans="1:6" ht="15" customHeight="1">
      <c r="A47" s="22" t="s">
        <v>984</v>
      </c>
      <c r="B47" s="16" t="s">
        <v>912</v>
      </c>
      <c r="C47" s="56">
        <v>0</v>
      </c>
      <c r="D47" s="56">
        <v>0</v>
      </c>
      <c r="E47" s="17">
        <f>D47-C47</f>
        <v>0</v>
      </c>
      <c r="F47" s="86"/>
    </row>
    <row r="48" spans="1:6" ht="15" customHeight="1">
      <c r="A48" s="22" t="s">
        <v>985</v>
      </c>
      <c r="B48" s="16" t="s">
        <v>524</v>
      </c>
      <c r="C48" s="17">
        <v>7050000</v>
      </c>
      <c r="D48" s="17">
        <v>2299039</v>
      </c>
      <c r="E48" s="17">
        <f>D48-C48</f>
        <v>-4750961</v>
      </c>
      <c r="F48" s="86">
        <f>D48/C48*100</f>
        <v>32.61048226950354</v>
      </c>
    </row>
    <row r="49" spans="1:6" ht="15" customHeight="1">
      <c r="A49" s="22" t="s">
        <v>986</v>
      </c>
      <c r="B49" s="16" t="s">
        <v>525</v>
      </c>
      <c r="C49" s="17">
        <v>700000</v>
      </c>
      <c r="D49" s="17">
        <v>288959</v>
      </c>
      <c r="E49" s="17">
        <f aca="true" t="shared" si="1" ref="E49:E83">D49-C49</f>
        <v>-411041</v>
      </c>
      <c r="F49" s="86">
        <f>D49/C49*100</f>
        <v>41.27985714285714</v>
      </c>
    </row>
    <row r="50" spans="1:6" ht="15" customHeight="1">
      <c r="A50" s="22" t="s">
        <v>987</v>
      </c>
      <c r="B50" s="16" t="s">
        <v>526</v>
      </c>
      <c r="C50" s="17">
        <v>1100000</v>
      </c>
      <c r="D50" s="17">
        <v>360163</v>
      </c>
      <c r="E50" s="17">
        <f t="shared" si="1"/>
        <v>-739837</v>
      </c>
      <c r="F50" s="86">
        <f aca="true" t="shared" si="2" ref="F50:F83">D50/C50*100</f>
        <v>32.74209090909091</v>
      </c>
    </row>
    <row r="51" spans="1:6" ht="15" customHeight="1">
      <c r="A51" s="22" t="s">
        <v>988</v>
      </c>
      <c r="B51" s="16" t="s">
        <v>1118</v>
      </c>
      <c r="C51" s="17">
        <v>1000</v>
      </c>
      <c r="D51" s="17">
        <v>38519</v>
      </c>
      <c r="E51" s="17">
        <f t="shared" si="1"/>
        <v>37519</v>
      </c>
      <c r="F51" s="86">
        <f t="shared" si="2"/>
        <v>3851.8999999999996</v>
      </c>
    </row>
    <row r="52" spans="1:6" ht="15" customHeight="1">
      <c r="A52" s="22" t="s">
        <v>989</v>
      </c>
      <c r="B52" s="16" t="s">
        <v>527</v>
      </c>
      <c r="C52" s="17">
        <v>100000</v>
      </c>
      <c r="D52" s="17">
        <v>-393980</v>
      </c>
      <c r="E52" s="17">
        <f t="shared" si="1"/>
        <v>-493980</v>
      </c>
      <c r="F52" s="86">
        <f t="shared" si="2"/>
        <v>-393.98</v>
      </c>
    </row>
    <row r="53" spans="1:6" ht="15" customHeight="1">
      <c r="A53" s="22" t="s">
        <v>990</v>
      </c>
      <c r="B53" s="16" t="s">
        <v>528</v>
      </c>
      <c r="C53" s="17">
        <v>7000</v>
      </c>
      <c r="D53" s="17">
        <v>0</v>
      </c>
      <c r="E53" s="17">
        <f t="shared" si="1"/>
        <v>-7000</v>
      </c>
      <c r="F53" s="86">
        <f t="shared" si="2"/>
        <v>0</v>
      </c>
    </row>
    <row r="54" spans="1:6" ht="18" customHeight="1">
      <c r="A54" s="21" t="s">
        <v>991</v>
      </c>
      <c r="B54" s="18" t="s">
        <v>529</v>
      </c>
      <c r="C54" s="19">
        <f>C55+C58</f>
        <v>4500000</v>
      </c>
      <c r="D54" s="19">
        <f>D55+D58</f>
        <v>908398</v>
      </c>
      <c r="E54" s="19">
        <f>E55+E58</f>
        <v>-3591602</v>
      </c>
      <c r="F54" s="86">
        <f t="shared" si="2"/>
        <v>20.186622222222223</v>
      </c>
    </row>
    <row r="55" spans="1:6" ht="15" customHeight="1">
      <c r="A55" s="22" t="s">
        <v>992</v>
      </c>
      <c r="B55" s="16" t="s">
        <v>530</v>
      </c>
      <c r="C55" s="17">
        <f>SUM(C56:C57)</f>
        <v>2500000</v>
      </c>
      <c r="D55" s="17">
        <f>SUM(D56:D57)</f>
        <v>309849</v>
      </c>
      <c r="E55" s="17">
        <f t="shared" si="1"/>
        <v>-2190151</v>
      </c>
      <c r="F55" s="86">
        <f t="shared" si="2"/>
        <v>12.39396</v>
      </c>
    </row>
    <row r="56" spans="1:6" ht="13.5" customHeight="1">
      <c r="A56" s="75" t="s">
        <v>993</v>
      </c>
      <c r="B56" s="76" t="s">
        <v>619</v>
      </c>
      <c r="C56" s="17">
        <v>300000</v>
      </c>
      <c r="D56" s="17">
        <v>10445</v>
      </c>
      <c r="E56" s="17">
        <f t="shared" si="1"/>
        <v>-289555</v>
      </c>
      <c r="F56" s="86">
        <f t="shared" si="2"/>
        <v>3.481666666666667</v>
      </c>
    </row>
    <row r="57" spans="1:6" ht="13.5" customHeight="1">
      <c r="A57" s="75" t="s">
        <v>994</v>
      </c>
      <c r="B57" s="76" t="s">
        <v>620</v>
      </c>
      <c r="C57" s="17">
        <v>2200000</v>
      </c>
      <c r="D57" s="17">
        <v>299404</v>
      </c>
      <c r="E57" s="17">
        <f t="shared" si="1"/>
        <v>-1900596</v>
      </c>
      <c r="F57" s="86">
        <f t="shared" si="2"/>
        <v>13.609272727272728</v>
      </c>
    </row>
    <row r="58" spans="1:6" ht="15" customHeight="1">
      <c r="A58" s="22" t="s">
        <v>995</v>
      </c>
      <c r="B58" s="16" t="s">
        <v>531</v>
      </c>
      <c r="C58" s="17">
        <f>SUM(C59)</f>
        <v>2000000</v>
      </c>
      <c r="D58" s="17">
        <f>SUM(D59)</f>
        <v>598549</v>
      </c>
      <c r="E58" s="17">
        <f t="shared" si="1"/>
        <v>-1401451</v>
      </c>
      <c r="F58" s="86">
        <f t="shared" si="2"/>
        <v>29.92745</v>
      </c>
    </row>
    <row r="59" spans="1:6" ht="12">
      <c r="A59" s="75" t="s">
        <v>996</v>
      </c>
      <c r="B59" s="76" t="s">
        <v>621</v>
      </c>
      <c r="C59" s="17">
        <v>2000000</v>
      </c>
      <c r="D59" s="17">
        <v>598549</v>
      </c>
      <c r="E59" s="17">
        <f t="shared" si="1"/>
        <v>-1401451</v>
      </c>
      <c r="F59" s="86">
        <f t="shared" si="2"/>
        <v>29.92745</v>
      </c>
    </row>
    <row r="60" spans="1:6" ht="18" customHeight="1">
      <c r="A60" s="21" t="s">
        <v>997</v>
      </c>
      <c r="B60" s="18" t="s">
        <v>532</v>
      </c>
      <c r="C60" s="19">
        <f>C61+C63</f>
        <v>1272000</v>
      </c>
      <c r="D60" s="19">
        <f>D61+D63</f>
        <v>206014</v>
      </c>
      <c r="E60" s="19">
        <f>E61+E63</f>
        <v>-1065986</v>
      </c>
      <c r="F60" s="86">
        <f t="shared" si="2"/>
        <v>16.196069182389937</v>
      </c>
    </row>
    <row r="61" spans="1:6" ht="15" customHeight="1">
      <c r="A61" s="22" t="s">
        <v>998</v>
      </c>
      <c r="B61" s="16" t="s">
        <v>533</v>
      </c>
      <c r="C61" s="17">
        <f>SUM(C62)</f>
        <v>1000000</v>
      </c>
      <c r="D61" s="17">
        <f>SUM(D62)</f>
        <v>120486</v>
      </c>
      <c r="E61" s="17">
        <f t="shared" si="1"/>
        <v>-879514</v>
      </c>
      <c r="F61" s="86">
        <f t="shared" si="2"/>
        <v>12.0486</v>
      </c>
    </row>
    <row r="62" spans="1:6" ht="13.5" customHeight="1">
      <c r="A62" s="75" t="s">
        <v>999</v>
      </c>
      <c r="B62" s="76" t="s">
        <v>622</v>
      </c>
      <c r="C62" s="17">
        <v>1000000</v>
      </c>
      <c r="D62" s="17">
        <v>120486</v>
      </c>
      <c r="E62" s="17">
        <f t="shared" si="1"/>
        <v>-879514</v>
      </c>
      <c r="F62" s="86">
        <f t="shared" si="2"/>
        <v>12.0486</v>
      </c>
    </row>
    <row r="63" spans="1:6" ht="15" customHeight="1">
      <c r="A63" s="22" t="s">
        <v>1000</v>
      </c>
      <c r="B63" s="16" t="s">
        <v>793</v>
      </c>
      <c r="C63" s="17">
        <f>SUM(C64:C65)</f>
        <v>272000</v>
      </c>
      <c r="D63" s="17">
        <f>SUM(D64:D65)</f>
        <v>85528</v>
      </c>
      <c r="E63" s="17">
        <f t="shared" si="1"/>
        <v>-186472</v>
      </c>
      <c r="F63" s="86">
        <f t="shared" si="2"/>
        <v>31.44411764705882</v>
      </c>
    </row>
    <row r="64" spans="1:6" ht="13.5" customHeight="1">
      <c r="A64" s="75" t="s">
        <v>1001</v>
      </c>
      <c r="B64" s="76" t="s">
        <v>623</v>
      </c>
      <c r="C64" s="17">
        <v>270000</v>
      </c>
      <c r="D64" s="17">
        <v>85528</v>
      </c>
      <c r="E64" s="17">
        <f t="shared" si="1"/>
        <v>-184472</v>
      </c>
      <c r="F64" s="86">
        <f t="shared" si="2"/>
        <v>31.67703703703704</v>
      </c>
    </row>
    <row r="65" spans="1:6" ht="13.5" customHeight="1">
      <c r="A65" s="75" t="s">
        <v>1002</v>
      </c>
      <c r="B65" s="76" t="s">
        <v>624</v>
      </c>
      <c r="C65" s="17">
        <v>2000</v>
      </c>
      <c r="D65" s="17">
        <v>0</v>
      </c>
      <c r="E65" s="17">
        <f t="shared" si="1"/>
        <v>-2000</v>
      </c>
      <c r="F65" s="86">
        <f t="shared" si="2"/>
        <v>0</v>
      </c>
    </row>
    <row r="66" spans="1:6" ht="21" customHeight="1">
      <c r="A66" s="21" t="s">
        <v>1003</v>
      </c>
      <c r="B66" s="18" t="s">
        <v>534</v>
      </c>
      <c r="C66" s="19">
        <f>C67+C74</f>
        <v>3950000</v>
      </c>
      <c r="D66" s="19">
        <f>D67+D74</f>
        <v>453578</v>
      </c>
      <c r="E66" s="19">
        <f>E67+E74</f>
        <v>-3496422</v>
      </c>
      <c r="F66" s="86">
        <f t="shared" si="2"/>
        <v>11.482987341772152</v>
      </c>
    </row>
    <row r="67" spans="1:6" ht="18" customHeight="1">
      <c r="A67" s="21" t="s">
        <v>1004</v>
      </c>
      <c r="B67" s="18" t="s">
        <v>535</v>
      </c>
      <c r="C67" s="19">
        <f>C68+C71</f>
        <v>3350000</v>
      </c>
      <c r="D67" s="19">
        <f>D68+D71</f>
        <v>298960</v>
      </c>
      <c r="E67" s="19">
        <f>E68+E71</f>
        <v>-3051040</v>
      </c>
      <c r="F67" s="86">
        <f t="shared" si="2"/>
        <v>8.924179104477611</v>
      </c>
    </row>
    <row r="68" spans="1:6" ht="15" customHeight="1">
      <c r="A68" s="22" t="s">
        <v>1005</v>
      </c>
      <c r="B68" s="16" t="s">
        <v>536</v>
      </c>
      <c r="C68" s="17">
        <f>SUM(C69:C70)</f>
        <v>1050000</v>
      </c>
      <c r="D68" s="17">
        <f>SUM(D69:D70)</f>
        <v>298960</v>
      </c>
      <c r="E68" s="17">
        <f t="shared" si="1"/>
        <v>-751040</v>
      </c>
      <c r="F68" s="86">
        <f t="shared" si="2"/>
        <v>28.472380952380956</v>
      </c>
    </row>
    <row r="69" spans="1:6" ht="13.5" customHeight="1">
      <c r="A69" s="75" t="s">
        <v>1006</v>
      </c>
      <c r="B69" s="76" t="s">
        <v>471</v>
      </c>
      <c r="C69" s="17">
        <v>680000</v>
      </c>
      <c r="D69" s="17">
        <v>98960</v>
      </c>
      <c r="E69" s="17">
        <f t="shared" si="1"/>
        <v>-581040</v>
      </c>
      <c r="F69" s="86">
        <f t="shared" si="2"/>
        <v>14.552941176470588</v>
      </c>
    </row>
    <row r="70" spans="1:6" ht="13.5" customHeight="1">
      <c r="A70" s="75" t="s">
        <v>1007</v>
      </c>
      <c r="B70" s="76" t="s">
        <v>472</v>
      </c>
      <c r="C70" s="17">
        <v>370000</v>
      </c>
      <c r="D70" s="17">
        <v>200000</v>
      </c>
      <c r="E70" s="17">
        <f t="shared" si="1"/>
        <v>-170000</v>
      </c>
      <c r="F70" s="86">
        <f t="shared" si="2"/>
        <v>54.054054054054056</v>
      </c>
    </row>
    <row r="71" spans="1:6" ht="15" customHeight="1">
      <c r="A71" s="22" t="s">
        <v>1008</v>
      </c>
      <c r="B71" s="16" t="s">
        <v>537</v>
      </c>
      <c r="C71" s="17">
        <f>SUM(C72:C73)</f>
        <v>2300000</v>
      </c>
      <c r="D71" s="17">
        <f>SUM(D72:D73)</f>
        <v>0</v>
      </c>
      <c r="E71" s="17">
        <f t="shared" si="1"/>
        <v>-2300000</v>
      </c>
      <c r="F71" s="86">
        <f t="shared" si="2"/>
        <v>0</v>
      </c>
    </row>
    <row r="72" spans="1:6" ht="13.5" customHeight="1">
      <c r="A72" s="75" t="s">
        <v>1009</v>
      </c>
      <c r="B72" s="76" t="s">
        <v>473</v>
      </c>
      <c r="C72" s="17">
        <v>600000</v>
      </c>
      <c r="D72" s="17">
        <v>0</v>
      </c>
      <c r="E72" s="17">
        <f t="shared" si="1"/>
        <v>-600000</v>
      </c>
      <c r="F72" s="86">
        <f t="shared" si="2"/>
        <v>0</v>
      </c>
    </row>
    <row r="73" spans="1:6" ht="13.5" customHeight="1">
      <c r="A73" s="75" t="s">
        <v>1010</v>
      </c>
      <c r="B73" s="76" t="s">
        <v>470</v>
      </c>
      <c r="C73" s="17">
        <v>1700000</v>
      </c>
      <c r="D73" s="17">
        <v>0</v>
      </c>
      <c r="E73" s="17">
        <f t="shared" si="1"/>
        <v>-1700000</v>
      </c>
      <c r="F73" s="86">
        <f t="shared" si="2"/>
        <v>0</v>
      </c>
    </row>
    <row r="74" spans="1:6" ht="18" customHeight="1">
      <c r="A74" s="21" t="s">
        <v>1011</v>
      </c>
      <c r="B74" s="18" t="s">
        <v>468</v>
      </c>
      <c r="C74" s="19">
        <f>C75</f>
        <v>600000</v>
      </c>
      <c r="D74" s="19">
        <f>D75</f>
        <v>154618</v>
      </c>
      <c r="E74" s="19">
        <f>E75</f>
        <v>-445382</v>
      </c>
      <c r="F74" s="86">
        <f t="shared" si="2"/>
        <v>25.76966666666667</v>
      </c>
    </row>
    <row r="75" spans="1:6" ht="15" customHeight="1">
      <c r="A75" s="22" t="s">
        <v>1012</v>
      </c>
      <c r="B75" s="16" t="s">
        <v>469</v>
      </c>
      <c r="C75" s="17">
        <f>SUM(C76:C76)</f>
        <v>600000</v>
      </c>
      <c r="D75" s="17">
        <f>SUM(D76:D76)</f>
        <v>154618</v>
      </c>
      <c r="E75" s="17">
        <f t="shared" si="1"/>
        <v>-445382</v>
      </c>
      <c r="F75" s="86">
        <f t="shared" si="2"/>
        <v>25.76966666666667</v>
      </c>
    </row>
    <row r="76" spans="1:6" ht="13.5" customHeight="1">
      <c r="A76" s="75" t="s">
        <v>1013</v>
      </c>
      <c r="B76" s="76" t="s">
        <v>455</v>
      </c>
      <c r="C76" s="17">
        <v>600000</v>
      </c>
      <c r="D76" s="17">
        <v>154618</v>
      </c>
      <c r="E76" s="17">
        <f t="shared" si="1"/>
        <v>-445382</v>
      </c>
      <c r="F76" s="86">
        <f t="shared" si="2"/>
        <v>25.76966666666667</v>
      </c>
    </row>
    <row r="77" spans="1:6" ht="20.25" customHeight="1">
      <c r="A77" s="21" t="s">
        <v>1014</v>
      </c>
      <c r="B77" s="18" t="s">
        <v>538</v>
      </c>
      <c r="C77" s="19">
        <f>C78+C86</f>
        <v>3247000</v>
      </c>
      <c r="D77" s="19">
        <f>D78+D86</f>
        <v>1545145</v>
      </c>
      <c r="E77" s="19">
        <f>E78+E86</f>
        <v>-1701855</v>
      </c>
      <c r="F77" s="86">
        <f t="shared" si="2"/>
        <v>47.58684939944564</v>
      </c>
    </row>
    <row r="78" spans="1:6" ht="18" customHeight="1">
      <c r="A78" s="21" t="s">
        <v>1015</v>
      </c>
      <c r="B78" s="18" t="s">
        <v>539</v>
      </c>
      <c r="C78" s="19">
        <f>C79+C82</f>
        <v>160000</v>
      </c>
      <c r="D78" s="19">
        <f>D79+D82</f>
        <v>74340</v>
      </c>
      <c r="E78" s="19">
        <f>E79+E82</f>
        <v>-85660</v>
      </c>
      <c r="F78" s="86">
        <f t="shared" si="2"/>
        <v>46.4625</v>
      </c>
    </row>
    <row r="79" spans="1:6" ht="15" customHeight="1">
      <c r="A79" s="22" t="s">
        <v>1016</v>
      </c>
      <c r="B79" s="16" t="s">
        <v>540</v>
      </c>
      <c r="C79" s="17">
        <f>SUM(C80:C81)</f>
        <v>150000</v>
      </c>
      <c r="D79" s="17">
        <f>SUM(D80:D81)</f>
        <v>74340</v>
      </c>
      <c r="E79" s="17">
        <f t="shared" si="1"/>
        <v>-75660</v>
      </c>
      <c r="F79" s="86">
        <f t="shared" si="2"/>
        <v>49.559999999999995</v>
      </c>
    </row>
    <row r="80" spans="1:6" ht="13.5" customHeight="1">
      <c r="A80" s="75" t="s">
        <v>1017</v>
      </c>
      <c r="B80" s="76" t="s">
        <v>489</v>
      </c>
      <c r="C80" s="17">
        <v>75000</v>
      </c>
      <c r="D80" s="17">
        <v>34622</v>
      </c>
      <c r="E80" s="17">
        <f t="shared" si="1"/>
        <v>-40378</v>
      </c>
      <c r="F80" s="86">
        <f t="shared" si="2"/>
        <v>46.16266666666667</v>
      </c>
    </row>
    <row r="81" spans="1:6" ht="13.5" customHeight="1">
      <c r="A81" s="75" t="s">
        <v>1018</v>
      </c>
      <c r="B81" s="76" t="s">
        <v>490</v>
      </c>
      <c r="C81" s="17">
        <v>75000</v>
      </c>
      <c r="D81" s="17">
        <v>39718</v>
      </c>
      <c r="E81" s="17">
        <f t="shared" si="1"/>
        <v>-35282</v>
      </c>
      <c r="F81" s="86">
        <f t="shared" si="2"/>
        <v>52.95733333333333</v>
      </c>
    </row>
    <row r="82" spans="1:6" ht="15" customHeight="1">
      <c r="A82" s="22" t="s">
        <v>1019</v>
      </c>
      <c r="B82" s="16" t="s">
        <v>541</v>
      </c>
      <c r="C82" s="17">
        <f>SUM(C83)</f>
        <v>10000</v>
      </c>
      <c r="D82" s="17">
        <f>SUM(D83)</f>
        <v>0</v>
      </c>
      <c r="E82" s="17">
        <f t="shared" si="1"/>
        <v>-10000</v>
      </c>
      <c r="F82" s="86">
        <f t="shared" si="2"/>
        <v>0</v>
      </c>
    </row>
    <row r="83" spans="1:6" ht="13.5" customHeight="1">
      <c r="A83" s="75" t="s">
        <v>1020</v>
      </c>
      <c r="B83" s="76" t="s">
        <v>491</v>
      </c>
      <c r="C83" s="17">
        <v>10000</v>
      </c>
      <c r="D83" s="17">
        <v>0</v>
      </c>
      <c r="E83" s="17">
        <f t="shared" si="1"/>
        <v>-10000</v>
      </c>
      <c r="F83" s="86">
        <f t="shared" si="2"/>
        <v>0</v>
      </c>
    </row>
    <row r="84" spans="1:6" ht="24" customHeight="1">
      <c r="A84" s="24"/>
      <c r="B84" s="25"/>
      <c r="C84" s="32"/>
      <c r="D84" s="32"/>
      <c r="E84" s="32"/>
      <c r="F84" s="32"/>
    </row>
    <row r="85" spans="1:6" ht="26.25" customHeight="1">
      <c r="A85" s="14" t="s">
        <v>514</v>
      </c>
      <c r="B85" s="72" t="s">
        <v>625</v>
      </c>
      <c r="C85" s="73" t="s">
        <v>874</v>
      </c>
      <c r="D85" s="73" t="s">
        <v>908</v>
      </c>
      <c r="E85" s="73" t="s">
        <v>909</v>
      </c>
      <c r="F85" s="73" t="s">
        <v>907</v>
      </c>
    </row>
    <row r="86" spans="1:6" ht="18" customHeight="1">
      <c r="A86" s="21" t="s">
        <v>924</v>
      </c>
      <c r="B86" s="18" t="s">
        <v>542</v>
      </c>
      <c r="C86" s="19">
        <f>C87+C90+C93</f>
        <v>3087000</v>
      </c>
      <c r="D86" s="19">
        <f>D87+D90+D93</f>
        <v>1470805</v>
      </c>
      <c r="E86" s="19">
        <f>E87+E90+E93</f>
        <v>-1616195</v>
      </c>
      <c r="F86" s="86">
        <f aca="true" t="shared" si="3" ref="F86:F132">D86/C86*100</f>
        <v>47.64512471655329</v>
      </c>
    </row>
    <row r="87" spans="1:6" ht="15" customHeight="1">
      <c r="A87" s="22" t="s">
        <v>925</v>
      </c>
      <c r="B87" s="16" t="s">
        <v>543</v>
      </c>
      <c r="C87" s="17">
        <f>SUM(C88:C89)</f>
        <v>770000</v>
      </c>
      <c r="D87" s="17">
        <f>SUM(D88:D89)</f>
        <v>453056</v>
      </c>
      <c r="E87" s="17">
        <f>SUM(E88:E89)</f>
        <v>-316944</v>
      </c>
      <c r="F87" s="86">
        <f t="shared" si="3"/>
        <v>58.83844155844156</v>
      </c>
    </row>
    <row r="88" spans="1:6" ht="13.5" customHeight="1">
      <c r="A88" s="75" t="s">
        <v>926</v>
      </c>
      <c r="B88" s="76" t="s">
        <v>492</v>
      </c>
      <c r="C88" s="17">
        <v>770000</v>
      </c>
      <c r="D88" s="17">
        <v>452934</v>
      </c>
      <c r="E88" s="17">
        <f aca="true" t="shared" si="4" ref="E88:E132">D88-C88</f>
        <v>-317066</v>
      </c>
      <c r="F88" s="86">
        <f t="shared" si="3"/>
        <v>58.822597402597395</v>
      </c>
    </row>
    <row r="89" spans="1:6" ht="13.5" customHeight="1">
      <c r="A89" s="75" t="s">
        <v>1119</v>
      </c>
      <c r="B89" s="76" t="s">
        <v>1120</v>
      </c>
      <c r="C89" s="17">
        <v>0</v>
      </c>
      <c r="D89" s="17">
        <v>122</v>
      </c>
      <c r="E89" s="17">
        <f>D89-C89</f>
        <v>122</v>
      </c>
      <c r="F89" s="86" t="e">
        <f>D89/C89*100</f>
        <v>#DIV/0!</v>
      </c>
    </row>
    <row r="90" spans="1:6" ht="15" customHeight="1">
      <c r="A90" s="22" t="s">
        <v>927</v>
      </c>
      <c r="B90" s="16" t="s">
        <v>544</v>
      </c>
      <c r="C90" s="17">
        <f>C91+C92</f>
        <v>1050000</v>
      </c>
      <c r="D90" s="17">
        <f>D91+D92</f>
        <v>607346</v>
      </c>
      <c r="E90" s="17">
        <f t="shared" si="4"/>
        <v>-442654</v>
      </c>
      <c r="F90" s="86">
        <f t="shared" si="3"/>
        <v>57.84247619047619</v>
      </c>
    </row>
    <row r="91" spans="1:6" ht="13.5" customHeight="1">
      <c r="A91" s="75" t="s">
        <v>928</v>
      </c>
      <c r="B91" s="76" t="s">
        <v>493</v>
      </c>
      <c r="C91" s="17">
        <v>1050000</v>
      </c>
      <c r="D91" s="17">
        <v>592346</v>
      </c>
      <c r="E91" s="17">
        <f t="shared" si="4"/>
        <v>-457654</v>
      </c>
      <c r="F91" s="86">
        <f t="shared" si="3"/>
        <v>56.41390476190477</v>
      </c>
    </row>
    <row r="92" spans="1:6" ht="13.5" customHeight="1">
      <c r="A92" s="75" t="s">
        <v>1121</v>
      </c>
      <c r="B92" s="76" t="s">
        <v>1122</v>
      </c>
      <c r="C92" s="17">
        <v>0</v>
      </c>
      <c r="D92" s="17">
        <v>15000</v>
      </c>
      <c r="E92" s="17">
        <f>D92-C92</f>
        <v>15000</v>
      </c>
      <c r="F92" s="86" t="e">
        <f>D92/C92*100</f>
        <v>#DIV/0!</v>
      </c>
    </row>
    <row r="93" spans="1:6" ht="15" customHeight="1">
      <c r="A93" s="22" t="s">
        <v>929</v>
      </c>
      <c r="B93" s="16" t="s">
        <v>333</v>
      </c>
      <c r="C93" s="17">
        <f>C94+C95+C96</f>
        <v>1267000</v>
      </c>
      <c r="D93" s="17">
        <f>D94+D95+D96</f>
        <v>410403</v>
      </c>
      <c r="E93" s="17">
        <f t="shared" si="4"/>
        <v>-856597</v>
      </c>
      <c r="F93" s="86">
        <f t="shared" si="3"/>
        <v>32.39171270718232</v>
      </c>
    </row>
    <row r="94" spans="1:6" ht="13.5" customHeight="1">
      <c r="A94" s="75" t="s">
        <v>930</v>
      </c>
      <c r="B94" s="76" t="s">
        <v>742</v>
      </c>
      <c r="C94" s="17">
        <v>17000</v>
      </c>
      <c r="D94" s="17">
        <v>136</v>
      </c>
      <c r="E94" s="17">
        <f t="shared" si="4"/>
        <v>-16864</v>
      </c>
      <c r="F94" s="86">
        <f t="shared" si="3"/>
        <v>0.8</v>
      </c>
    </row>
    <row r="95" spans="1:6" ht="13.5" customHeight="1">
      <c r="A95" s="75" t="s">
        <v>931</v>
      </c>
      <c r="B95" s="76" t="s">
        <v>334</v>
      </c>
      <c r="C95" s="17">
        <v>400000</v>
      </c>
      <c r="D95" s="17">
        <v>99278</v>
      </c>
      <c r="E95" s="17">
        <f t="shared" si="4"/>
        <v>-300722</v>
      </c>
      <c r="F95" s="86">
        <f t="shared" si="3"/>
        <v>24.8195</v>
      </c>
    </row>
    <row r="96" spans="1:6" ht="13.5" customHeight="1">
      <c r="A96" s="75" t="s">
        <v>932</v>
      </c>
      <c r="B96" s="76" t="s">
        <v>335</v>
      </c>
      <c r="C96" s="17">
        <v>850000</v>
      </c>
      <c r="D96" s="17">
        <v>310989</v>
      </c>
      <c r="E96" s="17">
        <f t="shared" si="4"/>
        <v>-539011</v>
      </c>
      <c r="F96" s="86">
        <f t="shared" si="3"/>
        <v>36.58694117647059</v>
      </c>
    </row>
    <row r="97" spans="1:6" ht="21" customHeight="1">
      <c r="A97" s="26" t="s">
        <v>933</v>
      </c>
      <c r="B97" s="18" t="s">
        <v>545</v>
      </c>
      <c r="C97" s="19">
        <f>C98+C105+C114</f>
        <v>5900000</v>
      </c>
      <c r="D97" s="19">
        <f>D98+D105+D114</f>
        <v>1596451</v>
      </c>
      <c r="E97" s="19">
        <f>E98+E105+E114</f>
        <v>-4303549</v>
      </c>
      <c r="F97" s="86">
        <f t="shared" si="3"/>
        <v>27.05849152542373</v>
      </c>
    </row>
    <row r="98" spans="1:6" ht="18" customHeight="1">
      <c r="A98" s="26" t="s">
        <v>934</v>
      </c>
      <c r="B98" s="18" t="s">
        <v>794</v>
      </c>
      <c r="C98" s="19">
        <f>C99+C101+C103</f>
        <v>800000</v>
      </c>
      <c r="D98" s="19">
        <f>D99+D101+D103</f>
        <v>150348</v>
      </c>
      <c r="E98" s="19">
        <f>E99+E101+E103</f>
        <v>-649652</v>
      </c>
      <c r="F98" s="86">
        <f t="shared" si="3"/>
        <v>18.793499999999998</v>
      </c>
    </row>
    <row r="99" spans="1:6" ht="15" customHeight="1">
      <c r="A99" s="27" t="s">
        <v>935</v>
      </c>
      <c r="B99" s="16" t="s">
        <v>546</v>
      </c>
      <c r="C99" s="17">
        <f>SUM(C100)</f>
        <v>150000</v>
      </c>
      <c r="D99" s="17">
        <f>SUM(D100)</f>
        <v>55000</v>
      </c>
      <c r="E99" s="17">
        <f t="shared" si="4"/>
        <v>-95000</v>
      </c>
      <c r="F99" s="86">
        <f t="shared" si="3"/>
        <v>36.666666666666664</v>
      </c>
    </row>
    <row r="100" spans="1:6" ht="13.5" customHeight="1">
      <c r="A100" s="77" t="s">
        <v>936</v>
      </c>
      <c r="B100" s="76" t="s">
        <v>635</v>
      </c>
      <c r="C100" s="17">
        <v>150000</v>
      </c>
      <c r="D100" s="17">
        <v>55000</v>
      </c>
      <c r="E100" s="17">
        <f t="shared" si="4"/>
        <v>-95000</v>
      </c>
      <c r="F100" s="86">
        <f t="shared" si="3"/>
        <v>36.666666666666664</v>
      </c>
    </row>
    <row r="101" spans="1:6" ht="15" customHeight="1">
      <c r="A101" s="27" t="s">
        <v>937</v>
      </c>
      <c r="B101" s="16" t="s">
        <v>795</v>
      </c>
      <c r="C101" s="17">
        <f>SUM(C102)</f>
        <v>100000</v>
      </c>
      <c r="D101" s="17">
        <f>SUM(D102)</f>
        <v>64094</v>
      </c>
      <c r="E101" s="17">
        <f t="shared" si="4"/>
        <v>-35906</v>
      </c>
      <c r="F101" s="86">
        <f t="shared" si="3"/>
        <v>64.094</v>
      </c>
    </row>
    <row r="102" spans="1:6" ht="13.5" customHeight="1">
      <c r="A102" s="77" t="s">
        <v>938</v>
      </c>
      <c r="B102" s="76" t="s">
        <v>626</v>
      </c>
      <c r="C102" s="17">
        <v>100000</v>
      </c>
      <c r="D102" s="17">
        <v>64094</v>
      </c>
      <c r="E102" s="17">
        <f t="shared" si="4"/>
        <v>-35906</v>
      </c>
      <c r="F102" s="86">
        <f t="shared" si="3"/>
        <v>64.094</v>
      </c>
    </row>
    <row r="103" spans="1:6" ht="15" customHeight="1">
      <c r="A103" s="27" t="s">
        <v>939</v>
      </c>
      <c r="B103" s="16" t="s">
        <v>796</v>
      </c>
      <c r="C103" s="17">
        <f>SUM(C104)</f>
        <v>550000</v>
      </c>
      <c r="D103" s="17">
        <f>SUM(D104)</f>
        <v>31254</v>
      </c>
      <c r="E103" s="17">
        <f t="shared" si="4"/>
        <v>-518746</v>
      </c>
      <c r="F103" s="86">
        <f t="shared" si="3"/>
        <v>5.682545454545455</v>
      </c>
    </row>
    <row r="104" spans="1:6" ht="13.5" customHeight="1">
      <c r="A104" s="77" t="s">
        <v>940</v>
      </c>
      <c r="B104" s="76" t="s">
        <v>627</v>
      </c>
      <c r="C104" s="17">
        <v>550000</v>
      </c>
      <c r="D104" s="17">
        <v>31254</v>
      </c>
      <c r="E104" s="17">
        <f t="shared" si="4"/>
        <v>-518746</v>
      </c>
      <c r="F104" s="86">
        <f t="shared" si="3"/>
        <v>5.682545454545455</v>
      </c>
    </row>
    <row r="105" spans="1:6" ht="18" customHeight="1">
      <c r="A105" s="26" t="s">
        <v>941</v>
      </c>
      <c r="B105" s="18" t="s">
        <v>547</v>
      </c>
      <c r="C105" s="19">
        <f>C106+C108</f>
        <v>950000</v>
      </c>
      <c r="D105" s="19">
        <f>D106+D108</f>
        <v>51805</v>
      </c>
      <c r="E105" s="19">
        <f>E106+E108</f>
        <v>-898195</v>
      </c>
      <c r="F105" s="86">
        <f t="shared" si="3"/>
        <v>5.453157894736842</v>
      </c>
    </row>
    <row r="106" spans="1:6" ht="15" customHeight="1">
      <c r="A106" s="78" t="s">
        <v>942</v>
      </c>
      <c r="B106" s="79" t="s">
        <v>703</v>
      </c>
      <c r="C106" s="56">
        <f>C107</f>
        <v>30000</v>
      </c>
      <c r="D106" s="56">
        <f>D107</f>
        <v>8293</v>
      </c>
      <c r="E106" s="17">
        <f t="shared" si="4"/>
        <v>-21707</v>
      </c>
      <c r="F106" s="86">
        <f t="shared" si="3"/>
        <v>27.64333333333333</v>
      </c>
    </row>
    <row r="107" spans="1:6" ht="13.5" customHeight="1">
      <c r="A107" s="78" t="s">
        <v>943</v>
      </c>
      <c r="B107" s="80" t="s">
        <v>875</v>
      </c>
      <c r="C107" s="56">
        <v>30000</v>
      </c>
      <c r="D107" s="56">
        <v>8293</v>
      </c>
      <c r="E107" s="17">
        <f t="shared" si="4"/>
        <v>-21707</v>
      </c>
      <c r="F107" s="86">
        <f t="shared" si="3"/>
        <v>27.64333333333333</v>
      </c>
    </row>
    <row r="108" spans="1:6" ht="15" customHeight="1">
      <c r="A108" s="27" t="s">
        <v>944</v>
      </c>
      <c r="B108" s="16" t="s">
        <v>710</v>
      </c>
      <c r="C108" s="17">
        <f>SUM(C109:C113)</f>
        <v>920000</v>
      </c>
      <c r="D108" s="17">
        <f>SUM(D109:D113)</f>
        <v>43512</v>
      </c>
      <c r="E108" s="17">
        <f t="shared" si="4"/>
        <v>-876488</v>
      </c>
      <c r="F108" s="86">
        <f t="shared" si="3"/>
        <v>4.729565217391304</v>
      </c>
    </row>
    <row r="109" spans="1:6" ht="13.5" customHeight="1">
      <c r="A109" s="77" t="s">
        <v>945</v>
      </c>
      <c r="B109" s="76" t="s">
        <v>835</v>
      </c>
      <c r="C109" s="17">
        <v>60000</v>
      </c>
      <c r="D109" s="17">
        <v>9040</v>
      </c>
      <c r="E109" s="17">
        <f t="shared" si="4"/>
        <v>-50960</v>
      </c>
      <c r="F109" s="86">
        <f t="shared" si="3"/>
        <v>15.066666666666666</v>
      </c>
    </row>
    <row r="110" spans="1:6" ht="13.5" customHeight="1">
      <c r="A110" s="77" t="s">
        <v>946</v>
      </c>
      <c r="B110" s="76" t="s">
        <v>660</v>
      </c>
      <c r="C110" s="17">
        <v>50000</v>
      </c>
      <c r="D110" s="17">
        <v>3554</v>
      </c>
      <c r="E110" s="17">
        <f t="shared" si="4"/>
        <v>-46446</v>
      </c>
      <c r="F110" s="86">
        <f t="shared" si="3"/>
        <v>7.1080000000000005</v>
      </c>
    </row>
    <row r="111" spans="1:6" ht="13.5" customHeight="1">
      <c r="A111" s="77" t="s">
        <v>947</v>
      </c>
      <c r="B111" s="76" t="s">
        <v>836</v>
      </c>
      <c r="C111" s="17">
        <v>5000</v>
      </c>
      <c r="D111" s="17">
        <v>0</v>
      </c>
      <c r="E111" s="17">
        <f t="shared" si="4"/>
        <v>-5000</v>
      </c>
      <c r="F111" s="86">
        <f t="shared" si="3"/>
        <v>0</v>
      </c>
    </row>
    <row r="112" spans="1:6" ht="13.5" customHeight="1">
      <c r="A112" s="77" t="s">
        <v>948</v>
      </c>
      <c r="B112" s="76" t="s">
        <v>783</v>
      </c>
      <c r="C112" s="17">
        <v>800000</v>
      </c>
      <c r="D112" s="17">
        <v>0</v>
      </c>
      <c r="E112" s="17">
        <f t="shared" si="4"/>
        <v>-800000</v>
      </c>
      <c r="F112" s="86">
        <f t="shared" si="3"/>
        <v>0</v>
      </c>
    </row>
    <row r="113" spans="1:6" ht="13.5" customHeight="1">
      <c r="A113" s="77" t="s">
        <v>949</v>
      </c>
      <c r="B113" s="76" t="s">
        <v>865</v>
      </c>
      <c r="C113" s="17">
        <v>5000</v>
      </c>
      <c r="D113" s="17">
        <v>30918</v>
      </c>
      <c r="E113" s="17">
        <f t="shared" si="4"/>
        <v>25918</v>
      </c>
      <c r="F113" s="86">
        <f t="shared" si="3"/>
        <v>618.36</v>
      </c>
    </row>
    <row r="114" spans="1:6" ht="18" customHeight="1">
      <c r="A114" s="26" t="s">
        <v>950</v>
      </c>
      <c r="B114" s="18" t="s">
        <v>704</v>
      </c>
      <c r="C114" s="19">
        <f>C115+C117+C119</f>
        <v>4150000</v>
      </c>
      <c r="D114" s="19">
        <f>D115+D117+D119</f>
        <v>1394298</v>
      </c>
      <c r="E114" s="19">
        <f>E115+E117+E119</f>
        <v>-2755702</v>
      </c>
      <c r="F114" s="86">
        <f t="shared" si="3"/>
        <v>33.5975421686747</v>
      </c>
    </row>
    <row r="115" spans="1:6" ht="15" customHeight="1">
      <c r="A115" s="27" t="s">
        <v>951</v>
      </c>
      <c r="B115" s="16" t="s">
        <v>705</v>
      </c>
      <c r="C115" s="17">
        <f>C116</f>
        <v>1500000</v>
      </c>
      <c r="D115" s="17">
        <f>D116</f>
        <v>377855</v>
      </c>
      <c r="E115" s="17">
        <f t="shared" si="4"/>
        <v>-1122145</v>
      </c>
      <c r="F115" s="86">
        <f t="shared" si="3"/>
        <v>25.19033333333333</v>
      </c>
    </row>
    <row r="116" spans="1:6" ht="13.5" customHeight="1">
      <c r="A116" s="77" t="s">
        <v>952</v>
      </c>
      <c r="B116" s="76" t="s">
        <v>628</v>
      </c>
      <c r="C116" s="17">
        <v>1500000</v>
      </c>
      <c r="D116" s="17">
        <v>377855</v>
      </c>
      <c r="E116" s="17">
        <f t="shared" si="4"/>
        <v>-1122145</v>
      </c>
      <c r="F116" s="86">
        <f t="shared" si="3"/>
        <v>25.19033333333333</v>
      </c>
    </row>
    <row r="117" spans="1:6" ht="15" customHeight="1">
      <c r="A117" s="27" t="s">
        <v>953</v>
      </c>
      <c r="B117" s="16" t="s">
        <v>706</v>
      </c>
      <c r="C117" s="17">
        <f>C118</f>
        <v>2500000</v>
      </c>
      <c r="D117" s="17">
        <f>D118</f>
        <v>919260</v>
      </c>
      <c r="E117" s="17">
        <f t="shared" si="4"/>
        <v>-1580740</v>
      </c>
      <c r="F117" s="86">
        <f t="shared" si="3"/>
        <v>36.770399999999995</v>
      </c>
    </row>
    <row r="118" spans="1:6" ht="13.5" customHeight="1">
      <c r="A118" s="77" t="s">
        <v>954</v>
      </c>
      <c r="B118" s="76" t="s">
        <v>629</v>
      </c>
      <c r="C118" s="17">
        <v>2500000</v>
      </c>
      <c r="D118" s="17">
        <v>919260</v>
      </c>
      <c r="E118" s="17">
        <f t="shared" si="4"/>
        <v>-1580740</v>
      </c>
      <c r="F118" s="86">
        <f t="shared" si="3"/>
        <v>36.770399999999995</v>
      </c>
    </row>
    <row r="119" spans="1:6" ht="15" customHeight="1">
      <c r="A119" s="27" t="s">
        <v>955</v>
      </c>
      <c r="B119" s="16" t="s">
        <v>707</v>
      </c>
      <c r="C119" s="17">
        <f>C120</f>
        <v>150000</v>
      </c>
      <c r="D119" s="17">
        <f>D120</f>
        <v>97183</v>
      </c>
      <c r="E119" s="17">
        <f t="shared" si="4"/>
        <v>-52817</v>
      </c>
      <c r="F119" s="86">
        <f t="shared" si="3"/>
        <v>64.78866666666667</v>
      </c>
    </row>
    <row r="120" spans="1:6" ht="13.5" customHeight="1">
      <c r="A120" s="77" t="s">
        <v>956</v>
      </c>
      <c r="B120" s="76" t="s">
        <v>630</v>
      </c>
      <c r="C120" s="17">
        <v>150000</v>
      </c>
      <c r="D120" s="17">
        <v>97183</v>
      </c>
      <c r="E120" s="17">
        <f t="shared" si="4"/>
        <v>-52817</v>
      </c>
      <c r="F120" s="86">
        <f t="shared" si="3"/>
        <v>64.78866666666667</v>
      </c>
    </row>
    <row r="121" spans="1:6" ht="21" customHeight="1">
      <c r="A121" s="26" t="s">
        <v>957</v>
      </c>
      <c r="B121" s="18" t="s">
        <v>797</v>
      </c>
      <c r="C121" s="19">
        <f>C122+C128</f>
        <v>3115000</v>
      </c>
      <c r="D121" s="19">
        <f>D122+D128</f>
        <v>473412</v>
      </c>
      <c r="E121" s="19">
        <f>E122+E128</f>
        <v>-2641588</v>
      </c>
      <c r="F121" s="86">
        <f t="shared" si="3"/>
        <v>15.197817014446228</v>
      </c>
    </row>
    <row r="122" spans="1:6" ht="18" customHeight="1">
      <c r="A122" s="26" t="s">
        <v>958</v>
      </c>
      <c r="B122" s="18" t="s">
        <v>1108</v>
      </c>
      <c r="C122" s="19">
        <f>C123</f>
        <v>2350000</v>
      </c>
      <c r="D122" s="19">
        <f>D123</f>
        <v>473412</v>
      </c>
      <c r="E122" s="19">
        <f>E123</f>
        <v>-1876588</v>
      </c>
      <c r="F122" s="86">
        <f t="shared" si="3"/>
        <v>20.145191489361704</v>
      </c>
    </row>
    <row r="123" spans="1:6" ht="15" customHeight="1">
      <c r="A123" s="27" t="s">
        <v>959</v>
      </c>
      <c r="B123" s="16" t="s">
        <v>708</v>
      </c>
      <c r="C123" s="17">
        <f>C124+C125+C126+C127</f>
        <v>2350000</v>
      </c>
      <c r="D123" s="17">
        <f>D124+D125+D126+D127</f>
        <v>473412</v>
      </c>
      <c r="E123" s="17">
        <f t="shared" si="4"/>
        <v>-1876588</v>
      </c>
      <c r="F123" s="86">
        <f t="shared" si="3"/>
        <v>20.145191489361704</v>
      </c>
    </row>
    <row r="124" spans="1:6" ht="13.5" customHeight="1">
      <c r="A124" s="77" t="s">
        <v>960</v>
      </c>
      <c r="B124" s="76" t="s">
        <v>631</v>
      </c>
      <c r="C124" s="17">
        <v>240000</v>
      </c>
      <c r="D124" s="17">
        <v>42950</v>
      </c>
      <c r="E124" s="17">
        <f t="shared" si="4"/>
        <v>-197050</v>
      </c>
      <c r="F124" s="86">
        <f t="shared" si="3"/>
        <v>17.895833333333332</v>
      </c>
    </row>
    <row r="125" spans="1:6" ht="13.5" customHeight="1">
      <c r="A125" s="77" t="s">
        <v>960</v>
      </c>
      <c r="B125" s="76" t="s">
        <v>661</v>
      </c>
      <c r="C125" s="17">
        <v>2000000</v>
      </c>
      <c r="D125" s="17">
        <v>400575</v>
      </c>
      <c r="E125" s="17">
        <f t="shared" si="4"/>
        <v>-1599425</v>
      </c>
      <c r="F125" s="86">
        <f t="shared" si="3"/>
        <v>20.028750000000002</v>
      </c>
    </row>
    <row r="126" spans="1:6" ht="13.5" customHeight="1">
      <c r="A126" s="77" t="s">
        <v>960</v>
      </c>
      <c r="B126" s="76" t="s">
        <v>709</v>
      </c>
      <c r="C126" s="17">
        <v>60000</v>
      </c>
      <c r="D126" s="17">
        <v>0</v>
      </c>
      <c r="E126" s="17">
        <f t="shared" si="4"/>
        <v>-60000</v>
      </c>
      <c r="F126" s="86">
        <f t="shared" si="3"/>
        <v>0</v>
      </c>
    </row>
    <row r="127" spans="1:6" ht="13.5" customHeight="1">
      <c r="A127" s="77" t="s">
        <v>960</v>
      </c>
      <c r="B127" s="76" t="s">
        <v>837</v>
      </c>
      <c r="C127" s="17">
        <v>50000</v>
      </c>
      <c r="D127" s="17">
        <v>29887</v>
      </c>
      <c r="E127" s="17">
        <f t="shared" si="4"/>
        <v>-20113</v>
      </c>
      <c r="F127" s="86">
        <f t="shared" si="3"/>
        <v>59.77400000000001</v>
      </c>
    </row>
    <row r="128" spans="1:6" ht="18" customHeight="1">
      <c r="A128" s="26" t="s">
        <v>961</v>
      </c>
      <c r="B128" s="18" t="s">
        <v>549</v>
      </c>
      <c r="C128" s="19">
        <f>C129</f>
        <v>765000</v>
      </c>
      <c r="D128" s="19">
        <f>D129</f>
        <v>0</v>
      </c>
      <c r="E128" s="19">
        <f>E129</f>
        <v>-765000</v>
      </c>
      <c r="F128" s="86">
        <f t="shared" si="3"/>
        <v>0</v>
      </c>
    </row>
    <row r="129" spans="1:6" ht="15" customHeight="1">
      <c r="A129" s="27" t="s">
        <v>962</v>
      </c>
      <c r="B129" s="16" t="s">
        <v>550</v>
      </c>
      <c r="C129" s="17">
        <f>C130+C131+C132</f>
        <v>765000</v>
      </c>
      <c r="D129" s="17">
        <f>D130+D131+D132</f>
        <v>0</v>
      </c>
      <c r="E129" s="17">
        <f t="shared" si="4"/>
        <v>-765000</v>
      </c>
      <c r="F129" s="86">
        <f t="shared" si="3"/>
        <v>0</v>
      </c>
    </row>
    <row r="130" spans="1:6" ht="13.5" customHeight="1">
      <c r="A130" s="77" t="s">
        <v>963</v>
      </c>
      <c r="B130" s="76" t="s">
        <v>662</v>
      </c>
      <c r="C130" s="17">
        <v>100000</v>
      </c>
      <c r="D130" s="17">
        <v>0</v>
      </c>
      <c r="E130" s="17">
        <f t="shared" si="4"/>
        <v>-100000</v>
      </c>
      <c r="F130" s="86">
        <f t="shared" si="3"/>
        <v>0</v>
      </c>
    </row>
    <row r="131" spans="1:6" ht="13.5" customHeight="1">
      <c r="A131" s="77" t="s">
        <v>964</v>
      </c>
      <c r="B131" s="76" t="s">
        <v>495</v>
      </c>
      <c r="C131" s="17">
        <v>200000</v>
      </c>
      <c r="D131" s="17">
        <v>0</v>
      </c>
      <c r="E131" s="17">
        <f t="shared" si="4"/>
        <v>-200000</v>
      </c>
      <c r="F131" s="86">
        <f t="shared" si="3"/>
        <v>0</v>
      </c>
    </row>
    <row r="132" spans="1:6" ht="13.5" customHeight="1">
      <c r="A132" s="77" t="s">
        <v>965</v>
      </c>
      <c r="B132" s="76" t="s">
        <v>496</v>
      </c>
      <c r="C132" s="17">
        <v>465000</v>
      </c>
      <c r="D132" s="17">
        <v>0</v>
      </c>
      <c r="E132" s="17">
        <f t="shared" si="4"/>
        <v>-465000</v>
      </c>
      <c r="F132" s="86">
        <f t="shared" si="3"/>
        <v>0</v>
      </c>
    </row>
    <row r="133" spans="1:6" ht="19.5" customHeight="1">
      <c r="A133" s="24"/>
      <c r="B133" s="25"/>
      <c r="C133" s="32"/>
      <c r="D133" s="32"/>
      <c r="E133" s="32"/>
      <c r="F133" s="32"/>
    </row>
    <row r="134" spans="1:6" ht="27" customHeight="1">
      <c r="A134" s="14" t="s">
        <v>514</v>
      </c>
      <c r="B134" s="72" t="s">
        <v>625</v>
      </c>
      <c r="C134" s="73" t="s">
        <v>874</v>
      </c>
      <c r="D134" s="73" t="s">
        <v>908</v>
      </c>
      <c r="E134" s="73" t="s">
        <v>909</v>
      </c>
      <c r="F134" s="73" t="s">
        <v>907</v>
      </c>
    </row>
    <row r="135" spans="1:6" ht="21" customHeight="1">
      <c r="A135" s="26" t="s">
        <v>966</v>
      </c>
      <c r="B135" s="18" t="s">
        <v>711</v>
      </c>
      <c r="C135" s="19">
        <f>C136+C139</f>
        <v>70000</v>
      </c>
      <c r="D135" s="19">
        <f>D136+D139</f>
        <v>32044</v>
      </c>
      <c r="E135" s="19">
        <f>E136+E139</f>
        <v>-37956</v>
      </c>
      <c r="F135" s="86">
        <f aca="true" t="shared" si="5" ref="F135:F149">D135/C135*100</f>
        <v>45.777142857142856</v>
      </c>
    </row>
    <row r="136" spans="1:6" ht="18" customHeight="1">
      <c r="A136" s="26" t="s">
        <v>967</v>
      </c>
      <c r="B136" s="18" t="s">
        <v>712</v>
      </c>
      <c r="C136" s="19">
        <f>SUM(C137)</f>
        <v>10000</v>
      </c>
      <c r="D136" s="19">
        <f>SUM(D137)</f>
        <v>0</v>
      </c>
      <c r="E136" s="19">
        <f>SUM(E137)</f>
        <v>-10000</v>
      </c>
      <c r="F136" s="86">
        <f t="shared" si="5"/>
        <v>0</v>
      </c>
    </row>
    <row r="137" spans="1:6" ht="15" customHeight="1">
      <c r="A137" s="27" t="s">
        <v>968</v>
      </c>
      <c r="B137" s="16" t="s">
        <v>548</v>
      </c>
      <c r="C137" s="17">
        <f>C138</f>
        <v>10000</v>
      </c>
      <c r="D137" s="17">
        <f>D138</f>
        <v>0</v>
      </c>
      <c r="E137" s="17">
        <f>E138</f>
        <v>-10000</v>
      </c>
      <c r="F137" s="86">
        <f t="shared" si="5"/>
        <v>0</v>
      </c>
    </row>
    <row r="138" spans="1:6" ht="13.5" customHeight="1">
      <c r="A138" s="77" t="s">
        <v>969</v>
      </c>
      <c r="B138" s="76" t="s">
        <v>494</v>
      </c>
      <c r="C138" s="17">
        <v>10000</v>
      </c>
      <c r="D138" s="17">
        <v>0</v>
      </c>
      <c r="E138" s="17">
        <f>D138-C138</f>
        <v>-10000</v>
      </c>
      <c r="F138" s="86">
        <f t="shared" si="5"/>
        <v>0</v>
      </c>
    </row>
    <row r="139" spans="1:6" ht="18" customHeight="1">
      <c r="A139" s="26" t="s">
        <v>970</v>
      </c>
      <c r="B139" s="18" t="s">
        <v>817</v>
      </c>
      <c r="C139" s="19">
        <f>SUM(C140)</f>
        <v>60000</v>
      </c>
      <c r="D139" s="19">
        <f>SUM(D140)</f>
        <v>32044</v>
      </c>
      <c r="E139" s="19">
        <f>SUM(E140)</f>
        <v>-27956</v>
      </c>
      <c r="F139" s="86">
        <f t="shared" si="5"/>
        <v>53.406666666666666</v>
      </c>
    </row>
    <row r="140" spans="1:6" ht="15" customHeight="1">
      <c r="A140" s="77" t="s">
        <v>971</v>
      </c>
      <c r="B140" s="76" t="s">
        <v>818</v>
      </c>
      <c r="C140" s="17">
        <v>60000</v>
      </c>
      <c r="D140" s="17">
        <v>32044</v>
      </c>
      <c r="E140" s="17">
        <f>D140-C140</f>
        <v>-27956</v>
      </c>
      <c r="F140" s="86">
        <f t="shared" si="5"/>
        <v>53.406666666666666</v>
      </c>
    </row>
    <row r="141" spans="1:6" ht="26.25" customHeight="1">
      <c r="A141" s="101" t="s">
        <v>972</v>
      </c>
      <c r="B141" s="98" t="s">
        <v>915</v>
      </c>
      <c r="C141" s="92">
        <f>C142+C146</f>
        <v>620000</v>
      </c>
      <c r="D141" s="92">
        <f>D142+D146</f>
        <v>14397</v>
      </c>
      <c r="E141" s="92">
        <f>E142+E146</f>
        <v>-605603</v>
      </c>
      <c r="F141" s="100">
        <f>D141/C141*100</f>
        <v>2.3220967741935485</v>
      </c>
    </row>
    <row r="142" spans="1:6" ht="21" customHeight="1">
      <c r="A142" s="26" t="s">
        <v>973</v>
      </c>
      <c r="B142" s="18" t="s">
        <v>918</v>
      </c>
      <c r="C142" s="19">
        <f aca="true" t="shared" si="6" ref="C142:E143">SUM(C143)</f>
        <v>600000</v>
      </c>
      <c r="D142" s="19">
        <f t="shared" si="6"/>
        <v>7575</v>
      </c>
      <c r="E142" s="19">
        <f t="shared" si="6"/>
        <v>-592425</v>
      </c>
      <c r="F142" s="86">
        <f t="shared" si="5"/>
        <v>1.2625000000000002</v>
      </c>
    </row>
    <row r="143" spans="1:6" ht="18" customHeight="1">
      <c r="A143" s="26" t="s">
        <v>974</v>
      </c>
      <c r="B143" s="18" t="s">
        <v>552</v>
      </c>
      <c r="C143" s="19">
        <f t="shared" si="6"/>
        <v>600000</v>
      </c>
      <c r="D143" s="19">
        <f t="shared" si="6"/>
        <v>7575</v>
      </c>
      <c r="E143" s="19">
        <f t="shared" si="6"/>
        <v>-592425</v>
      </c>
      <c r="F143" s="86">
        <f t="shared" si="5"/>
        <v>1.2625000000000002</v>
      </c>
    </row>
    <row r="144" spans="1:6" ht="15" customHeight="1">
      <c r="A144" s="27" t="s">
        <v>975</v>
      </c>
      <c r="B144" s="16" t="s">
        <v>553</v>
      </c>
      <c r="C144" s="17">
        <f>C145</f>
        <v>600000</v>
      </c>
      <c r="D144" s="17">
        <f>D145</f>
        <v>7575</v>
      </c>
      <c r="E144" s="17">
        <f>E145</f>
        <v>-592425</v>
      </c>
      <c r="F144" s="86">
        <f t="shared" si="5"/>
        <v>1.2625000000000002</v>
      </c>
    </row>
    <row r="145" spans="1:6" ht="13.5" customHeight="1">
      <c r="A145" s="77" t="s">
        <v>976</v>
      </c>
      <c r="B145" s="76" t="s">
        <v>498</v>
      </c>
      <c r="C145" s="17">
        <v>600000</v>
      </c>
      <c r="D145" s="17">
        <v>7575</v>
      </c>
      <c r="E145" s="17">
        <f>D145-C145</f>
        <v>-592425</v>
      </c>
      <c r="F145" s="86">
        <f t="shared" si="5"/>
        <v>1.2625000000000002</v>
      </c>
    </row>
    <row r="146" spans="1:6" ht="21" customHeight="1">
      <c r="A146" s="26" t="s">
        <v>977</v>
      </c>
      <c r="B146" s="18" t="s">
        <v>916</v>
      </c>
      <c r="C146" s="19">
        <f aca="true" t="shared" si="7" ref="C146:E147">SUM(C147)</f>
        <v>20000</v>
      </c>
      <c r="D146" s="19">
        <f t="shared" si="7"/>
        <v>6822</v>
      </c>
      <c r="E146" s="19">
        <f t="shared" si="7"/>
        <v>-13178</v>
      </c>
      <c r="F146" s="86">
        <f t="shared" si="5"/>
        <v>34.11</v>
      </c>
    </row>
    <row r="147" spans="1:6" ht="18" customHeight="1">
      <c r="A147" s="26" t="s">
        <v>978</v>
      </c>
      <c r="B147" s="18" t="s">
        <v>554</v>
      </c>
      <c r="C147" s="19">
        <f t="shared" si="7"/>
        <v>20000</v>
      </c>
      <c r="D147" s="19">
        <f t="shared" si="7"/>
        <v>6822</v>
      </c>
      <c r="E147" s="19">
        <f t="shared" si="7"/>
        <v>-13178</v>
      </c>
      <c r="F147" s="86">
        <f t="shared" si="5"/>
        <v>34.11</v>
      </c>
    </row>
    <row r="148" spans="1:6" ht="15" customHeight="1">
      <c r="A148" s="27" t="s">
        <v>979</v>
      </c>
      <c r="B148" s="16" t="s">
        <v>499</v>
      </c>
      <c r="C148" s="17">
        <f>C149</f>
        <v>20000</v>
      </c>
      <c r="D148" s="17">
        <f>D149</f>
        <v>6822</v>
      </c>
      <c r="E148" s="17">
        <f>E149</f>
        <v>-13178</v>
      </c>
      <c r="F148" s="86">
        <f t="shared" si="5"/>
        <v>34.11</v>
      </c>
    </row>
    <row r="149" spans="1:6" ht="13.5" customHeight="1">
      <c r="A149" s="77" t="s">
        <v>980</v>
      </c>
      <c r="B149" s="76" t="s">
        <v>917</v>
      </c>
      <c r="C149" s="17">
        <v>20000</v>
      </c>
      <c r="D149" s="17">
        <v>6822</v>
      </c>
      <c r="E149" s="17">
        <f>D149-C149</f>
        <v>-13178</v>
      </c>
      <c r="F149" s="86">
        <f t="shared" si="5"/>
        <v>34.11</v>
      </c>
    </row>
    <row r="150" spans="1:6" ht="25.5" customHeight="1">
      <c r="A150" s="16"/>
      <c r="B150" s="102" t="s">
        <v>555</v>
      </c>
      <c r="C150" s="92">
        <f>C44+C141</f>
        <v>31632000</v>
      </c>
      <c r="D150" s="92">
        <f>D44+D141</f>
        <v>7822139</v>
      </c>
      <c r="E150" s="92">
        <f>E44+E141</f>
        <v>-23809861</v>
      </c>
      <c r="F150" s="100">
        <f>D150/C150*100</f>
        <v>24.728562847749114</v>
      </c>
    </row>
    <row r="151" ht="17.25" customHeight="1"/>
    <row r="152" ht="33.75" customHeight="1">
      <c r="A152" s="67" t="s">
        <v>632</v>
      </c>
    </row>
    <row r="153" ht="18.75" customHeight="1"/>
    <row r="154" spans="1:6" ht="27" customHeight="1">
      <c r="A154" s="14" t="s">
        <v>514</v>
      </c>
      <c r="B154" s="72" t="s">
        <v>251</v>
      </c>
      <c r="C154" s="73" t="s">
        <v>874</v>
      </c>
      <c r="D154" s="73" t="s">
        <v>908</v>
      </c>
      <c r="E154" s="73" t="s">
        <v>909</v>
      </c>
      <c r="F154" s="73" t="s">
        <v>907</v>
      </c>
    </row>
    <row r="155" spans="1:6" ht="24" customHeight="1">
      <c r="A155" s="101" t="s">
        <v>1021</v>
      </c>
      <c r="B155" s="98" t="s">
        <v>648</v>
      </c>
      <c r="C155" s="92">
        <f>C156+C164+C196+C202+C205+C209</f>
        <v>26447000</v>
      </c>
      <c r="D155" s="92">
        <f>D156+D164+D196+D202+D205+D209</f>
        <v>9240799</v>
      </c>
      <c r="E155" s="92">
        <f>E156+E164+E196+E202+E205+E209</f>
        <v>-17206201</v>
      </c>
      <c r="F155" s="100">
        <f>D155/C155*100</f>
        <v>34.94082126517185</v>
      </c>
    </row>
    <row r="156" spans="1:6" ht="21" customHeight="1">
      <c r="A156" s="26" t="s">
        <v>1022</v>
      </c>
      <c r="B156" s="83" t="s">
        <v>556</v>
      </c>
      <c r="C156" s="19">
        <f>SUM(C157+C159+C161)</f>
        <v>5912500</v>
      </c>
      <c r="D156" s="19">
        <f>SUM(D157+D159+D161)</f>
        <v>2715772</v>
      </c>
      <c r="E156" s="19">
        <f>SUM(E157+E159+E161)</f>
        <v>-3196728</v>
      </c>
      <c r="F156" s="86">
        <f aca="true" t="shared" si="8" ref="F156:F174">D156/C156*100</f>
        <v>45.932718816067656</v>
      </c>
    </row>
    <row r="157" spans="1:6" ht="18" customHeight="1">
      <c r="A157" s="26" t="s">
        <v>1023</v>
      </c>
      <c r="B157" s="18" t="s">
        <v>800</v>
      </c>
      <c r="C157" s="19">
        <f>SUM(C158:C158)</f>
        <v>4904400</v>
      </c>
      <c r="D157" s="19">
        <f>SUM(D158:D158)</f>
        <v>2303637</v>
      </c>
      <c r="E157" s="19">
        <f>SUM(E158:E158)</f>
        <v>-2600763</v>
      </c>
      <c r="F157" s="86">
        <f t="shared" si="8"/>
        <v>46.97082211891363</v>
      </c>
    </row>
    <row r="158" spans="1:6" ht="15" customHeight="1">
      <c r="A158" s="27" t="s">
        <v>1024</v>
      </c>
      <c r="B158" s="16" t="s">
        <v>557</v>
      </c>
      <c r="C158" s="17">
        <f>SUM('Pos.'!E12+'Pos.'!E479+'Pos.'!E501)</f>
        <v>4904400</v>
      </c>
      <c r="D158" s="17">
        <f>SUM('Pos.'!F12+'Pos.'!F479+'Pos.'!F501)</f>
        <v>2303637</v>
      </c>
      <c r="E158" s="17">
        <f>SUM('Pos.'!G12+'Pos.'!G479+'Pos.'!G501)</f>
        <v>-2600763</v>
      </c>
      <c r="F158" s="86">
        <f t="shared" si="8"/>
        <v>46.97082211891363</v>
      </c>
    </row>
    <row r="159" spans="1:6" ht="18" customHeight="1">
      <c r="A159" s="26" t="s">
        <v>1025</v>
      </c>
      <c r="B159" s="18" t="s">
        <v>633</v>
      </c>
      <c r="C159" s="19">
        <f>C160</f>
        <v>190000</v>
      </c>
      <c r="D159" s="19">
        <f>D160</f>
        <v>23500</v>
      </c>
      <c r="E159" s="19">
        <f>E160</f>
        <v>-166500</v>
      </c>
      <c r="F159" s="86">
        <f t="shared" si="8"/>
        <v>12.368421052631579</v>
      </c>
    </row>
    <row r="160" spans="1:6" ht="15" customHeight="1">
      <c r="A160" s="27" t="s">
        <v>1026</v>
      </c>
      <c r="B160" s="16" t="s">
        <v>558</v>
      </c>
      <c r="C160" s="17">
        <f>'Pos.'!E14+'Pos.'!E481+'Pos.'!E503</f>
        <v>190000</v>
      </c>
      <c r="D160" s="17">
        <f>'Pos.'!F14+'Pos.'!F481+'Pos.'!F503</f>
        <v>23500</v>
      </c>
      <c r="E160" s="17">
        <f>'Pos.'!G14+'Pos.'!G481+'Pos.'!G503</f>
        <v>-166500</v>
      </c>
      <c r="F160" s="86">
        <f t="shared" si="8"/>
        <v>12.368421052631579</v>
      </c>
    </row>
    <row r="161" spans="1:6" ht="18" customHeight="1">
      <c r="A161" s="26" t="s">
        <v>1027</v>
      </c>
      <c r="B161" s="18" t="s">
        <v>801</v>
      </c>
      <c r="C161" s="19">
        <f>SUM(C162:C163)</f>
        <v>818100</v>
      </c>
      <c r="D161" s="19">
        <f>SUM(D162:D163)</f>
        <v>388635</v>
      </c>
      <c r="E161" s="19">
        <f>SUM(E162:E163)</f>
        <v>-429465</v>
      </c>
      <c r="F161" s="86">
        <f t="shared" si="8"/>
        <v>47.504583791712506</v>
      </c>
    </row>
    <row r="162" spans="1:6" ht="15" customHeight="1">
      <c r="A162" s="22" t="s">
        <v>1028</v>
      </c>
      <c r="B162" s="16" t="s">
        <v>802</v>
      </c>
      <c r="C162" s="17">
        <f>SUM('Pos.'!E16+'Pos.'!E483+'Pos.'!E505)</f>
        <v>736000</v>
      </c>
      <c r="D162" s="17">
        <f>SUM('Pos.'!F16+'Pos.'!F483+'Pos.'!F505)</f>
        <v>349473</v>
      </c>
      <c r="E162" s="17">
        <f>SUM('Pos.'!G16+'Pos.'!G483+'Pos.'!G505)</f>
        <v>-386527</v>
      </c>
      <c r="F162" s="86">
        <f t="shared" si="8"/>
        <v>47.482744565217395</v>
      </c>
    </row>
    <row r="163" spans="1:6" ht="15" customHeight="1">
      <c r="A163" s="22" t="s">
        <v>1029</v>
      </c>
      <c r="B163" s="16" t="s">
        <v>803</v>
      </c>
      <c r="C163" s="17">
        <f>SUM('Pos.'!E17+'Pos.'!E484+'Pos.'!E506)</f>
        <v>82100</v>
      </c>
      <c r="D163" s="17">
        <f>SUM('Pos.'!F17+'Pos.'!F484+'Pos.'!F506)</f>
        <v>39162</v>
      </c>
      <c r="E163" s="17">
        <f>SUM('Pos.'!G17+'Pos.'!G484+'Pos.'!G506)</f>
        <v>-42938</v>
      </c>
      <c r="F163" s="86">
        <f t="shared" si="8"/>
        <v>47.70036540803898</v>
      </c>
    </row>
    <row r="164" spans="1:6" ht="21" customHeight="1">
      <c r="A164" s="21" t="s">
        <v>1030</v>
      </c>
      <c r="B164" s="18" t="s">
        <v>559</v>
      </c>
      <c r="C164" s="19">
        <f>SUM(C165+C170+C177+C187+C189)</f>
        <v>12324000</v>
      </c>
      <c r="D164" s="19">
        <f>SUM(D165+D170+D177+D187+D189)</f>
        <v>4530999</v>
      </c>
      <c r="E164" s="19">
        <f>SUM(E165+E170+E177+E187+E189)</f>
        <v>-7793001</v>
      </c>
      <c r="F164" s="86">
        <f t="shared" si="8"/>
        <v>36.76565238558909</v>
      </c>
    </row>
    <row r="165" spans="1:6" ht="18" customHeight="1">
      <c r="A165" s="21" t="s">
        <v>1031</v>
      </c>
      <c r="B165" s="18" t="s">
        <v>634</v>
      </c>
      <c r="C165" s="19">
        <f>SUM(C166:C169)</f>
        <v>305400</v>
      </c>
      <c r="D165" s="19">
        <f>SUM(D166:D169)</f>
        <v>140760</v>
      </c>
      <c r="E165" s="19">
        <f>SUM(E166:E169)</f>
        <v>-164640</v>
      </c>
      <c r="F165" s="86">
        <f t="shared" si="8"/>
        <v>46.09037328094303</v>
      </c>
    </row>
    <row r="166" spans="1:6" ht="15" customHeight="1">
      <c r="A166" s="22" t="s">
        <v>1032</v>
      </c>
      <c r="B166" s="16" t="s">
        <v>560</v>
      </c>
      <c r="C166" s="17">
        <f>SUM('Pos.'!E20)</f>
        <v>120000</v>
      </c>
      <c r="D166" s="17">
        <f>SUM('Pos.'!F20)</f>
        <v>57832</v>
      </c>
      <c r="E166" s="17">
        <f>SUM('Pos.'!G20)</f>
        <v>-62168</v>
      </c>
      <c r="F166" s="86">
        <f t="shared" si="8"/>
        <v>48.193333333333335</v>
      </c>
    </row>
    <row r="167" spans="1:6" ht="15" customHeight="1">
      <c r="A167" s="22" t="s">
        <v>1033</v>
      </c>
      <c r="B167" s="16" t="s">
        <v>371</v>
      </c>
      <c r="C167" s="17">
        <f>SUM('Pos.'!E21+'Pos.'!E487+'Pos.'!E509)</f>
        <v>160400</v>
      </c>
      <c r="D167" s="17">
        <f>SUM('Pos.'!F21+'Pos.'!F487+'Pos.'!F509)</f>
        <v>80636</v>
      </c>
      <c r="E167" s="17">
        <f>SUM('Pos.'!G21+'Pos.'!G487+'Pos.'!G509)</f>
        <v>-79764</v>
      </c>
      <c r="F167" s="86">
        <f t="shared" si="8"/>
        <v>50.271820448877804</v>
      </c>
    </row>
    <row r="168" spans="1:6" ht="15" customHeight="1">
      <c r="A168" s="22" t="s">
        <v>1034</v>
      </c>
      <c r="B168" s="16" t="s">
        <v>561</v>
      </c>
      <c r="C168" s="17">
        <f>SUM('Pos.'!E22)</f>
        <v>15000</v>
      </c>
      <c r="D168" s="17">
        <f>SUM('Pos.'!F22)</f>
        <v>1210</v>
      </c>
      <c r="E168" s="17">
        <f>SUM('Pos.'!G22)</f>
        <v>-13790</v>
      </c>
      <c r="F168" s="86">
        <f t="shared" si="8"/>
        <v>8.066666666666666</v>
      </c>
    </row>
    <row r="169" spans="1:6" ht="15" customHeight="1">
      <c r="A169" s="22" t="s">
        <v>1035</v>
      </c>
      <c r="B169" s="16" t="s">
        <v>805</v>
      </c>
      <c r="C169" s="17">
        <f>'Pos.'!E23</f>
        <v>10000</v>
      </c>
      <c r="D169" s="17">
        <f>'Pos.'!F23</f>
        <v>1082</v>
      </c>
      <c r="E169" s="17">
        <f>'Pos.'!G23</f>
        <v>-8918</v>
      </c>
      <c r="F169" s="86">
        <f t="shared" si="8"/>
        <v>10.82</v>
      </c>
    </row>
    <row r="170" spans="1:6" ht="18" customHeight="1">
      <c r="A170" s="21" t="s">
        <v>1036</v>
      </c>
      <c r="B170" s="18" t="s">
        <v>636</v>
      </c>
      <c r="C170" s="19">
        <f>SUM(C171:C174)</f>
        <v>1502000</v>
      </c>
      <c r="D170" s="19">
        <f>SUM(D171:D174)</f>
        <v>627057</v>
      </c>
      <c r="E170" s="19">
        <f>SUM(E171:E174)</f>
        <v>-874943</v>
      </c>
      <c r="F170" s="86">
        <f t="shared" si="8"/>
        <v>41.748135818908125</v>
      </c>
    </row>
    <row r="171" spans="1:6" ht="15" customHeight="1">
      <c r="A171" s="22" t="s">
        <v>1037</v>
      </c>
      <c r="B171" s="16" t="s">
        <v>562</v>
      </c>
      <c r="C171" s="17">
        <f>'Pos.'!E25+'Pos.'!E53+'Pos.'!E360+'Pos.'!E315+'Pos.'!E489+'Pos.'!E511</f>
        <v>302000</v>
      </c>
      <c r="D171" s="17">
        <f>'Pos.'!F25+'Pos.'!F53+'Pos.'!F360+'Pos.'!F315+'Pos.'!F489+'Pos.'!F511</f>
        <v>92956</v>
      </c>
      <c r="E171" s="17">
        <f>'Pos.'!G25+'Pos.'!G53+'Pos.'!G360+'Pos.'!G315+'Pos.'!G489+'Pos.'!G511</f>
        <v>-209044</v>
      </c>
      <c r="F171" s="86">
        <f t="shared" si="8"/>
        <v>30.780132450331127</v>
      </c>
    </row>
    <row r="172" spans="1:6" ht="15" customHeight="1">
      <c r="A172" s="22" t="s">
        <v>1038</v>
      </c>
      <c r="B172" s="16" t="s">
        <v>563</v>
      </c>
      <c r="C172" s="17">
        <f>'Pos.'!E26+'Pos.'!E212+'Pos.'!E490</f>
        <v>605000</v>
      </c>
      <c r="D172" s="17">
        <f>'Pos.'!F26+'Pos.'!F212+'Pos.'!F490</f>
        <v>251175</v>
      </c>
      <c r="E172" s="17">
        <f>'Pos.'!G26+'Pos.'!G212+'Pos.'!G490</f>
        <v>-353825</v>
      </c>
      <c r="F172" s="86">
        <f t="shared" si="8"/>
        <v>41.51652892561983</v>
      </c>
    </row>
    <row r="173" spans="1:6" ht="15" customHeight="1">
      <c r="A173" s="22" t="s">
        <v>1039</v>
      </c>
      <c r="B173" s="16" t="s">
        <v>564</v>
      </c>
      <c r="C173" s="17">
        <f>'Pos.'!E27+'Pos.'!E134+'Pos.'!E361+'Pos.'!E154+'Pos.'!E213+'Pos.'!E226+'Pos.'!E257+'Pos.'!E283+'Pos.'!E491+'Pos.'!E512</f>
        <v>498000</v>
      </c>
      <c r="D173" s="17">
        <f>'Pos.'!F27+'Pos.'!F134+'Pos.'!F361+'Pos.'!F154+'Pos.'!F213+'Pos.'!F226+'Pos.'!F257+'Pos.'!F283+'Pos.'!F491+'Pos.'!F512</f>
        <v>220394</v>
      </c>
      <c r="E173" s="17">
        <f>'Pos.'!G27+'Pos.'!G134+'Pos.'!G361+'Pos.'!G154+'Pos.'!G213+'Pos.'!G226+'Pos.'!G257+'Pos.'!G283+'Pos.'!G491+'Pos.'!G512</f>
        <v>-277606</v>
      </c>
      <c r="F173" s="86">
        <f t="shared" si="8"/>
        <v>44.25582329317269</v>
      </c>
    </row>
    <row r="174" spans="1:6" ht="15" customHeight="1">
      <c r="A174" s="22" t="s">
        <v>1040</v>
      </c>
      <c r="B174" s="16" t="s">
        <v>565</v>
      </c>
      <c r="C174" s="17">
        <f>'Pos.'!E28+'Pos.'!E316+'Pos.'!E374+'Pos.'!E513</f>
        <v>97000</v>
      </c>
      <c r="D174" s="17">
        <f>'Pos.'!F28+'Pos.'!F316+'Pos.'!F374+'Pos.'!F513</f>
        <v>62532</v>
      </c>
      <c r="E174" s="17">
        <f>'Pos.'!G28+'Pos.'!G316+'Pos.'!G374+'Pos.'!G513</f>
        <v>-34468</v>
      </c>
      <c r="F174" s="86">
        <f t="shared" si="8"/>
        <v>64.46597938144329</v>
      </c>
    </row>
    <row r="175" spans="1:6" ht="15.75" customHeight="1">
      <c r="A175" s="29"/>
      <c r="B175" s="23"/>
      <c r="C175" s="32"/>
      <c r="D175" s="32"/>
      <c r="E175" s="32"/>
      <c r="F175" s="32"/>
    </row>
    <row r="176" spans="1:6" ht="25.5" customHeight="1">
      <c r="A176" s="14" t="s">
        <v>514</v>
      </c>
      <c r="B176" s="72" t="s">
        <v>251</v>
      </c>
      <c r="C176" s="73" t="s">
        <v>874</v>
      </c>
      <c r="D176" s="73" t="s">
        <v>908</v>
      </c>
      <c r="E176" s="73" t="s">
        <v>909</v>
      </c>
      <c r="F176" s="73" t="s">
        <v>907</v>
      </c>
    </row>
    <row r="177" spans="1:6" ht="18" customHeight="1">
      <c r="A177" s="21" t="s">
        <v>1041</v>
      </c>
      <c r="B177" s="18" t="s">
        <v>637</v>
      </c>
      <c r="C177" s="19">
        <f>SUM(C178:C186)</f>
        <v>8263600</v>
      </c>
      <c r="D177" s="19">
        <f>SUM(D178:D186)</f>
        <v>3139059</v>
      </c>
      <c r="E177" s="19">
        <f>SUM(E178:E186)</f>
        <v>-5124541</v>
      </c>
      <c r="F177" s="86">
        <f aca="true" t="shared" si="9" ref="F177:F217">D177/C177*100</f>
        <v>37.98657969892057</v>
      </c>
    </row>
    <row r="178" spans="1:6" ht="15" customHeight="1">
      <c r="A178" s="22" t="s">
        <v>1042</v>
      </c>
      <c r="B178" s="16" t="s">
        <v>566</v>
      </c>
      <c r="C178" s="17">
        <f>SUM('Pos.'!E30+'Pos.'!E515)</f>
        <v>337000</v>
      </c>
      <c r="D178" s="17">
        <f>SUM('Pos.'!F30+'Pos.'!F515)</f>
        <v>177571</v>
      </c>
      <c r="E178" s="17">
        <f>SUM('Pos.'!G30+'Pos.'!G515)</f>
        <v>-159429</v>
      </c>
      <c r="F178" s="86">
        <f t="shared" si="9"/>
        <v>52.691691394658754</v>
      </c>
    </row>
    <row r="179" spans="1:6" ht="15" customHeight="1">
      <c r="A179" s="22" t="s">
        <v>1043</v>
      </c>
      <c r="B179" s="16" t="s">
        <v>572</v>
      </c>
      <c r="C179" s="17">
        <f>'Pos.'!E31+'Pos.'!E136+'Pos.'!E363+'Pos.'!E156+'Pos.'!E157+'Pos.'!E173+'Pos.'!E181+'Pos.'!E215+'Pos.'!E228+'Pos.'!E259+'Pos.'!E285+'Pos.'!E516</f>
        <v>2907000</v>
      </c>
      <c r="D179" s="17">
        <f>'Pos.'!F31+'Pos.'!F136+'Pos.'!F363+'Pos.'!F156+'Pos.'!F157+'Pos.'!F173+'Pos.'!F181+'Pos.'!F215+'Pos.'!F228+'Pos.'!F259+'Pos.'!F285+'Pos.'!F516</f>
        <v>1350951</v>
      </c>
      <c r="E179" s="17">
        <f>'Pos.'!G31+'Pos.'!G136+'Pos.'!G363+'Pos.'!G156+'Pos.'!G157+'Pos.'!G173+'Pos.'!G181+'Pos.'!G215+'Pos.'!G228+'Pos.'!G259+'Pos.'!G285+'Pos.'!G516</f>
        <v>-1556049</v>
      </c>
      <c r="F179" s="86">
        <f t="shared" si="9"/>
        <v>46.472342621259024</v>
      </c>
    </row>
    <row r="180" spans="1:6" ht="15" customHeight="1">
      <c r="A180" s="22" t="s">
        <v>1044</v>
      </c>
      <c r="B180" s="16" t="s">
        <v>573</v>
      </c>
      <c r="C180" s="17">
        <f>SUM('Pos.'!E64+'Pos.'!E55+'Pos.'!E517+'Pos.'!E42)</f>
        <v>503000</v>
      </c>
      <c r="D180" s="17">
        <f>SUM('Pos.'!F64+'Pos.'!F55+'Pos.'!F517+'Pos.'!F42)</f>
        <v>144837</v>
      </c>
      <c r="E180" s="17">
        <f>SUM('Pos.'!G64+'Pos.'!G55+'Pos.'!G517+'Pos.'!G42)</f>
        <v>-358163</v>
      </c>
      <c r="F180" s="86">
        <f t="shared" si="9"/>
        <v>28.79463220675944</v>
      </c>
    </row>
    <row r="181" spans="1:6" ht="15" customHeight="1">
      <c r="A181" s="22" t="s">
        <v>1045</v>
      </c>
      <c r="B181" s="16" t="s">
        <v>574</v>
      </c>
      <c r="C181" s="17">
        <f>'Pos.'!E32+'Pos.'!E229</f>
        <v>50000</v>
      </c>
      <c r="D181" s="17">
        <f>'Pos.'!F32+'Pos.'!F229</f>
        <v>5233</v>
      </c>
      <c r="E181" s="17">
        <f>'Pos.'!G32+'Pos.'!G229</f>
        <v>-44767</v>
      </c>
      <c r="F181" s="86">
        <f t="shared" si="9"/>
        <v>10.466000000000001</v>
      </c>
    </row>
    <row r="182" spans="1:6" ht="15" customHeight="1">
      <c r="A182" s="22" t="s">
        <v>1046</v>
      </c>
      <c r="B182" s="16" t="s">
        <v>575</v>
      </c>
      <c r="C182" s="17">
        <f>'Pos.'!E33+'Pos.'!E318</f>
        <v>90000</v>
      </c>
      <c r="D182" s="17">
        <f>'Pos.'!F33+'Pos.'!F318</f>
        <v>0</v>
      </c>
      <c r="E182" s="17">
        <f>'Pos.'!G33+'Pos.'!G318</f>
        <v>-90000</v>
      </c>
      <c r="F182" s="86">
        <f t="shared" si="9"/>
        <v>0</v>
      </c>
    </row>
    <row r="183" spans="1:6" ht="15" customHeight="1">
      <c r="A183" s="22" t="s">
        <v>1047</v>
      </c>
      <c r="B183" s="16" t="s">
        <v>256</v>
      </c>
      <c r="C183" s="17">
        <f>'Pos.'!E230</f>
        <v>60000</v>
      </c>
      <c r="D183" s="17">
        <f>'Pos.'!F230</f>
        <v>1500</v>
      </c>
      <c r="E183" s="17">
        <f>'Pos.'!G230</f>
        <v>-58500</v>
      </c>
      <c r="F183" s="86">
        <f t="shared" si="9"/>
        <v>2.5</v>
      </c>
    </row>
    <row r="184" spans="1:6" ht="15" customHeight="1">
      <c r="A184" s="22" t="s">
        <v>1048</v>
      </c>
      <c r="B184" s="16" t="s">
        <v>576</v>
      </c>
      <c r="C184" s="17">
        <f>SUM('Pos.'!E65+'Pos.'!E56+'Pos.'!E231+'Pos.'!E364+'Pos.'!E190+'Pos.'!E319+'Pos.'!E327+'Pos.'!E518)</f>
        <v>2465600</v>
      </c>
      <c r="D184" s="17">
        <f>SUM('Pos.'!F65+'Pos.'!F56+'Pos.'!F231+'Pos.'!F364+'Pos.'!F190+'Pos.'!F319+'Pos.'!F327+'Pos.'!F518)</f>
        <v>602084</v>
      </c>
      <c r="E184" s="17">
        <f>SUM('Pos.'!G65+'Pos.'!G56+'Pos.'!G231+'Pos.'!G364+'Pos.'!G190+'Pos.'!G319+'Pos.'!G327+'Pos.'!G518)</f>
        <v>-1863516</v>
      </c>
      <c r="F184" s="86">
        <f t="shared" si="9"/>
        <v>24.41937053861129</v>
      </c>
    </row>
    <row r="185" spans="1:6" ht="15" customHeight="1">
      <c r="A185" s="22" t="s">
        <v>1049</v>
      </c>
      <c r="B185" s="16" t="s">
        <v>577</v>
      </c>
      <c r="C185" s="17">
        <f>SUM('Pos.'!E34)</f>
        <v>50000</v>
      </c>
      <c r="D185" s="17">
        <f>SUM('Pos.'!F34)</f>
        <v>19042</v>
      </c>
      <c r="E185" s="17">
        <f>SUM('Pos.'!G34)</f>
        <v>-30958</v>
      </c>
      <c r="F185" s="86">
        <f t="shared" si="9"/>
        <v>38.084</v>
      </c>
    </row>
    <row r="186" spans="1:6" ht="15" customHeight="1">
      <c r="A186" s="22" t="s">
        <v>1050</v>
      </c>
      <c r="B186" s="16" t="s">
        <v>578</v>
      </c>
      <c r="C186" s="17">
        <f>'Pos.'!E35+'Pos.'!E66+'Pos.'!E232+'Pos.'!E264+'Pos.'!E519</f>
        <v>1801000</v>
      </c>
      <c r="D186" s="17">
        <f>'Pos.'!F35+'Pos.'!F66+'Pos.'!F232+'Pos.'!F264+'Pos.'!F519</f>
        <v>837841</v>
      </c>
      <c r="E186" s="17">
        <f>'Pos.'!G35+'Pos.'!G66+'Pos.'!G232+'Pos.'!G264+'Pos.'!G519</f>
        <v>-963159</v>
      </c>
      <c r="F186" s="86">
        <f t="shared" si="9"/>
        <v>46.520877290394225</v>
      </c>
    </row>
    <row r="187" spans="1:6" ht="18" customHeight="1">
      <c r="A187" s="21" t="s">
        <v>1051</v>
      </c>
      <c r="B187" s="18" t="s">
        <v>922</v>
      </c>
      <c r="C187" s="19">
        <f>C188</f>
        <v>50000</v>
      </c>
      <c r="D187" s="19">
        <f>D188</f>
        <v>2802</v>
      </c>
      <c r="E187" s="19">
        <f>E188</f>
        <v>-47198</v>
      </c>
      <c r="F187" s="86">
        <f t="shared" si="9"/>
        <v>5.604</v>
      </c>
    </row>
    <row r="188" spans="1:6" ht="15.75" customHeight="1">
      <c r="A188" s="22" t="s">
        <v>1052</v>
      </c>
      <c r="B188" s="16" t="s">
        <v>792</v>
      </c>
      <c r="C188" s="17">
        <f>'Pos.'!E45</f>
        <v>50000</v>
      </c>
      <c r="D188" s="17">
        <f>'Pos.'!F45</f>
        <v>2802</v>
      </c>
      <c r="E188" s="17">
        <f>'Pos.'!G45</f>
        <v>-47198</v>
      </c>
      <c r="F188" s="86">
        <f t="shared" si="9"/>
        <v>5.604</v>
      </c>
    </row>
    <row r="189" spans="1:6" ht="18" customHeight="1">
      <c r="A189" s="21" t="s">
        <v>1053</v>
      </c>
      <c r="B189" s="18" t="s">
        <v>638</v>
      </c>
      <c r="C189" s="19">
        <f>SUM(C190:C195)</f>
        <v>2203000</v>
      </c>
      <c r="D189" s="19">
        <f>SUM(D190:D195)</f>
        <v>621321</v>
      </c>
      <c r="E189" s="19">
        <f>SUM(E190:E195)</f>
        <v>-1581679</v>
      </c>
      <c r="F189" s="86">
        <f t="shared" si="9"/>
        <v>28.203404448479347</v>
      </c>
    </row>
    <row r="190" spans="1:6" ht="15" customHeight="1">
      <c r="A190" s="22" t="s">
        <v>1054</v>
      </c>
      <c r="B190" s="16" t="s">
        <v>806</v>
      </c>
      <c r="C190" s="17">
        <f>'Pos.'!E47+'Pos.'!E266+'Pos.'!E493</f>
        <v>365000</v>
      </c>
      <c r="D190" s="17">
        <f>'Pos.'!F47+'Pos.'!F266+'Pos.'!F493</f>
        <v>152778</v>
      </c>
      <c r="E190" s="17">
        <f>'Pos.'!G47+'Pos.'!G266+'Pos.'!G493</f>
        <v>-212222</v>
      </c>
      <c r="F190" s="86">
        <f t="shared" si="9"/>
        <v>41.856986301369865</v>
      </c>
    </row>
    <row r="191" spans="1:6" ht="15" customHeight="1">
      <c r="A191" s="22" t="s">
        <v>1055</v>
      </c>
      <c r="B191" s="16" t="s">
        <v>580</v>
      </c>
      <c r="C191" s="17">
        <f>SUM('Pos.'!E68+'Pos.'!E521)</f>
        <v>40000</v>
      </c>
      <c r="D191" s="17">
        <f>SUM('Pos.'!F68+'Pos.'!F521)</f>
        <v>21480</v>
      </c>
      <c r="E191" s="17">
        <f>SUM('Pos.'!G68+'Pos.'!G521)</f>
        <v>-18520</v>
      </c>
      <c r="F191" s="86">
        <f t="shared" si="9"/>
        <v>53.7</v>
      </c>
    </row>
    <row r="192" spans="1:6" ht="15" customHeight="1">
      <c r="A192" s="22" t="s">
        <v>1056</v>
      </c>
      <c r="B192" s="16" t="s">
        <v>581</v>
      </c>
      <c r="C192" s="17">
        <f>'Pos.'!E37+'Pos.'!E48+'Pos.'!E58+'Pos.'!E321+'Pos.'!E329</f>
        <v>475000</v>
      </c>
      <c r="D192" s="17">
        <f>'Pos.'!F37+'Pos.'!F48+'Pos.'!F58+'Pos.'!F321+'Pos.'!F329</f>
        <v>142225</v>
      </c>
      <c r="E192" s="17">
        <f>'Pos.'!G37+'Pos.'!G48+'Pos.'!G58+'Pos.'!G321+'Pos.'!G329</f>
        <v>-332775</v>
      </c>
      <c r="F192" s="86">
        <f t="shared" si="9"/>
        <v>29.94210526315789</v>
      </c>
    </row>
    <row r="193" spans="1:6" ht="15" customHeight="1">
      <c r="A193" s="22" t="s">
        <v>1057</v>
      </c>
      <c r="B193" s="16" t="s">
        <v>582</v>
      </c>
      <c r="C193" s="17">
        <f>SUM('Pos.'!E69)</f>
        <v>15000</v>
      </c>
      <c r="D193" s="17">
        <f>SUM('Pos.'!F69)</f>
        <v>9650</v>
      </c>
      <c r="E193" s="17">
        <f>SUM('Pos.'!G69)</f>
        <v>-5350</v>
      </c>
      <c r="F193" s="86">
        <f t="shared" si="9"/>
        <v>64.33333333333333</v>
      </c>
    </row>
    <row r="194" spans="1:6" ht="15" customHeight="1">
      <c r="A194" s="22" t="s">
        <v>1058</v>
      </c>
      <c r="B194" s="16" t="s">
        <v>839</v>
      </c>
      <c r="C194" s="17">
        <f>'Pos.'!E70</f>
        <v>330000</v>
      </c>
      <c r="D194" s="17">
        <f>'Pos.'!F70</f>
        <v>48602</v>
      </c>
      <c r="E194" s="17">
        <f>'Pos.'!G70</f>
        <v>-281398</v>
      </c>
      <c r="F194" s="86">
        <f t="shared" si="9"/>
        <v>14.727878787878787</v>
      </c>
    </row>
    <row r="195" spans="1:6" ht="15" customHeight="1">
      <c r="A195" s="22" t="s">
        <v>1059</v>
      </c>
      <c r="B195" s="16" t="s">
        <v>579</v>
      </c>
      <c r="C195" s="17">
        <f>'Pos.'!E59+'Pos.'!E71+'Pos.'!E109+'Pos.'!E110+'Pos.'!E120+'Pos.'!E128+'Pos.'!E322+'Pos.'!E330+'Pos.'!E494</f>
        <v>978000</v>
      </c>
      <c r="D195" s="17">
        <f>'Pos.'!F59+'Pos.'!F71+'Pos.'!F109+'Pos.'!F110+'Pos.'!F120+'Pos.'!F128+'Pos.'!F322+'Pos.'!F330+'Pos.'!F494</f>
        <v>246586</v>
      </c>
      <c r="E195" s="17">
        <f>'Pos.'!G59+'Pos.'!G71+'Pos.'!G109+'Pos.'!G110+'Pos.'!G120+'Pos.'!G128+'Pos.'!G322+'Pos.'!G330+'Pos.'!G494</f>
        <v>-731414</v>
      </c>
      <c r="F195" s="86">
        <f t="shared" si="9"/>
        <v>25.21329243353783</v>
      </c>
    </row>
    <row r="196" spans="1:6" ht="21" customHeight="1">
      <c r="A196" s="21" t="s">
        <v>1060</v>
      </c>
      <c r="B196" s="18" t="s">
        <v>583</v>
      </c>
      <c r="C196" s="19">
        <f>C197+C199</f>
        <v>170000</v>
      </c>
      <c r="D196" s="19">
        <f>D197+D199</f>
        <v>78488</v>
      </c>
      <c r="E196" s="19">
        <f>E197+E199</f>
        <v>-91512</v>
      </c>
      <c r="F196" s="86">
        <f t="shared" si="9"/>
        <v>46.169411764705885</v>
      </c>
    </row>
    <row r="197" spans="1:6" ht="18" customHeight="1">
      <c r="A197" s="21" t="s">
        <v>1061</v>
      </c>
      <c r="B197" s="18" t="s">
        <v>639</v>
      </c>
      <c r="C197" s="19">
        <f>SUM(C198:C198)</f>
        <v>85000</v>
      </c>
      <c r="D197" s="19">
        <f>SUM(D198:D198)</f>
        <v>49008</v>
      </c>
      <c r="E197" s="19">
        <f>SUM(E198:E198)</f>
        <v>-35992</v>
      </c>
      <c r="F197" s="86">
        <f t="shared" si="9"/>
        <v>57.6564705882353</v>
      </c>
    </row>
    <row r="198" spans="1:6" ht="15" customHeight="1">
      <c r="A198" s="22" t="s">
        <v>1062</v>
      </c>
      <c r="B198" s="16" t="s">
        <v>584</v>
      </c>
      <c r="C198" s="17">
        <f>SUM('Pos.'!E93)</f>
        <v>85000</v>
      </c>
      <c r="D198" s="17">
        <f>SUM('Pos.'!F93)</f>
        <v>49008</v>
      </c>
      <c r="E198" s="17">
        <f>SUM('Pos.'!G93)</f>
        <v>-35992</v>
      </c>
      <c r="F198" s="86">
        <f t="shared" si="9"/>
        <v>57.6564705882353</v>
      </c>
    </row>
    <row r="199" spans="1:6" ht="18" customHeight="1">
      <c r="A199" s="21" t="s">
        <v>1063</v>
      </c>
      <c r="B199" s="18" t="s">
        <v>640</v>
      </c>
      <c r="C199" s="19">
        <f>SUM(C200:C201)</f>
        <v>85000</v>
      </c>
      <c r="D199" s="19">
        <f>SUM(D200:D201)</f>
        <v>29480</v>
      </c>
      <c r="E199" s="19">
        <f>SUM(E200:E201)</f>
        <v>-55520</v>
      </c>
      <c r="F199" s="86">
        <f t="shared" si="9"/>
        <v>34.68235294117647</v>
      </c>
    </row>
    <row r="200" spans="1:6" ht="15" customHeight="1">
      <c r="A200" s="22" t="s">
        <v>1064</v>
      </c>
      <c r="B200" s="16" t="s">
        <v>585</v>
      </c>
      <c r="C200" s="17">
        <f>SUM('Pos.'!E102)</f>
        <v>80000</v>
      </c>
      <c r="D200" s="17">
        <f>SUM('Pos.'!F102)</f>
        <v>28979</v>
      </c>
      <c r="E200" s="17">
        <f>SUM('Pos.'!G102)</f>
        <v>-51021</v>
      </c>
      <c r="F200" s="86">
        <f t="shared" si="9"/>
        <v>36.223749999999995</v>
      </c>
    </row>
    <row r="201" spans="1:6" ht="15" customHeight="1">
      <c r="A201" s="22" t="s">
        <v>1065</v>
      </c>
      <c r="B201" s="16" t="s">
        <v>586</v>
      </c>
      <c r="C201" s="17">
        <f>SUM('Pos.'!E103)</f>
        <v>5000</v>
      </c>
      <c r="D201" s="17">
        <f>SUM('Pos.'!F103)</f>
        <v>501</v>
      </c>
      <c r="E201" s="17">
        <f>SUM('Pos.'!G103)</f>
        <v>-4499</v>
      </c>
      <c r="F201" s="86">
        <f t="shared" si="9"/>
        <v>10.02</v>
      </c>
    </row>
    <row r="202" spans="1:6" ht="21" customHeight="1">
      <c r="A202" s="21" t="s">
        <v>1066</v>
      </c>
      <c r="B202" s="18" t="s">
        <v>587</v>
      </c>
      <c r="C202" s="19">
        <f aca="true" t="shared" si="10" ref="C202:E203">C203</f>
        <v>145000</v>
      </c>
      <c r="D202" s="19">
        <f t="shared" si="10"/>
        <v>5000</v>
      </c>
      <c r="E202" s="19">
        <f t="shared" si="10"/>
        <v>-140000</v>
      </c>
      <c r="F202" s="86">
        <f t="shared" si="9"/>
        <v>3.4482758620689653</v>
      </c>
    </row>
    <row r="203" spans="1:6" ht="18" customHeight="1">
      <c r="A203" s="21" t="s">
        <v>1067</v>
      </c>
      <c r="B203" s="18" t="s">
        <v>641</v>
      </c>
      <c r="C203" s="19">
        <f t="shared" si="10"/>
        <v>145000</v>
      </c>
      <c r="D203" s="19">
        <f t="shared" si="10"/>
        <v>5000</v>
      </c>
      <c r="E203" s="19">
        <f t="shared" si="10"/>
        <v>-140000</v>
      </c>
      <c r="F203" s="86">
        <f t="shared" si="9"/>
        <v>3.4482758620689653</v>
      </c>
    </row>
    <row r="204" spans="1:6" ht="15" customHeight="1">
      <c r="A204" s="22" t="s">
        <v>1068</v>
      </c>
      <c r="B204" s="16" t="s">
        <v>590</v>
      </c>
      <c r="C204" s="17">
        <f>'Pos.'!E142+'Pos.'!E148+'Pos.'!E147</f>
        <v>145000</v>
      </c>
      <c r="D204" s="17">
        <f>'Pos.'!F142+'Pos.'!F148+'Pos.'!F147</f>
        <v>5000</v>
      </c>
      <c r="E204" s="17">
        <f>'Pos.'!G142+'Pos.'!G148+'Pos.'!G147</f>
        <v>-140000</v>
      </c>
      <c r="F204" s="86">
        <f t="shared" si="9"/>
        <v>3.4482758620689653</v>
      </c>
    </row>
    <row r="205" spans="1:6" ht="21" customHeight="1">
      <c r="A205" s="21" t="s">
        <v>1069</v>
      </c>
      <c r="B205" s="18" t="s">
        <v>591</v>
      </c>
      <c r="C205" s="19">
        <f>C206</f>
        <v>1012000</v>
      </c>
      <c r="D205" s="19">
        <f>D206</f>
        <v>302111</v>
      </c>
      <c r="E205" s="19">
        <f>E206</f>
        <v>-709889</v>
      </c>
      <c r="F205" s="86">
        <f t="shared" si="9"/>
        <v>29.852865612648223</v>
      </c>
    </row>
    <row r="206" spans="1:6" ht="18" customHeight="1">
      <c r="A206" s="21" t="s">
        <v>1070</v>
      </c>
      <c r="B206" s="18" t="s">
        <v>1109</v>
      </c>
      <c r="C206" s="19">
        <f>SUM(C207:C208)</f>
        <v>1012000</v>
      </c>
      <c r="D206" s="19">
        <f>SUM(D207:D208)</f>
        <v>302111</v>
      </c>
      <c r="E206" s="19">
        <f>SUM(E207:E208)</f>
        <v>-709889</v>
      </c>
      <c r="F206" s="86">
        <f t="shared" si="9"/>
        <v>29.852865612648223</v>
      </c>
    </row>
    <row r="207" spans="1:6" ht="15" customHeight="1">
      <c r="A207" s="22" t="s">
        <v>1071</v>
      </c>
      <c r="B207" s="16" t="s">
        <v>592</v>
      </c>
      <c r="C207" s="17">
        <f>SUM('Pos.'!E430+'Pos.'!E444)</f>
        <v>590000</v>
      </c>
      <c r="D207" s="17">
        <f>SUM('Pos.'!F430+'Pos.'!F444)</f>
        <v>192200</v>
      </c>
      <c r="E207" s="17">
        <f>SUM('Pos.'!G430+'Pos.'!G444)</f>
        <v>-397800</v>
      </c>
      <c r="F207" s="86">
        <f t="shared" si="9"/>
        <v>32.57627118644068</v>
      </c>
    </row>
    <row r="208" spans="1:6" ht="15" customHeight="1">
      <c r="A208" s="22" t="s">
        <v>1072</v>
      </c>
      <c r="B208" s="16" t="s">
        <v>593</v>
      </c>
      <c r="C208" s="17">
        <f>SUM('Pos.'!E433+'Pos.'!E459)</f>
        <v>422000</v>
      </c>
      <c r="D208" s="17">
        <f>SUM('Pos.'!F433+'Pos.'!F459)</f>
        <v>109911</v>
      </c>
      <c r="E208" s="17">
        <f>SUM('Pos.'!G433+'Pos.'!G459)</f>
        <v>-312089</v>
      </c>
      <c r="F208" s="86">
        <f t="shared" si="9"/>
        <v>26.045260663507108</v>
      </c>
    </row>
    <row r="209" spans="1:6" ht="21" customHeight="1">
      <c r="A209" s="21" t="s">
        <v>1073</v>
      </c>
      <c r="B209" s="18" t="s">
        <v>807</v>
      </c>
      <c r="C209" s="19">
        <f>C210+C212+C214+C216</f>
        <v>6883500</v>
      </c>
      <c r="D209" s="19">
        <f>D210+D212+D214+D216</f>
        <v>1608429</v>
      </c>
      <c r="E209" s="19">
        <f>E210+E212+E214+E216</f>
        <v>-5275071</v>
      </c>
      <c r="F209" s="86">
        <f t="shared" si="9"/>
        <v>23.366441490520813</v>
      </c>
    </row>
    <row r="210" spans="1:6" ht="18" customHeight="1">
      <c r="A210" s="21" t="s">
        <v>1074</v>
      </c>
      <c r="B210" s="18" t="s">
        <v>642</v>
      </c>
      <c r="C210" s="19">
        <f>SUM(C211)</f>
        <v>3328000</v>
      </c>
      <c r="D210" s="19">
        <f>SUM(D211)</f>
        <v>1049426</v>
      </c>
      <c r="E210" s="19">
        <f>SUM(E211)</f>
        <v>-2278574</v>
      </c>
      <c r="F210" s="86">
        <f t="shared" si="9"/>
        <v>31.533233173076923</v>
      </c>
    </row>
    <row r="211" spans="1:6" ht="15" customHeight="1">
      <c r="A211" s="22" t="s">
        <v>1075</v>
      </c>
      <c r="B211" s="16" t="s">
        <v>594</v>
      </c>
      <c r="C211" s="17">
        <f>'Pos.'!E113+'Pos.'!E123+'Pos.'!E275+'Pos.'!E290+'Pos.'!E335+'Pos.'!E352+'Pos.'!E384+'Pos.'!E390+'Pos.'!E410+'Pos.'!E417+'Pos.'!E449+'Pos.'!E465</f>
        <v>3328000</v>
      </c>
      <c r="D211" s="17">
        <f>'Pos.'!F113+'Pos.'!F123+'Pos.'!F275+'Pos.'!F290+'Pos.'!F335+'Pos.'!F352+'Pos.'!F384+'Pos.'!F390+'Pos.'!F410+'Pos.'!F417+'Pos.'!F449+'Pos.'!F465</f>
        <v>1049426</v>
      </c>
      <c r="E211" s="17">
        <f>'Pos.'!G113+'Pos.'!G123+'Pos.'!G275+'Pos.'!G290+'Pos.'!G335+'Pos.'!G352+'Pos.'!G384+'Pos.'!G390+'Pos.'!G410+'Pos.'!G417+'Pos.'!G449+'Pos.'!G465</f>
        <v>-2278574</v>
      </c>
      <c r="F211" s="86">
        <f t="shared" si="9"/>
        <v>31.533233173076923</v>
      </c>
    </row>
    <row r="212" spans="1:6" ht="18" customHeight="1">
      <c r="A212" s="21" t="s">
        <v>1076</v>
      </c>
      <c r="B212" s="18" t="s">
        <v>643</v>
      </c>
      <c r="C212" s="19">
        <f>C213</f>
        <v>1335000</v>
      </c>
      <c r="D212" s="19">
        <f>D213</f>
        <v>0</v>
      </c>
      <c r="E212" s="19">
        <f>E213</f>
        <v>-1335000</v>
      </c>
      <c r="F212" s="86">
        <f t="shared" si="9"/>
        <v>0</v>
      </c>
    </row>
    <row r="213" spans="1:6" ht="15" customHeight="1">
      <c r="A213" s="22" t="s">
        <v>1077</v>
      </c>
      <c r="B213" s="16" t="s">
        <v>595</v>
      </c>
      <c r="C213" s="17">
        <f>'Pos.'!E115+'Pos.'!E277+'Pos.'!E354+'Pos.'!E355+'Pos.'!E404+'Pos.'!E419+'Pos.'!E412</f>
        <v>1335000</v>
      </c>
      <c r="D213" s="17">
        <f>'Pos.'!F115+'Pos.'!F277+'Pos.'!F354+'Pos.'!F355+'Pos.'!F404+'Pos.'!F419+'Pos.'!F412</f>
        <v>0</v>
      </c>
      <c r="E213" s="17">
        <f>'Pos.'!G115+'Pos.'!G277+'Pos.'!G354+'Pos.'!G355+'Pos.'!G404+'Pos.'!G419+'Pos.'!G412</f>
        <v>-1335000</v>
      </c>
      <c r="F213" s="86">
        <f t="shared" si="9"/>
        <v>0</v>
      </c>
    </row>
    <row r="214" spans="1:6" ht="18" customHeight="1">
      <c r="A214" s="21" t="s">
        <v>1078</v>
      </c>
      <c r="B214" s="18" t="s">
        <v>644</v>
      </c>
      <c r="C214" s="19">
        <f>SUM(C215)</f>
        <v>80500</v>
      </c>
      <c r="D214" s="19">
        <f>SUM(D215)</f>
        <v>10000</v>
      </c>
      <c r="E214" s="19">
        <f>SUM(E215)</f>
        <v>-70500</v>
      </c>
      <c r="F214" s="86">
        <f t="shared" si="9"/>
        <v>12.422360248447205</v>
      </c>
    </row>
    <row r="215" spans="1:6" ht="15" customHeight="1">
      <c r="A215" s="22" t="s">
        <v>1079</v>
      </c>
      <c r="B215" s="16" t="s">
        <v>596</v>
      </c>
      <c r="C215" s="17">
        <f>SUM('Pos.'!E78)</f>
        <v>80500</v>
      </c>
      <c r="D215" s="17">
        <f>SUM('Pos.'!F78)</f>
        <v>10000</v>
      </c>
      <c r="E215" s="17">
        <f>SUM('Pos.'!G78)</f>
        <v>-70500</v>
      </c>
      <c r="F215" s="86">
        <f t="shared" si="9"/>
        <v>12.422360248447205</v>
      </c>
    </row>
    <row r="216" spans="1:6" ht="18" customHeight="1">
      <c r="A216" s="21" t="s">
        <v>1080</v>
      </c>
      <c r="B216" s="18" t="s">
        <v>645</v>
      </c>
      <c r="C216" s="19">
        <f>SUM(C217)</f>
        <v>2140000</v>
      </c>
      <c r="D216" s="19">
        <f>SUM(D217)</f>
        <v>549003</v>
      </c>
      <c r="E216" s="19">
        <f>SUM(E217)</f>
        <v>-1590997</v>
      </c>
      <c r="F216" s="86">
        <f t="shared" si="9"/>
        <v>25.654345794392526</v>
      </c>
    </row>
    <row r="217" spans="1:6" ht="15" customHeight="1">
      <c r="A217" s="22" t="s">
        <v>1081</v>
      </c>
      <c r="B217" s="16" t="s">
        <v>597</v>
      </c>
      <c r="C217" s="17">
        <f>'Pos.'!E176+'Pos.'!E184+'Pos.'!E206+'Pos.'!E235+'Pos.'!E269</f>
        <v>2140000</v>
      </c>
      <c r="D217" s="17">
        <f>'Pos.'!F176+'Pos.'!F184+'Pos.'!F206+'Pos.'!F235+'Pos.'!F269</f>
        <v>549003</v>
      </c>
      <c r="E217" s="17">
        <f>'Pos.'!G176+'Pos.'!G184+'Pos.'!G206+'Pos.'!G235+'Pos.'!G269</f>
        <v>-1590997</v>
      </c>
      <c r="F217" s="86">
        <f t="shared" si="9"/>
        <v>25.654345794392526</v>
      </c>
    </row>
    <row r="218" spans="1:6" ht="15" customHeight="1">
      <c r="A218" s="29"/>
      <c r="B218" s="23"/>
      <c r="C218" s="32"/>
      <c r="D218" s="32"/>
      <c r="E218" s="32"/>
      <c r="F218" s="32"/>
    </row>
    <row r="219" spans="1:2" s="30" customFormat="1" ht="15.75" customHeight="1">
      <c r="A219" s="84"/>
      <c r="B219" s="85"/>
    </row>
    <row r="220" spans="1:6" ht="27.75" customHeight="1">
      <c r="A220" s="14" t="s">
        <v>514</v>
      </c>
      <c r="B220" s="72" t="s">
        <v>251</v>
      </c>
      <c r="C220" s="73" t="s">
        <v>874</v>
      </c>
      <c r="D220" s="73" t="s">
        <v>908</v>
      </c>
      <c r="E220" s="73" t="s">
        <v>909</v>
      </c>
      <c r="F220" s="73" t="s">
        <v>907</v>
      </c>
    </row>
    <row r="221" spans="1:6" ht="27" customHeight="1">
      <c r="A221" s="99" t="s">
        <v>1082</v>
      </c>
      <c r="B221" s="98" t="s">
        <v>598</v>
      </c>
      <c r="C221" s="92">
        <f>C222+C225+C240</f>
        <v>7395000</v>
      </c>
      <c r="D221" s="92">
        <f>D222+D225+D240</f>
        <v>2374552</v>
      </c>
      <c r="E221" s="92">
        <f>E222+E225+E240</f>
        <v>-5020448</v>
      </c>
      <c r="F221" s="100">
        <f>D221/C221*100</f>
        <v>32.11023664638269</v>
      </c>
    </row>
    <row r="222" spans="1:6" ht="21" customHeight="1">
      <c r="A222" s="21" t="s">
        <v>1083</v>
      </c>
      <c r="B222" s="18" t="s">
        <v>808</v>
      </c>
      <c r="C222" s="19">
        <f>C223</f>
        <v>1100000</v>
      </c>
      <c r="D222" s="19">
        <f>D223</f>
        <v>93145</v>
      </c>
      <c r="E222" s="19">
        <f>E223</f>
        <v>-1006855</v>
      </c>
      <c r="F222" s="86">
        <f aca="true" t="shared" si="11" ref="F222:F242">D222/C222*100</f>
        <v>8.467727272727272</v>
      </c>
    </row>
    <row r="223" spans="1:6" ht="18" customHeight="1">
      <c r="A223" s="21" t="s">
        <v>1084</v>
      </c>
      <c r="B223" s="18" t="s">
        <v>646</v>
      </c>
      <c r="C223" s="19">
        <f>SUM(C224)</f>
        <v>1100000</v>
      </c>
      <c r="D223" s="19">
        <f>SUM(D224)</f>
        <v>93145</v>
      </c>
      <c r="E223" s="19">
        <f>SUM(E224)</f>
        <v>-1006855</v>
      </c>
      <c r="F223" s="86">
        <f t="shared" si="11"/>
        <v>8.467727272727272</v>
      </c>
    </row>
    <row r="224" spans="1:6" ht="15" customHeight="1">
      <c r="A224" s="22" t="s">
        <v>1085</v>
      </c>
      <c r="B224" s="16" t="s">
        <v>599</v>
      </c>
      <c r="C224" s="17">
        <f>'Pos.'!E162+'Pos.'!E200+'Pos.'!E246</f>
        <v>1100000</v>
      </c>
      <c r="D224" s="17">
        <f>'Pos.'!F162+'Pos.'!F200+'Pos.'!F246</f>
        <v>93145</v>
      </c>
      <c r="E224" s="17">
        <f>'Pos.'!G162+'Pos.'!G200+'Pos.'!G246</f>
        <v>-1006855</v>
      </c>
      <c r="F224" s="86">
        <f t="shared" si="11"/>
        <v>8.467727272727272</v>
      </c>
    </row>
    <row r="225" spans="1:6" ht="21" customHeight="1">
      <c r="A225" s="21" t="s">
        <v>1086</v>
      </c>
      <c r="B225" s="18" t="s">
        <v>819</v>
      </c>
      <c r="C225" s="19">
        <f>C226+C230+C235+C237</f>
        <v>3295000</v>
      </c>
      <c r="D225" s="19">
        <f>D226+D230+D235+D237</f>
        <v>1417482</v>
      </c>
      <c r="E225" s="19">
        <f>E226+E230+E235+E237</f>
        <v>-1877518</v>
      </c>
      <c r="F225" s="86">
        <f t="shared" si="11"/>
        <v>43.019180576631264</v>
      </c>
    </row>
    <row r="226" spans="1:6" ht="18" customHeight="1">
      <c r="A226" s="21" t="s">
        <v>1087</v>
      </c>
      <c r="B226" s="18" t="s">
        <v>647</v>
      </c>
      <c r="C226" s="19">
        <f>SUM(C227:C229)</f>
        <v>2870000</v>
      </c>
      <c r="D226" s="19">
        <f>SUM(D227:D229)</f>
        <v>1263463</v>
      </c>
      <c r="E226" s="19">
        <f>SUM(E227:E229)</f>
        <v>-1606537</v>
      </c>
      <c r="F226" s="86">
        <f t="shared" si="11"/>
        <v>44.023101045296166</v>
      </c>
    </row>
    <row r="227" spans="1:6" ht="15" customHeight="1">
      <c r="A227" s="22" t="s">
        <v>1088</v>
      </c>
      <c r="B227" s="16" t="s">
        <v>600</v>
      </c>
      <c r="C227" s="17">
        <f>'Pos.'!E472+'Pos.'!E424</f>
        <v>300000</v>
      </c>
      <c r="D227" s="17">
        <f>'Pos.'!F472+'Pos.'!F424</f>
        <v>0</v>
      </c>
      <c r="E227" s="17">
        <f>'Pos.'!G472+'Pos.'!G424</f>
        <v>-300000</v>
      </c>
      <c r="F227" s="86">
        <f t="shared" si="11"/>
        <v>0</v>
      </c>
    </row>
    <row r="228" spans="1:6" ht="15" customHeight="1">
      <c r="A228" s="22" t="s">
        <v>1089</v>
      </c>
      <c r="B228" s="16" t="s">
        <v>809</v>
      </c>
      <c r="C228" s="17">
        <f>'Pos.'!E167+'Pos.'!E240</f>
        <v>1850000</v>
      </c>
      <c r="D228" s="17">
        <f>'Pos.'!F167+'Pos.'!F240</f>
        <v>1015417</v>
      </c>
      <c r="E228" s="17">
        <f>'Pos.'!G167+'Pos.'!G240</f>
        <v>-834583</v>
      </c>
      <c r="F228" s="86">
        <f t="shared" si="11"/>
        <v>54.88740540540541</v>
      </c>
    </row>
    <row r="229" spans="1:6" ht="15" customHeight="1">
      <c r="A229" s="22" t="s">
        <v>1090</v>
      </c>
      <c r="B229" s="16" t="s">
        <v>782</v>
      </c>
      <c r="C229" s="17">
        <f>'Pos.'!E220+'Pos.'!E251</f>
        <v>720000</v>
      </c>
      <c r="D229" s="17">
        <f>'Pos.'!F220+'Pos.'!F251</f>
        <v>248046</v>
      </c>
      <c r="E229" s="17">
        <f>'Pos.'!G220+'Pos.'!G251</f>
        <v>-471954</v>
      </c>
      <c r="F229" s="86">
        <f t="shared" si="11"/>
        <v>34.450833333333335</v>
      </c>
    </row>
    <row r="230" spans="1:6" ht="18" customHeight="1">
      <c r="A230" s="21" t="s">
        <v>1091</v>
      </c>
      <c r="B230" s="18" t="s">
        <v>157</v>
      </c>
      <c r="C230" s="19">
        <f>SUM(C231:C234)</f>
        <v>50000</v>
      </c>
      <c r="D230" s="19">
        <f>SUM(D231:D234)</f>
        <v>13989</v>
      </c>
      <c r="E230" s="19">
        <f>SUM(E231:E234)</f>
        <v>-36011</v>
      </c>
      <c r="F230" s="86">
        <f t="shared" si="11"/>
        <v>27.977999999999998</v>
      </c>
    </row>
    <row r="231" spans="1:6" ht="15" customHeight="1">
      <c r="A231" s="22" t="s">
        <v>1092</v>
      </c>
      <c r="B231" s="16" t="s">
        <v>601</v>
      </c>
      <c r="C231" s="17">
        <f>SUM('Pos.'!E83+'Pos.'!E526)</f>
        <v>30000</v>
      </c>
      <c r="D231" s="17">
        <f>SUM('Pos.'!F83+'Pos.'!F526)</f>
        <v>13989</v>
      </c>
      <c r="E231" s="17">
        <f>SUM('Pos.'!G83+'Pos.'!G526)</f>
        <v>-16011</v>
      </c>
      <c r="F231" s="86">
        <f t="shared" si="11"/>
        <v>46.63</v>
      </c>
    </row>
    <row r="232" spans="1:6" ht="15" customHeight="1">
      <c r="A232" s="22" t="s">
        <v>1093</v>
      </c>
      <c r="B232" s="16" t="s">
        <v>155</v>
      </c>
      <c r="C232" s="17">
        <f>SUM('Pos.'!E84)</f>
        <v>5000</v>
      </c>
      <c r="D232" s="17">
        <f>SUM('Pos.'!F84)</f>
        <v>0</v>
      </c>
      <c r="E232" s="17">
        <f>SUM('Pos.'!G84)</f>
        <v>-5000</v>
      </c>
      <c r="F232" s="86">
        <f t="shared" si="11"/>
        <v>0</v>
      </c>
    </row>
    <row r="233" spans="1:6" ht="15" customHeight="1">
      <c r="A233" s="22" t="s">
        <v>1094</v>
      </c>
      <c r="B233" s="16" t="s">
        <v>156</v>
      </c>
      <c r="C233" s="17">
        <f>SUM('Pos.'!E85)</f>
        <v>5000</v>
      </c>
      <c r="D233" s="17">
        <f>SUM('Pos.'!F85)</f>
        <v>0</v>
      </c>
      <c r="E233" s="17">
        <f>SUM('Pos.'!G85)</f>
        <v>-5000</v>
      </c>
      <c r="F233" s="86">
        <f t="shared" si="11"/>
        <v>0</v>
      </c>
    </row>
    <row r="234" spans="1:6" ht="15" customHeight="1">
      <c r="A234" s="22" t="s">
        <v>1095</v>
      </c>
      <c r="B234" s="16" t="s">
        <v>748</v>
      </c>
      <c r="C234" s="17">
        <f>'Pos.'!E378</f>
        <v>10000</v>
      </c>
      <c r="D234" s="17">
        <f>'Pos.'!F378</f>
        <v>0</v>
      </c>
      <c r="E234" s="17">
        <f>'Pos.'!G378</f>
        <v>-10000</v>
      </c>
      <c r="F234" s="86">
        <f t="shared" si="11"/>
        <v>0</v>
      </c>
    </row>
    <row r="235" spans="1:6" ht="18" customHeight="1">
      <c r="A235" s="21" t="s">
        <v>1096</v>
      </c>
      <c r="B235" s="18" t="s">
        <v>158</v>
      </c>
      <c r="C235" s="19">
        <f>SUM(C236)</f>
        <v>60000</v>
      </c>
      <c r="D235" s="19">
        <f>SUM(D236)</f>
        <v>11069</v>
      </c>
      <c r="E235" s="19">
        <f>SUM(E236)</f>
        <v>-48931</v>
      </c>
      <c r="F235" s="86">
        <f t="shared" si="11"/>
        <v>18.448333333333334</v>
      </c>
    </row>
    <row r="236" spans="1:6" ht="15" customHeight="1">
      <c r="A236" s="22" t="s">
        <v>1097</v>
      </c>
      <c r="B236" s="16" t="s">
        <v>602</v>
      </c>
      <c r="C236" s="17">
        <f>SUM('Pos.'!E528)</f>
        <v>60000</v>
      </c>
      <c r="D236" s="17">
        <f>SUM('Pos.'!F528)</f>
        <v>11069</v>
      </c>
      <c r="E236" s="17">
        <f>SUM('Pos.'!G528)</f>
        <v>-48931</v>
      </c>
      <c r="F236" s="86">
        <f t="shared" si="11"/>
        <v>18.448333333333334</v>
      </c>
    </row>
    <row r="237" spans="1:6" ht="18" customHeight="1">
      <c r="A237" s="21" t="s">
        <v>1098</v>
      </c>
      <c r="B237" s="18" t="s">
        <v>159</v>
      </c>
      <c r="C237" s="19">
        <f>SUM(C238:C239)</f>
        <v>315000</v>
      </c>
      <c r="D237" s="19">
        <f>SUM(D238:D239)</f>
        <v>128961</v>
      </c>
      <c r="E237" s="19">
        <f>SUM(E238:E239)</f>
        <v>-186039</v>
      </c>
      <c r="F237" s="86">
        <f t="shared" si="11"/>
        <v>40.94</v>
      </c>
    </row>
    <row r="238" spans="1:6" ht="15" customHeight="1">
      <c r="A238" s="22" t="s">
        <v>1099</v>
      </c>
      <c r="B238" s="16" t="s">
        <v>603</v>
      </c>
      <c r="C238" s="17">
        <f>SUM('Pos.'!E87)</f>
        <v>15000</v>
      </c>
      <c r="D238" s="17">
        <f>SUM('Pos.'!F87)</f>
        <v>3961</v>
      </c>
      <c r="E238" s="17">
        <f>SUM('Pos.'!G87)</f>
        <v>-11039</v>
      </c>
      <c r="F238" s="86">
        <f t="shared" si="11"/>
        <v>26.406666666666666</v>
      </c>
    </row>
    <row r="239" spans="1:6" ht="15" customHeight="1">
      <c r="A239" s="22" t="s">
        <v>1100</v>
      </c>
      <c r="B239" s="16" t="s">
        <v>811</v>
      </c>
      <c r="C239" s="17">
        <f>SUM('Pos.'!E195)</f>
        <v>300000</v>
      </c>
      <c r="D239" s="17">
        <f>SUM('Pos.'!F195)</f>
        <v>125000</v>
      </c>
      <c r="E239" s="17">
        <f>SUM('Pos.'!G195)</f>
        <v>-175000</v>
      </c>
      <c r="F239" s="86">
        <f t="shared" si="11"/>
        <v>41.66666666666667</v>
      </c>
    </row>
    <row r="240" spans="1:6" ht="21" customHeight="1">
      <c r="A240" s="21" t="s">
        <v>1101</v>
      </c>
      <c r="B240" s="18" t="s">
        <v>1111</v>
      </c>
      <c r="C240" s="19">
        <f aca="true" t="shared" si="12" ref="C240:E241">C241</f>
        <v>3000000</v>
      </c>
      <c r="D240" s="19">
        <f t="shared" si="12"/>
        <v>863925</v>
      </c>
      <c r="E240" s="19">
        <f t="shared" si="12"/>
        <v>-2136075</v>
      </c>
      <c r="F240" s="86">
        <f t="shared" si="11"/>
        <v>28.7975</v>
      </c>
    </row>
    <row r="241" spans="1:6" ht="18" customHeight="1">
      <c r="A241" s="21" t="s">
        <v>1102</v>
      </c>
      <c r="B241" s="18" t="s">
        <v>1110</v>
      </c>
      <c r="C241" s="19">
        <f t="shared" si="12"/>
        <v>3000000</v>
      </c>
      <c r="D241" s="19">
        <f t="shared" si="12"/>
        <v>863925</v>
      </c>
      <c r="E241" s="19">
        <f t="shared" si="12"/>
        <v>-2136075</v>
      </c>
      <c r="F241" s="86">
        <f t="shared" si="11"/>
        <v>28.7975</v>
      </c>
    </row>
    <row r="242" spans="1:6" ht="15" customHeight="1">
      <c r="A242" s="22" t="s">
        <v>1103</v>
      </c>
      <c r="B242" s="16" t="s">
        <v>458</v>
      </c>
      <c r="C242" s="17">
        <f>'Pos.'!E369</f>
        <v>3000000</v>
      </c>
      <c r="D242" s="17">
        <f>'Pos.'!F369</f>
        <v>863925</v>
      </c>
      <c r="E242" s="17">
        <f>'Pos.'!G369</f>
        <v>-2136075</v>
      </c>
      <c r="F242" s="86">
        <f t="shared" si="11"/>
        <v>28.7975</v>
      </c>
    </row>
    <row r="243" spans="1:6" ht="25.5" customHeight="1">
      <c r="A243" s="22"/>
      <c r="B243" s="98" t="s">
        <v>604</v>
      </c>
      <c r="C243" s="92">
        <f>C155+C221</f>
        <v>33842000</v>
      </c>
      <c r="D243" s="92">
        <f>D155+D221</f>
        <v>11615351</v>
      </c>
      <c r="E243" s="92">
        <f>E155+E221</f>
        <v>-22226649</v>
      </c>
      <c r="F243" s="86">
        <f aca="true" t="shared" si="13" ref="F243:F248">D243/C243*100</f>
        <v>34.32229478163229</v>
      </c>
    </row>
    <row r="244" spans="1:6" ht="27" customHeight="1">
      <c r="A244" s="99" t="s">
        <v>1104</v>
      </c>
      <c r="B244" s="98" t="s">
        <v>686</v>
      </c>
      <c r="C244" s="92">
        <f aca="true" t="shared" si="14" ref="C244:E245">C245</f>
        <v>845000</v>
      </c>
      <c r="D244" s="92">
        <f t="shared" si="14"/>
        <v>414948</v>
      </c>
      <c r="E244" s="92">
        <f t="shared" si="14"/>
        <v>-430052</v>
      </c>
      <c r="F244" s="86">
        <f t="shared" si="13"/>
        <v>49.10627218934911</v>
      </c>
    </row>
    <row r="245" spans="1:6" ht="21" customHeight="1">
      <c r="A245" s="21" t="s">
        <v>1105</v>
      </c>
      <c r="B245" s="18" t="s">
        <v>605</v>
      </c>
      <c r="C245" s="19">
        <f t="shared" si="14"/>
        <v>845000</v>
      </c>
      <c r="D245" s="19">
        <f t="shared" si="14"/>
        <v>414948</v>
      </c>
      <c r="E245" s="19">
        <f t="shared" si="14"/>
        <v>-430052</v>
      </c>
      <c r="F245" s="86">
        <f t="shared" si="13"/>
        <v>49.10627218934911</v>
      </c>
    </row>
    <row r="246" spans="1:6" ht="18" customHeight="1">
      <c r="A246" s="21" t="s">
        <v>1106</v>
      </c>
      <c r="B246" s="18" t="s">
        <v>649</v>
      </c>
      <c r="C246" s="19">
        <f>SUM(C247)</f>
        <v>845000</v>
      </c>
      <c r="D246" s="19">
        <f>SUM(D247)</f>
        <v>414948</v>
      </c>
      <c r="E246" s="19">
        <f>SUM(E247)</f>
        <v>-430052</v>
      </c>
      <c r="F246" s="86">
        <f t="shared" si="13"/>
        <v>49.10627218934911</v>
      </c>
    </row>
    <row r="247" spans="1:6" ht="15" customHeight="1">
      <c r="A247" s="22" t="s">
        <v>1107</v>
      </c>
      <c r="B247" s="16" t="s">
        <v>606</v>
      </c>
      <c r="C247" s="17">
        <f>SUM('Pos.'!E97)</f>
        <v>845000</v>
      </c>
      <c r="D247" s="17">
        <f>SUM('Pos.'!F97)</f>
        <v>414948</v>
      </c>
      <c r="E247" s="17">
        <f>SUM('Pos.'!G97)</f>
        <v>-430052</v>
      </c>
      <c r="F247" s="86">
        <f t="shared" si="13"/>
        <v>49.10627218934911</v>
      </c>
    </row>
    <row r="248" spans="1:6" ht="27" customHeight="1">
      <c r="A248" s="16"/>
      <c r="B248" s="98" t="s">
        <v>607</v>
      </c>
      <c r="C248" s="92">
        <f>C243+C244</f>
        <v>34687000</v>
      </c>
      <c r="D248" s="92">
        <f>D243+D244</f>
        <v>12030299</v>
      </c>
      <c r="E248" s="92">
        <f>E243+E244</f>
        <v>-22656701</v>
      </c>
      <c r="F248" s="104">
        <f t="shared" si="13"/>
        <v>34.68244299016923</v>
      </c>
    </row>
  </sheetData>
  <sheetProtection/>
  <mergeCells count="8">
    <mergeCell ref="A17:B17"/>
    <mergeCell ref="A5:F5"/>
    <mergeCell ref="A6:F6"/>
    <mergeCell ref="A8:F8"/>
    <mergeCell ref="E42:F42"/>
    <mergeCell ref="A12:C12"/>
    <mergeCell ref="A37:B37"/>
    <mergeCell ref="A7:C7"/>
  </mergeCells>
  <printOptions/>
  <pageMargins left="0.7480314960629921" right="0.7480314960629921" top="0.9055118110236221" bottom="0.7086614173228347" header="0.5118110236220472" footer="0.5118110236220472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529"/>
  <sheetViews>
    <sheetView zoomScale="84" zoomScaleNormal="84" zoomScaleSheetLayoutView="50" zoomScalePageLayoutView="0" workbookViewId="0" topLeftCell="A260">
      <selection activeCell="F38" sqref="F38"/>
    </sheetView>
  </sheetViews>
  <sheetFormatPr defaultColWidth="9.140625" defaultRowHeight="12.75"/>
  <cols>
    <col min="1" max="1" width="5.57421875" style="15" customWidth="1"/>
    <col min="2" max="3" width="8.00390625" style="15" customWidth="1"/>
    <col min="4" max="4" width="48.421875" style="15" customWidth="1"/>
    <col min="5" max="6" width="10.140625" style="15" customWidth="1"/>
    <col min="7" max="7" width="10.8515625" style="15" customWidth="1"/>
    <col min="8" max="8" width="7.57421875" style="15" customWidth="1"/>
    <col min="9" max="16384" width="9.140625" style="15" customWidth="1"/>
  </cols>
  <sheetData>
    <row r="1" ht="21.75" customHeight="1"/>
    <row r="2" spans="1:8" ht="17.25" customHeight="1">
      <c r="A2" s="138" t="s">
        <v>34</v>
      </c>
      <c r="B2" s="127" t="s">
        <v>320</v>
      </c>
      <c r="C2" s="138" t="s">
        <v>650</v>
      </c>
      <c r="D2" s="141" t="s">
        <v>376</v>
      </c>
      <c r="E2" s="134" t="s">
        <v>910</v>
      </c>
      <c r="F2" s="134" t="s">
        <v>911</v>
      </c>
      <c r="G2" s="134" t="s">
        <v>906</v>
      </c>
      <c r="H2" s="127" t="s">
        <v>907</v>
      </c>
    </row>
    <row r="3" spans="1:8" ht="30" customHeight="1">
      <c r="A3" s="138"/>
      <c r="B3" s="138"/>
      <c r="C3" s="138"/>
      <c r="D3" s="141"/>
      <c r="E3" s="135"/>
      <c r="F3" s="135"/>
      <c r="G3" s="135"/>
      <c r="H3" s="127"/>
    </row>
    <row r="4" spans="1:8" ht="12">
      <c r="A4" s="34">
        <v>1</v>
      </c>
      <c r="B4" s="34">
        <v>2</v>
      </c>
      <c r="C4" s="34">
        <v>3</v>
      </c>
      <c r="D4" s="34">
        <v>4</v>
      </c>
      <c r="E4" s="34">
        <v>5</v>
      </c>
      <c r="F4" s="34">
        <v>6</v>
      </c>
      <c r="G4" s="34">
        <v>7</v>
      </c>
      <c r="H4" s="34">
        <v>8</v>
      </c>
    </row>
    <row r="5" spans="1:8" ht="48.75" customHeight="1">
      <c r="A5" s="35"/>
      <c r="B5" s="128" t="s">
        <v>821</v>
      </c>
      <c r="C5" s="129"/>
      <c r="D5" s="130"/>
      <c r="E5" s="97">
        <f>E6+E473+E495</f>
        <v>34687000</v>
      </c>
      <c r="F5" s="97">
        <f>F6+F473+F495</f>
        <v>12030299</v>
      </c>
      <c r="G5" s="97">
        <f>G6+G473+G495</f>
        <v>-22656701</v>
      </c>
      <c r="H5" s="86">
        <f>F5/E5*100</f>
        <v>34.68244299016923</v>
      </c>
    </row>
    <row r="6" spans="1:8" ht="36" customHeight="1">
      <c r="A6" s="36"/>
      <c r="B6" s="37"/>
      <c r="C6" s="131" t="s">
        <v>687</v>
      </c>
      <c r="D6" s="132"/>
      <c r="E6" s="96">
        <f>E7+E88+E104+E129+E137+E149+E168+E185+E201+E207+E221+E241+E252+E270+E278+E310+E379+E385+E405+E425</f>
        <v>31862100</v>
      </c>
      <c r="F6" s="96">
        <f>F7+F88+F104+F129+F137+F149+F168+F185+F201+F207+F221+F241+F252+F270+F278+F310+F379+F385+F405+F425</f>
        <v>10761795</v>
      </c>
      <c r="G6" s="96">
        <f>G7+G88+G104+G129+G137+G149+G168+G185+G201+G207+G221+G241+G252+G270+G278+G310+G379+G385+G405+G425</f>
        <v>-21100305</v>
      </c>
      <c r="H6" s="86">
        <f>F6/E6*100</f>
        <v>33.77616352971084</v>
      </c>
    </row>
    <row r="7" spans="1:8" ht="30" customHeight="1">
      <c r="A7" s="16"/>
      <c r="B7" s="16"/>
      <c r="C7" s="133" t="s">
        <v>688</v>
      </c>
      <c r="D7" s="133"/>
      <c r="E7" s="20">
        <f>E8+E38+E49+E60+E79</f>
        <v>8385100</v>
      </c>
      <c r="F7" s="20">
        <f>F8+F38+F49+F60+F79</f>
        <v>3190496</v>
      </c>
      <c r="G7" s="20">
        <f>G8+G38+G49+G60+G79</f>
        <v>-5194604</v>
      </c>
      <c r="H7" s="86">
        <f>F7/E7*100</f>
        <v>38.049587959594994</v>
      </c>
    </row>
    <row r="8" spans="1:8" ht="27" customHeight="1">
      <c r="A8" s="35"/>
      <c r="B8" s="38" t="s">
        <v>37</v>
      </c>
      <c r="C8" s="142" t="s">
        <v>715</v>
      </c>
      <c r="D8" s="143"/>
      <c r="E8" s="39">
        <f>E9</f>
        <v>4614000</v>
      </c>
      <c r="F8" s="39">
        <f>F9</f>
        <v>2032637</v>
      </c>
      <c r="G8" s="39">
        <f>G9</f>
        <v>-2581363</v>
      </c>
      <c r="H8" s="86">
        <f>F8/E8*100</f>
        <v>44.05368443866493</v>
      </c>
    </row>
    <row r="9" spans="1:8" ht="21" customHeight="1">
      <c r="A9" s="28"/>
      <c r="B9" s="40"/>
      <c r="C9" s="28">
        <v>3</v>
      </c>
      <c r="D9" s="41" t="s">
        <v>20</v>
      </c>
      <c r="E9" s="17">
        <f>E10+E18</f>
        <v>4614000</v>
      </c>
      <c r="F9" s="17">
        <f>F10+F18</f>
        <v>2032637</v>
      </c>
      <c r="G9" s="17">
        <f>G10+G18</f>
        <v>-2581363</v>
      </c>
      <c r="H9" s="86">
        <f>F9/E9*100</f>
        <v>44.05368443866493</v>
      </c>
    </row>
    <row r="10" spans="1:8" ht="18" customHeight="1">
      <c r="A10" s="28"/>
      <c r="B10" s="40"/>
      <c r="C10" s="28">
        <v>31</v>
      </c>
      <c r="D10" s="41" t="s">
        <v>165</v>
      </c>
      <c r="E10" s="17">
        <f>E11+E13+E15</f>
        <v>3379000</v>
      </c>
      <c r="F10" s="17">
        <f>F11+F13+F15</f>
        <v>1519231</v>
      </c>
      <c r="G10" s="17">
        <f>G11+G13+G15</f>
        <v>-1859769</v>
      </c>
      <c r="H10" s="86">
        <f aca="true" t="shared" si="0" ref="H10:H73">F10/E10*100</f>
        <v>44.960964782480026</v>
      </c>
    </row>
    <row r="11" spans="1:8" ht="18" customHeight="1">
      <c r="A11" s="28"/>
      <c r="B11" s="40"/>
      <c r="C11" s="28">
        <v>311</v>
      </c>
      <c r="D11" s="41" t="s">
        <v>812</v>
      </c>
      <c r="E11" s="17">
        <f>SUM(E12:E12)</f>
        <v>2800000</v>
      </c>
      <c r="F11" s="17">
        <f>SUM(F12:F12)</f>
        <v>1290451</v>
      </c>
      <c r="G11" s="17">
        <f>SUM(G12:G12)</f>
        <v>-1509549</v>
      </c>
      <c r="H11" s="86">
        <f t="shared" si="0"/>
        <v>46.087535714285714</v>
      </c>
    </row>
    <row r="12" spans="1:8" ht="15" customHeight="1">
      <c r="A12" s="22" t="s">
        <v>35</v>
      </c>
      <c r="B12" s="40"/>
      <c r="C12" s="28">
        <v>3111</v>
      </c>
      <c r="D12" s="41" t="s">
        <v>166</v>
      </c>
      <c r="E12" s="17">
        <v>2800000</v>
      </c>
      <c r="F12" s="17">
        <v>1290451</v>
      </c>
      <c r="G12" s="17">
        <f>F12-E12</f>
        <v>-1509549</v>
      </c>
      <c r="H12" s="86">
        <f t="shared" si="0"/>
        <v>46.087535714285714</v>
      </c>
    </row>
    <row r="13" spans="1:8" ht="18" customHeight="1">
      <c r="A13" s="22"/>
      <c r="B13" s="40"/>
      <c r="C13" s="28">
        <v>312</v>
      </c>
      <c r="D13" s="41" t="s">
        <v>167</v>
      </c>
      <c r="E13" s="17">
        <f>E14</f>
        <v>95000</v>
      </c>
      <c r="F13" s="17">
        <f>F14</f>
        <v>11000</v>
      </c>
      <c r="G13" s="17">
        <f aca="true" t="shared" si="1" ref="G13:G76">F13-E13</f>
        <v>-84000</v>
      </c>
      <c r="H13" s="86">
        <f t="shared" si="0"/>
        <v>11.578947368421053</v>
      </c>
    </row>
    <row r="14" spans="1:8" ht="15" customHeight="1">
      <c r="A14" s="22" t="s">
        <v>785</v>
      </c>
      <c r="B14" s="40"/>
      <c r="C14" s="28">
        <v>3121</v>
      </c>
      <c r="D14" s="41" t="s">
        <v>168</v>
      </c>
      <c r="E14" s="17">
        <v>95000</v>
      </c>
      <c r="F14" s="17">
        <v>11000</v>
      </c>
      <c r="G14" s="17">
        <f t="shared" si="1"/>
        <v>-84000</v>
      </c>
      <c r="H14" s="86">
        <f t="shared" si="0"/>
        <v>11.578947368421053</v>
      </c>
    </row>
    <row r="15" spans="1:8" ht="18" customHeight="1">
      <c r="A15" s="22"/>
      <c r="B15" s="40"/>
      <c r="C15" s="28">
        <v>313</v>
      </c>
      <c r="D15" s="41" t="s">
        <v>169</v>
      </c>
      <c r="E15" s="17">
        <f>SUM(E16:E17)</f>
        <v>484000</v>
      </c>
      <c r="F15" s="17">
        <f>SUM(F16:F17)</f>
        <v>217780</v>
      </c>
      <c r="G15" s="17">
        <f t="shared" si="1"/>
        <v>-266220</v>
      </c>
      <c r="H15" s="86">
        <f t="shared" si="0"/>
        <v>44.99586776859504</v>
      </c>
    </row>
    <row r="16" spans="1:8" ht="15" customHeight="1">
      <c r="A16" s="22" t="s">
        <v>36</v>
      </c>
      <c r="B16" s="28"/>
      <c r="C16" s="28">
        <v>3132</v>
      </c>
      <c r="D16" s="41" t="s">
        <v>813</v>
      </c>
      <c r="E16" s="17">
        <v>435000</v>
      </c>
      <c r="F16" s="17">
        <v>195842</v>
      </c>
      <c r="G16" s="17">
        <f t="shared" si="1"/>
        <v>-239158</v>
      </c>
      <c r="H16" s="86">
        <f t="shared" si="0"/>
        <v>45.021149425287355</v>
      </c>
    </row>
    <row r="17" spans="1:8" ht="15" customHeight="1">
      <c r="A17" s="22" t="s">
        <v>38</v>
      </c>
      <c r="B17" s="28"/>
      <c r="C17" s="28">
        <v>3133</v>
      </c>
      <c r="D17" s="41" t="s">
        <v>814</v>
      </c>
      <c r="E17" s="17">
        <v>49000</v>
      </c>
      <c r="F17" s="17">
        <v>21938</v>
      </c>
      <c r="G17" s="17">
        <f t="shared" si="1"/>
        <v>-27062</v>
      </c>
      <c r="H17" s="86">
        <f t="shared" si="0"/>
        <v>44.77142857142857</v>
      </c>
    </row>
    <row r="18" spans="1:8" ht="18" customHeight="1">
      <c r="A18" s="22"/>
      <c r="B18" s="28"/>
      <c r="C18" s="28">
        <v>32</v>
      </c>
      <c r="D18" s="41" t="s">
        <v>170</v>
      </c>
      <c r="E18" s="17">
        <f>E19+E24+E29+E36</f>
        <v>1235000</v>
      </c>
      <c r="F18" s="17">
        <f>F19+F24+F29+F36</f>
        <v>513406</v>
      </c>
      <c r="G18" s="17">
        <f t="shared" si="1"/>
        <v>-721594</v>
      </c>
      <c r="H18" s="86">
        <f t="shared" si="0"/>
        <v>41.571336032388665</v>
      </c>
    </row>
    <row r="19" spans="1:8" ht="18" customHeight="1">
      <c r="A19" s="22"/>
      <c r="B19" s="28"/>
      <c r="C19" s="28">
        <v>321</v>
      </c>
      <c r="D19" s="41" t="s">
        <v>171</v>
      </c>
      <c r="E19" s="17">
        <f>SUM(E20:E23)</f>
        <v>230000</v>
      </c>
      <c r="F19" s="17">
        <f>SUM(F20:F23)</f>
        <v>99420</v>
      </c>
      <c r="G19" s="17">
        <f t="shared" si="1"/>
        <v>-130580</v>
      </c>
      <c r="H19" s="86">
        <f t="shared" si="0"/>
        <v>43.22608695652173</v>
      </c>
    </row>
    <row r="20" spans="1:8" ht="15" customHeight="1">
      <c r="A20" s="22" t="s">
        <v>39</v>
      </c>
      <c r="B20" s="28"/>
      <c r="C20" s="28">
        <v>3211</v>
      </c>
      <c r="D20" s="41" t="s">
        <v>172</v>
      </c>
      <c r="E20" s="17">
        <v>120000</v>
      </c>
      <c r="F20" s="17">
        <v>57832</v>
      </c>
      <c r="G20" s="17">
        <f t="shared" si="1"/>
        <v>-62168</v>
      </c>
      <c r="H20" s="86">
        <f t="shared" si="0"/>
        <v>48.193333333333335</v>
      </c>
    </row>
    <row r="21" spans="1:8" ht="15" customHeight="1">
      <c r="A21" s="22" t="s">
        <v>40</v>
      </c>
      <c r="B21" s="28"/>
      <c r="C21" s="28" t="s">
        <v>368</v>
      </c>
      <c r="D21" s="41" t="s">
        <v>370</v>
      </c>
      <c r="E21" s="17">
        <v>85000</v>
      </c>
      <c r="F21" s="17">
        <v>39296</v>
      </c>
      <c r="G21" s="17">
        <f t="shared" si="1"/>
        <v>-45704</v>
      </c>
      <c r="H21" s="86">
        <f t="shared" si="0"/>
        <v>46.23058823529412</v>
      </c>
    </row>
    <row r="22" spans="1:8" ht="15" customHeight="1">
      <c r="A22" s="22" t="s">
        <v>41</v>
      </c>
      <c r="B22" s="28"/>
      <c r="C22" s="28">
        <v>3213</v>
      </c>
      <c r="D22" s="41" t="s">
        <v>173</v>
      </c>
      <c r="E22" s="17">
        <v>15000</v>
      </c>
      <c r="F22" s="17">
        <v>1210</v>
      </c>
      <c r="G22" s="17">
        <f t="shared" si="1"/>
        <v>-13790</v>
      </c>
      <c r="H22" s="86">
        <f t="shared" si="0"/>
        <v>8.066666666666666</v>
      </c>
    </row>
    <row r="23" spans="1:8" ht="15" customHeight="1">
      <c r="A23" s="22" t="s">
        <v>42</v>
      </c>
      <c r="B23" s="28"/>
      <c r="C23" s="28" t="s">
        <v>804</v>
      </c>
      <c r="D23" s="41" t="s">
        <v>815</v>
      </c>
      <c r="E23" s="17">
        <v>10000</v>
      </c>
      <c r="F23" s="17">
        <v>1082</v>
      </c>
      <c r="G23" s="17">
        <f t="shared" si="1"/>
        <v>-8918</v>
      </c>
      <c r="H23" s="86">
        <f t="shared" si="0"/>
        <v>10.82</v>
      </c>
    </row>
    <row r="24" spans="1:8" ht="18" customHeight="1">
      <c r="A24" s="22"/>
      <c r="B24" s="28"/>
      <c r="C24" s="28">
        <v>322</v>
      </c>
      <c r="D24" s="41" t="s">
        <v>174</v>
      </c>
      <c r="E24" s="17">
        <f>SUM(E25:E28)</f>
        <v>305000</v>
      </c>
      <c r="F24" s="17">
        <f>SUM(F25:F28)</f>
        <v>117010</v>
      </c>
      <c r="G24" s="17">
        <f t="shared" si="1"/>
        <v>-187990</v>
      </c>
      <c r="H24" s="86">
        <f t="shared" si="0"/>
        <v>38.363934426229505</v>
      </c>
    </row>
    <row r="25" spans="1:8" ht="15" customHeight="1">
      <c r="A25" s="22" t="s">
        <v>43</v>
      </c>
      <c r="B25" s="28"/>
      <c r="C25" s="28">
        <v>3221</v>
      </c>
      <c r="D25" s="41" t="s">
        <v>175</v>
      </c>
      <c r="E25" s="17">
        <v>130000</v>
      </c>
      <c r="F25" s="17">
        <v>65387</v>
      </c>
      <c r="G25" s="17">
        <f t="shared" si="1"/>
        <v>-64613</v>
      </c>
      <c r="H25" s="86">
        <f t="shared" si="0"/>
        <v>50.29769230769231</v>
      </c>
    </row>
    <row r="26" spans="1:8" ht="15" customHeight="1">
      <c r="A26" s="22" t="s">
        <v>44</v>
      </c>
      <c r="B26" s="28"/>
      <c r="C26" s="28">
        <v>3223</v>
      </c>
      <c r="D26" s="41" t="s">
        <v>176</v>
      </c>
      <c r="E26" s="17">
        <v>150000</v>
      </c>
      <c r="F26" s="17">
        <v>48355</v>
      </c>
      <c r="G26" s="17">
        <f t="shared" si="1"/>
        <v>-101645</v>
      </c>
      <c r="H26" s="86">
        <f t="shared" si="0"/>
        <v>32.23666666666667</v>
      </c>
    </row>
    <row r="27" spans="1:8" ht="15" customHeight="1">
      <c r="A27" s="22" t="s">
        <v>45</v>
      </c>
      <c r="B27" s="28"/>
      <c r="C27" s="28">
        <v>3224</v>
      </c>
      <c r="D27" s="41" t="s">
        <v>177</v>
      </c>
      <c r="E27" s="17">
        <v>5000</v>
      </c>
      <c r="F27" s="17">
        <v>919</v>
      </c>
      <c r="G27" s="17">
        <f t="shared" si="1"/>
        <v>-4081</v>
      </c>
      <c r="H27" s="86">
        <f t="shared" si="0"/>
        <v>18.38</v>
      </c>
    </row>
    <row r="28" spans="1:8" ht="15" customHeight="1">
      <c r="A28" s="22" t="s">
        <v>46</v>
      </c>
      <c r="B28" s="28"/>
      <c r="C28" s="28">
        <v>3225</v>
      </c>
      <c r="D28" s="41" t="s">
        <v>178</v>
      </c>
      <c r="E28" s="17">
        <v>20000</v>
      </c>
      <c r="F28" s="17">
        <v>2349</v>
      </c>
      <c r="G28" s="17">
        <f t="shared" si="1"/>
        <v>-17651</v>
      </c>
      <c r="H28" s="86">
        <f t="shared" si="0"/>
        <v>11.745</v>
      </c>
    </row>
    <row r="29" spans="1:8" ht="18" customHeight="1">
      <c r="A29" s="22"/>
      <c r="B29" s="28"/>
      <c r="C29" s="28">
        <v>323</v>
      </c>
      <c r="D29" s="41" t="s">
        <v>179</v>
      </c>
      <c r="E29" s="17">
        <f>SUM(E30:E35)</f>
        <v>500000</v>
      </c>
      <c r="F29" s="17">
        <f>SUM(F30:F35)</f>
        <v>211322</v>
      </c>
      <c r="G29" s="17">
        <f t="shared" si="1"/>
        <v>-288678</v>
      </c>
      <c r="H29" s="86">
        <f t="shared" si="0"/>
        <v>42.2644</v>
      </c>
    </row>
    <row r="30" spans="1:8" ht="14.25" customHeight="1">
      <c r="A30" s="22" t="s">
        <v>47</v>
      </c>
      <c r="B30" s="28"/>
      <c r="C30" s="28">
        <v>3231</v>
      </c>
      <c r="D30" s="41" t="s">
        <v>180</v>
      </c>
      <c r="E30" s="17">
        <v>330000</v>
      </c>
      <c r="F30" s="17">
        <v>175771</v>
      </c>
      <c r="G30" s="17">
        <f t="shared" si="1"/>
        <v>-154229</v>
      </c>
      <c r="H30" s="86">
        <f t="shared" si="0"/>
        <v>53.263939393939395</v>
      </c>
    </row>
    <row r="31" spans="1:8" ht="14.25" customHeight="1">
      <c r="A31" s="22" t="s">
        <v>48</v>
      </c>
      <c r="B31" s="28"/>
      <c r="C31" s="28">
        <v>3232</v>
      </c>
      <c r="D31" s="41" t="s">
        <v>181</v>
      </c>
      <c r="E31" s="17">
        <v>30000</v>
      </c>
      <c r="F31" s="17">
        <v>11276</v>
      </c>
      <c r="G31" s="17">
        <f t="shared" si="1"/>
        <v>-18724</v>
      </c>
      <c r="H31" s="86">
        <f t="shared" si="0"/>
        <v>37.586666666666666</v>
      </c>
    </row>
    <row r="32" spans="1:8" ht="14.25" customHeight="1">
      <c r="A32" s="22" t="s">
        <v>162</v>
      </c>
      <c r="B32" s="28"/>
      <c r="C32" s="28">
        <v>3234</v>
      </c>
      <c r="D32" s="41" t="s">
        <v>183</v>
      </c>
      <c r="E32" s="17">
        <v>30000</v>
      </c>
      <c r="F32" s="17">
        <v>5233</v>
      </c>
      <c r="G32" s="17">
        <f t="shared" si="1"/>
        <v>-24767</v>
      </c>
      <c r="H32" s="86">
        <f t="shared" si="0"/>
        <v>17.44333333333333</v>
      </c>
    </row>
    <row r="33" spans="1:8" ht="14.25" customHeight="1">
      <c r="A33" s="22" t="s">
        <v>49</v>
      </c>
      <c r="B33" s="28"/>
      <c r="C33" s="28" t="s">
        <v>885</v>
      </c>
      <c r="D33" s="41" t="s">
        <v>886</v>
      </c>
      <c r="E33" s="17">
        <v>50000</v>
      </c>
      <c r="F33" s="17">
        <v>0</v>
      </c>
      <c r="G33" s="17">
        <f t="shared" si="1"/>
        <v>-50000</v>
      </c>
      <c r="H33" s="86">
        <f t="shared" si="0"/>
        <v>0</v>
      </c>
    </row>
    <row r="34" spans="1:8" ht="14.25" customHeight="1">
      <c r="A34" s="22" t="s">
        <v>50</v>
      </c>
      <c r="B34" s="28"/>
      <c r="C34" s="28">
        <v>3238</v>
      </c>
      <c r="D34" s="41" t="s">
        <v>184</v>
      </c>
      <c r="E34" s="17">
        <v>50000</v>
      </c>
      <c r="F34" s="17">
        <v>19042</v>
      </c>
      <c r="G34" s="17">
        <f t="shared" si="1"/>
        <v>-30958</v>
      </c>
      <c r="H34" s="86">
        <f t="shared" si="0"/>
        <v>38.084</v>
      </c>
    </row>
    <row r="35" spans="1:8" ht="14.25" customHeight="1">
      <c r="A35" s="22" t="s">
        <v>51</v>
      </c>
      <c r="B35" s="28"/>
      <c r="C35" s="28" t="s">
        <v>853</v>
      </c>
      <c r="D35" s="41" t="s">
        <v>878</v>
      </c>
      <c r="E35" s="17">
        <v>10000</v>
      </c>
      <c r="F35" s="17">
        <v>0</v>
      </c>
      <c r="G35" s="17">
        <f t="shared" si="1"/>
        <v>-10000</v>
      </c>
      <c r="H35" s="86">
        <f t="shared" si="0"/>
        <v>0</v>
      </c>
    </row>
    <row r="36" spans="1:8" ht="15" customHeight="1">
      <c r="A36" s="22"/>
      <c r="B36" s="28"/>
      <c r="C36" s="28" t="s">
        <v>713</v>
      </c>
      <c r="D36" s="41" t="s">
        <v>749</v>
      </c>
      <c r="E36" s="17">
        <f>E37</f>
        <v>200000</v>
      </c>
      <c r="F36" s="17">
        <f>F37</f>
        <v>85654</v>
      </c>
      <c r="G36" s="17">
        <f t="shared" si="1"/>
        <v>-114346</v>
      </c>
      <c r="H36" s="86">
        <f t="shared" si="0"/>
        <v>42.827</v>
      </c>
    </row>
    <row r="37" spans="1:8" ht="15" customHeight="1">
      <c r="A37" s="22" t="s">
        <v>888</v>
      </c>
      <c r="B37" s="27"/>
      <c r="C37" s="28">
        <v>3293</v>
      </c>
      <c r="D37" s="16" t="s">
        <v>164</v>
      </c>
      <c r="E37" s="17">
        <v>200000</v>
      </c>
      <c r="F37" s="17">
        <v>85654</v>
      </c>
      <c r="G37" s="17">
        <f t="shared" si="1"/>
        <v>-114346</v>
      </c>
      <c r="H37" s="86">
        <f t="shared" si="0"/>
        <v>42.827</v>
      </c>
    </row>
    <row r="38" spans="1:8" ht="27.75" customHeight="1">
      <c r="A38" s="42"/>
      <c r="B38" s="43" t="s">
        <v>37</v>
      </c>
      <c r="C38" s="139" t="s">
        <v>716</v>
      </c>
      <c r="D38" s="140"/>
      <c r="E38" s="39">
        <f>E39</f>
        <v>490000</v>
      </c>
      <c r="F38" s="39">
        <f>F39</f>
        <v>163643</v>
      </c>
      <c r="G38" s="39">
        <f>G39</f>
        <v>-326357</v>
      </c>
      <c r="H38" s="86">
        <f t="shared" si="0"/>
        <v>33.396530612244895</v>
      </c>
    </row>
    <row r="39" spans="1:8" ht="21" customHeight="1">
      <c r="A39" s="22"/>
      <c r="B39" s="27"/>
      <c r="C39" s="28">
        <v>3</v>
      </c>
      <c r="D39" s="41" t="s">
        <v>20</v>
      </c>
      <c r="E39" s="17">
        <f>E40</f>
        <v>490000</v>
      </c>
      <c r="F39" s="17">
        <f>F40</f>
        <v>163643</v>
      </c>
      <c r="G39" s="17">
        <f t="shared" si="1"/>
        <v>-326357</v>
      </c>
      <c r="H39" s="86">
        <f t="shared" si="0"/>
        <v>33.396530612244895</v>
      </c>
    </row>
    <row r="40" spans="1:8" ht="18" customHeight="1">
      <c r="A40" s="22"/>
      <c r="B40" s="27"/>
      <c r="C40" s="28">
        <v>32</v>
      </c>
      <c r="D40" s="41" t="s">
        <v>186</v>
      </c>
      <c r="E40" s="17">
        <f>E41+E44+E46</f>
        <v>490000</v>
      </c>
      <c r="F40" s="17">
        <f>F41+F44+F46</f>
        <v>163643</v>
      </c>
      <c r="G40" s="17">
        <f t="shared" si="1"/>
        <v>-326357</v>
      </c>
      <c r="H40" s="86">
        <f t="shared" si="0"/>
        <v>33.396530612244895</v>
      </c>
    </row>
    <row r="41" spans="1:8" ht="15" customHeight="1">
      <c r="A41" s="27"/>
      <c r="B41" s="27"/>
      <c r="C41" s="28">
        <v>323</v>
      </c>
      <c r="D41" s="16" t="s">
        <v>840</v>
      </c>
      <c r="E41" s="17">
        <f>E42</f>
        <v>100000</v>
      </c>
      <c r="F41" s="17">
        <f>F42</f>
        <v>5000</v>
      </c>
      <c r="G41" s="17">
        <f t="shared" si="1"/>
        <v>-95000</v>
      </c>
      <c r="H41" s="86">
        <f t="shared" si="0"/>
        <v>5</v>
      </c>
    </row>
    <row r="42" spans="1:8" ht="15" customHeight="1">
      <c r="A42" s="27"/>
      <c r="B42" s="27"/>
      <c r="C42" s="28">
        <v>3233</v>
      </c>
      <c r="D42" s="16" t="s">
        <v>841</v>
      </c>
      <c r="E42" s="17">
        <f>E43</f>
        <v>100000</v>
      </c>
      <c r="F42" s="17">
        <f>F43</f>
        <v>5000</v>
      </c>
      <c r="G42" s="17">
        <f t="shared" si="1"/>
        <v>-95000</v>
      </c>
      <c r="H42" s="86">
        <f t="shared" si="0"/>
        <v>5</v>
      </c>
    </row>
    <row r="43" spans="1:8" ht="13.5" customHeight="1">
      <c r="A43" s="27" t="s">
        <v>901</v>
      </c>
      <c r="B43" s="27"/>
      <c r="C43" s="28"/>
      <c r="D43" s="16" t="s">
        <v>902</v>
      </c>
      <c r="E43" s="17">
        <v>100000</v>
      </c>
      <c r="F43" s="17">
        <v>5000</v>
      </c>
      <c r="G43" s="17">
        <f t="shared" si="1"/>
        <v>-95000</v>
      </c>
      <c r="H43" s="86">
        <f t="shared" si="0"/>
        <v>5</v>
      </c>
    </row>
    <row r="44" spans="1:8" ht="18" customHeight="1">
      <c r="A44" s="22"/>
      <c r="B44" s="27"/>
      <c r="C44" s="28" t="s">
        <v>789</v>
      </c>
      <c r="D44" s="41" t="s">
        <v>790</v>
      </c>
      <c r="E44" s="17">
        <f>E45</f>
        <v>50000</v>
      </c>
      <c r="F44" s="17">
        <f>F45</f>
        <v>2802</v>
      </c>
      <c r="G44" s="17">
        <f t="shared" si="1"/>
        <v>-47198</v>
      </c>
      <c r="H44" s="86">
        <f t="shared" si="0"/>
        <v>5.604</v>
      </c>
    </row>
    <row r="45" spans="1:8" ht="15" customHeight="1">
      <c r="A45" s="22" t="s">
        <v>889</v>
      </c>
      <c r="B45" s="27"/>
      <c r="C45" s="28" t="s">
        <v>791</v>
      </c>
      <c r="D45" s="44" t="s">
        <v>861</v>
      </c>
      <c r="E45" s="17">
        <v>50000</v>
      </c>
      <c r="F45" s="17">
        <v>2802</v>
      </c>
      <c r="G45" s="17">
        <f t="shared" si="1"/>
        <v>-47198</v>
      </c>
      <c r="H45" s="86">
        <f t="shared" si="0"/>
        <v>5.604</v>
      </c>
    </row>
    <row r="46" spans="1:8" ht="18" customHeight="1">
      <c r="A46" s="27"/>
      <c r="B46" s="27"/>
      <c r="C46" s="28">
        <v>329</v>
      </c>
      <c r="D46" s="41" t="s">
        <v>185</v>
      </c>
      <c r="E46" s="17">
        <f>SUM(E47:E48)</f>
        <v>340000</v>
      </c>
      <c r="F46" s="17">
        <f>SUM(F47:F48)</f>
        <v>155841</v>
      </c>
      <c r="G46" s="17">
        <f t="shared" si="1"/>
        <v>-184159</v>
      </c>
      <c r="H46" s="86">
        <f t="shared" si="0"/>
        <v>45.83558823529412</v>
      </c>
    </row>
    <row r="47" spans="1:8" ht="15" customHeight="1">
      <c r="A47" s="22" t="s">
        <v>890</v>
      </c>
      <c r="B47" s="27"/>
      <c r="C47" s="28">
        <v>3291</v>
      </c>
      <c r="D47" s="16" t="s">
        <v>903</v>
      </c>
      <c r="E47" s="17">
        <v>300000</v>
      </c>
      <c r="F47" s="17">
        <v>152778</v>
      </c>
      <c r="G47" s="17">
        <f t="shared" si="1"/>
        <v>-147222</v>
      </c>
      <c r="H47" s="86">
        <f t="shared" si="0"/>
        <v>50.926</v>
      </c>
    </row>
    <row r="48" spans="1:8" ht="15" customHeight="1">
      <c r="A48" s="22" t="s">
        <v>891</v>
      </c>
      <c r="B48" s="27"/>
      <c r="C48" s="28">
        <v>3293</v>
      </c>
      <c r="D48" s="16" t="s">
        <v>164</v>
      </c>
      <c r="E48" s="17">
        <v>40000</v>
      </c>
      <c r="F48" s="17">
        <v>3063</v>
      </c>
      <c r="G48" s="17">
        <f t="shared" si="1"/>
        <v>-36937</v>
      </c>
      <c r="H48" s="86">
        <f t="shared" si="0"/>
        <v>7.657500000000001</v>
      </c>
    </row>
    <row r="49" spans="1:8" ht="27.75" customHeight="1">
      <c r="A49" s="27"/>
      <c r="B49" s="26" t="s">
        <v>52</v>
      </c>
      <c r="C49" s="144" t="s">
        <v>717</v>
      </c>
      <c r="D49" s="145"/>
      <c r="E49" s="19">
        <f>E50</f>
        <v>1720000</v>
      </c>
      <c r="F49" s="19">
        <f>F50</f>
        <v>453476</v>
      </c>
      <c r="G49" s="19">
        <f>G50</f>
        <v>-1266524</v>
      </c>
      <c r="H49" s="86">
        <f t="shared" si="0"/>
        <v>26.364883720930234</v>
      </c>
    </row>
    <row r="50" spans="1:8" ht="17.25" customHeight="1">
      <c r="A50" s="27"/>
      <c r="B50" s="27"/>
      <c r="C50" s="28">
        <v>3</v>
      </c>
      <c r="D50" s="16" t="s">
        <v>187</v>
      </c>
      <c r="E50" s="17">
        <f>E51</f>
        <v>1720000</v>
      </c>
      <c r="F50" s="17">
        <f>F51</f>
        <v>453476</v>
      </c>
      <c r="G50" s="17">
        <f t="shared" si="1"/>
        <v>-1266524</v>
      </c>
      <c r="H50" s="86">
        <f t="shared" si="0"/>
        <v>26.364883720930234</v>
      </c>
    </row>
    <row r="51" spans="1:8" ht="15" customHeight="1">
      <c r="A51" s="27"/>
      <c r="B51" s="27"/>
      <c r="C51" s="28">
        <v>32</v>
      </c>
      <c r="D51" s="16" t="s">
        <v>198</v>
      </c>
      <c r="E51" s="17">
        <f>E52+E54+E57</f>
        <v>1720000</v>
      </c>
      <c r="F51" s="17">
        <f>F52+F54+F57</f>
        <v>453476</v>
      </c>
      <c r="G51" s="17">
        <f t="shared" si="1"/>
        <v>-1266524</v>
      </c>
      <c r="H51" s="86">
        <f t="shared" si="0"/>
        <v>26.364883720930234</v>
      </c>
    </row>
    <row r="52" spans="1:8" ht="15" customHeight="1">
      <c r="A52" s="27"/>
      <c r="B52" s="27"/>
      <c r="C52" s="28">
        <v>322</v>
      </c>
      <c r="D52" s="16" t="s">
        <v>205</v>
      </c>
      <c r="E52" s="17">
        <f>SUM(E53:E53)</f>
        <v>70000</v>
      </c>
      <c r="F52" s="17">
        <f>SUM(F53:F53)</f>
        <v>0</v>
      </c>
      <c r="G52" s="17">
        <f t="shared" si="1"/>
        <v>-70000</v>
      </c>
      <c r="H52" s="86">
        <f t="shared" si="0"/>
        <v>0</v>
      </c>
    </row>
    <row r="53" spans="1:8" ht="15" customHeight="1">
      <c r="A53" s="27" t="s">
        <v>892</v>
      </c>
      <c r="B53" s="27"/>
      <c r="C53" s="28">
        <v>3221</v>
      </c>
      <c r="D53" s="16" t="s">
        <v>263</v>
      </c>
      <c r="E53" s="17">
        <v>70000</v>
      </c>
      <c r="F53" s="17">
        <v>0</v>
      </c>
      <c r="G53" s="17">
        <f t="shared" si="1"/>
        <v>-70000</v>
      </c>
      <c r="H53" s="86">
        <f t="shared" si="0"/>
        <v>0</v>
      </c>
    </row>
    <row r="54" spans="1:8" ht="15" customHeight="1">
      <c r="A54" s="27"/>
      <c r="B54" s="27"/>
      <c r="C54" s="28">
        <v>323</v>
      </c>
      <c r="D54" s="16" t="s">
        <v>207</v>
      </c>
      <c r="E54" s="17">
        <f>SUM(E55:E56)</f>
        <v>1050000</v>
      </c>
      <c r="F54" s="17">
        <f>SUM(F55:F56)</f>
        <v>194178</v>
      </c>
      <c r="G54" s="17">
        <f t="shared" si="1"/>
        <v>-855822</v>
      </c>
      <c r="H54" s="86">
        <f t="shared" si="0"/>
        <v>18.493142857142857</v>
      </c>
    </row>
    <row r="55" spans="1:8" ht="15" customHeight="1">
      <c r="A55" s="27" t="s">
        <v>893</v>
      </c>
      <c r="B55" s="27"/>
      <c r="C55" s="28">
        <v>3233</v>
      </c>
      <c r="D55" s="16" t="s">
        <v>266</v>
      </c>
      <c r="E55" s="17">
        <v>200000</v>
      </c>
      <c r="F55" s="17">
        <v>82467</v>
      </c>
      <c r="G55" s="17">
        <f t="shared" si="1"/>
        <v>-117533</v>
      </c>
      <c r="H55" s="86">
        <f t="shared" si="0"/>
        <v>41.2335</v>
      </c>
    </row>
    <row r="56" spans="1:8" ht="15" customHeight="1">
      <c r="A56" s="27" t="s">
        <v>53</v>
      </c>
      <c r="B56" s="27"/>
      <c r="C56" s="28">
        <v>3237</v>
      </c>
      <c r="D56" s="16" t="s">
        <v>267</v>
      </c>
      <c r="E56" s="17">
        <v>850000</v>
      </c>
      <c r="F56" s="17">
        <v>111711</v>
      </c>
      <c r="G56" s="17">
        <f t="shared" si="1"/>
        <v>-738289</v>
      </c>
      <c r="H56" s="86">
        <f t="shared" si="0"/>
        <v>13.142470588235295</v>
      </c>
    </row>
    <row r="57" spans="1:8" ht="15" customHeight="1">
      <c r="A57" s="27"/>
      <c r="B57" s="27"/>
      <c r="C57" s="28">
        <v>329</v>
      </c>
      <c r="D57" s="16" t="s">
        <v>363</v>
      </c>
      <c r="E57" s="17">
        <f>SUM(E58:E59)</f>
        <v>600000</v>
      </c>
      <c r="F57" s="17">
        <f>SUM(F58:F59)</f>
        <v>259298</v>
      </c>
      <c r="G57" s="17">
        <f t="shared" si="1"/>
        <v>-340702</v>
      </c>
      <c r="H57" s="86">
        <f t="shared" si="0"/>
        <v>43.21633333333333</v>
      </c>
    </row>
    <row r="58" spans="1:8" ht="15" customHeight="1">
      <c r="A58" s="27" t="s">
        <v>54</v>
      </c>
      <c r="B58" s="27"/>
      <c r="C58" s="28">
        <v>3293</v>
      </c>
      <c r="D58" s="16" t="s">
        <v>269</v>
      </c>
      <c r="E58" s="17">
        <v>200000</v>
      </c>
      <c r="F58" s="17">
        <v>50763</v>
      </c>
      <c r="G58" s="17">
        <f t="shared" si="1"/>
        <v>-149237</v>
      </c>
      <c r="H58" s="86">
        <f t="shared" si="0"/>
        <v>25.381500000000003</v>
      </c>
    </row>
    <row r="59" spans="1:8" ht="15" customHeight="1">
      <c r="A59" s="27" t="s">
        <v>80</v>
      </c>
      <c r="B59" s="27"/>
      <c r="C59" s="28">
        <v>3299</v>
      </c>
      <c r="D59" s="16" t="s">
        <v>270</v>
      </c>
      <c r="E59" s="17">
        <v>400000</v>
      </c>
      <c r="F59" s="17">
        <v>208535</v>
      </c>
      <c r="G59" s="17">
        <f t="shared" si="1"/>
        <v>-191465</v>
      </c>
      <c r="H59" s="86">
        <f t="shared" si="0"/>
        <v>52.13375</v>
      </c>
    </row>
    <row r="60" spans="1:8" ht="25.5" customHeight="1">
      <c r="A60" s="27"/>
      <c r="B60" s="26" t="s">
        <v>52</v>
      </c>
      <c r="C60" s="136" t="s">
        <v>718</v>
      </c>
      <c r="D60" s="137"/>
      <c r="E60" s="19">
        <f>E61</f>
        <v>1516100</v>
      </c>
      <c r="F60" s="19">
        <f>F61</f>
        <v>522790</v>
      </c>
      <c r="G60" s="19">
        <f>G61</f>
        <v>-993310</v>
      </c>
      <c r="H60" s="86">
        <f t="shared" si="0"/>
        <v>34.4825539212453</v>
      </c>
    </row>
    <row r="61" spans="1:8" ht="21" customHeight="1">
      <c r="A61" s="27"/>
      <c r="B61" s="27"/>
      <c r="C61" s="28">
        <v>3</v>
      </c>
      <c r="D61" s="16" t="s">
        <v>651</v>
      </c>
      <c r="E61" s="17">
        <f>E62+E76</f>
        <v>1516100</v>
      </c>
      <c r="F61" s="17">
        <f>F62+F76</f>
        <v>522790</v>
      </c>
      <c r="G61" s="17">
        <f t="shared" si="1"/>
        <v>-993310</v>
      </c>
      <c r="H61" s="86">
        <f t="shared" si="0"/>
        <v>34.4825539212453</v>
      </c>
    </row>
    <row r="62" spans="1:8" ht="18" customHeight="1">
      <c r="A62" s="27"/>
      <c r="B62" s="27"/>
      <c r="C62" s="28">
        <v>32</v>
      </c>
      <c r="D62" s="16" t="s">
        <v>652</v>
      </c>
      <c r="E62" s="17">
        <f>E63+E67</f>
        <v>1435600</v>
      </c>
      <c r="F62" s="17">
        <f>F63+F67</f>
        <v>512790</v>
      </c>
      <c r="G62" s="17">
        <f t="shared" si="1"/>
        <v>-922810</v>
      </c>
      <c r="H62" s="86">
        <f t="shared" si="0"/>
        <v>35.71955976595152</v>
      </c>
    </row>
    <row r="63" spans="1:8" ht="18" customHeight="1">
      <c r="A63" s="27"/>
      <c r="B63" s="27"/>
      <c r="C63" s="28">
        <v>323</v>
      </c>
      <c r="D63" s="16" t="s">
        <v>0</v>
      </c>
      <c r="E63" s="17">
        <f>SUM(E64:E66)</f>
        <v>905600</v>
      </c>
      <c r="F63" s="17">
        <f>SUM(F64:F66)</f>
        <v>432918</v>
      </c>
      <c r="G63" s="17">
        <f t="shared" si="1"/>
        <v>-472682</v>
      </c>
      <c r="H63" s="86">
        <f t="shared" si="0"/>
        <v>47.80454946996466</v>
      </c>
    </row>
    <row r="64" spans="1:8" ht="15" customHeight="1">
      <c r="A64" s="27" t="s">
        <v>81</v>
      </c>
      <c r="B64" s="27"/>
      <c r="C64" s="28">
        <v>3233</v>
      </c>
      <c r="D64" s="16" t="s">
        <v>1</v>
      </c>
      <c r="E64" s="17">
        <v>200000</v>
      </c>
      <c r="F64" s="17">
        <v>57003</v>
      </c>
      <c r="G64" s="17">
        <f t="shared" si="1"/>
        <v>-142997</v>
      </c>
      <c r="H64" s="86">
        <f t="shared" si="0"/>
        <v>28.5015</v>
      </c>
    </row>
    <row r="65" spans="1:8" ht="15" customHeight="1">
      <c r="A65" s="27" t="s">
        <v>82</v>
      </c>
      <c r="B65" s="27"/>
      <c r="C65" s="28" t="s">
        <v>160</v>
      </c>
      <c r="D65" s="16" t="s">
        <v>161</v>
      </c>
      <c r="E65" s="17">
        <v>535600</v>
      </c>
      <c r="F65" s="17">
        <v>295808</v>
      </c>
      <c r="G65" s="17">
        <f t="shared" si="1"/>
        <v>-239792</v>
      </c>
      <c r="H65" s="86">
        <f t="shared" si="0"/>
        <v>55.22927557879014</v>
      </c>
    </row>
    <row r="66" spans="1:8" ht="15" customHeight="1">
      <c r="A66" s="27" t="s">
        <v>866</v>
      </c>
      <c r="B66" s="27"/>
      <c r="C66" s="28">
        <v>3239</v>
      </c>
      <c r="D66" s="16" t="s">
        <v>2</v>
      </c>
      <c r="E66" s="17">
        <v>170000</v>
      </c>
      <c r="F66" s="17">
        <v>80107</v>
      </c>
      <c r="G66" s="17">
        <f t="shared" si="1"/>
        <v>-89893</v>
      </c>
      <c r="H66" s="86">
        <f t="shared" si="0"/>
        <v>47.12176470588235</v>
      </c>
    </row>
    <row r="67" spans="1:8" ht="18" customHeight="1">
      <c r="A67" s="27"/>
      <c r="B67" s="27"/>
      <c r="C67" s="28">
        <v>329</v>
      </c>
      <c r="D67" s="16" t="s">
        <v>3</v>
      </c>
      <c r="E67" s="17">
        <f>E68+E69+E70+E71</f>
        <v>530000</v>
      </c>
      <c r="F67" s="17">
        <f>F68+F69+F70+F71</f>
        <v>79872</v>
      </c>
      <c r="G67" s="17">
        <f t="shared" si="1"/>
        <v>-450128</v>
      </c>
      <c r="H67" s="86">
        <f t="shared" si="0"/>
        <v>15.070188679245284</v>
      </c>
    </row>
    <row r="68" spans="1:8" ht="15" customHeight="1">
      <c r="A68" s="27" t="s">
        <v>83</v>
      </c>
      <c r="B68" s="27"/>
      <c r="C68" s="28">
        <v>3292</v>
      </c>
      <c r="D68" s="16" t="s">
        <v>4</v>
      </c>
      <c r="E68" s="17">
        <v>35000</v>
      </c>
      <c r="F68" s="17">
        <v>19636</v>
      </c>
      <c r="G68" s="17">
        <f t="shared" si="1"/>
        <v>-15364</v>
      </c>
      <c r="H68" s="86">
        <f t="shared" si="0"/>
        <v>56.10285714285715</v>
      </c>
    </row>
    <row r="69" spans="1:8" ht="15" customHeight="1">
      <c r="A69" s="27" t="s">
        <v>84</v>
      </c>
      <c r="B69" s="27"/>
      <c r="C69" s="28">
        <v>3294</v>
      </c>
      <c r="D69" s="16" t="s">
        <v>5</v>
      </c>
      <c r="E69" s="17">
        <v>15000</v>
      </c>
      <c r="F69" s="17">
        <v>9650</v>
      </c>
      <c r="G69" s="17">
        <f t="shared" si="1"/>
        <v>-5350</v>
      </c>
      <c r="H69" s="86">
        <f t="shared" si="0"/>
        <v>64.33333333333333</v>
      </c>
    </row>
    <row r="70" spans="1:8" ht="15" customHeight="1">
      <c r="A70" s="27" t="s">
        <v>85</v>
      </c>
      <c r="B70" s="27"/>
      <c r="C70" s="28" t="s">
        <v>838</v>
      </c>
      <c r="D70" s="16" t="s">
        <v>842</v>
      </c>
      <c r="E70" s="17">
        <v>330000</v>
      </c>
      <c r="F70" s="17">
        <v>48602</v>
      </c>
      <c r="G70" s="17">
        <f t="shared" si="1"/>
        <v>-281398</v>
      </c>
      <c r="H70" s="86">
        <f t="shared" si="0"/>
        <v>14.727878787878787</v>
      </c>
    </row>
    <row r="71" spans="1:8" ht="15" customHeight="1">
      <c r="A71" s="27"/>
      <c r="B71" s="27"/>
      <c r="C71" s="28">
        <v>3299</v>
      </c>
      <c r="D71" s="16" t="s">
        <v>6</v>
      </c>
      <c r="E71" s="17">
        <f>E72+E73+E74+E75</f>
        <v>150000</v>
      </c>
      <c r="F71" s="17">
        <f>F72+F73+F74+F75</f>
        <v>1984</v>
      </c>
      <c r="G71" s="17">
        <f t="shared" si="1"/>
        <v>-148016</v>
      </c>
      <c r="H71" s="86">
        <f t="shared" si="0"/>
        <v>1.3226666666666667</v>
      </c>
    </row>
    <row r="72" spans="1:8" ht="13.5" customHeight="1">
      <c r="A72" s="27" t="s">
        <v>86</v>
      </c>
      <c r="B72" s="27"/>
      <c r="C72" s="28"/>
      <c r="D72" s="16" t="s">
        <v>843</v>
      </c>
      <c r="E72" s="17">
        <v>40000</v>
      </c>
      <c r="F72" s="17">
        <v>0</v>
      </c>
      <c r="G72" s="17">
        <f t="shared" si="1"/>
        <v>-40000</v>
      </c>
      <c r="H72" s="86">
        <f t="shared" si="0"/>
        <v>0</v>
      </c>
    </row>
    <row r="73" spans="1:8" ht="13.5" customHeight="1">
      <c r="A73" s="27" t="s">
        <v>747</v>
      </c>
      <c r="B73" s="27"/>
      <c r="C73" s="28"/>
      <c r="D73" s="16" t="s">
        <v>844</v>
      </c>
      <c r="E73" s="17">
        <v>80000</v>
      </c>
      <c r="F73" s="17">
        <v>0</v>
      </c>
      <c r="G73" s="17">
        <f t="shared" si="1"/>
        <v>-80000</v>
      </c>
      <c r="H73" s="86">
        <f t="shared" si="0"/>
        <v>0</v>
      </c>
    </row>
    <row r="74" spans="1:8" ht="13.5" customHeight="1">
      <c r="A74" s="27" t="s">
        <v>668</v>
      </c>
      <c r="B74" s="27"/>
      <c r="C74" s="28"/>
      <c r="D74" s="16" t="s">
        <v>845</v>
      </c>
      <c r="E74" s="17">
        <v>20000</v>
      </c>
      <c r="F74" s="17">
        <v>1700</v>
      </c>
      <c r="G74" s="17">
        <f t="shared" si="1"/>
        <v>-18300</v>
      </c>
      <c r="H74" s="86">
        <f aca="true" t="shared" si="2" ref="H74:H137">F74/E74*100</f>
        <v>8.5</v>
      </c>
    </row>
    <row r="75" spans="1:8" ht="13.5" customHeight="1">
      <c r="A75" s="27" t="s">
        <v>87</v>
      </c>
      <c r="B75" s="27"/>
      <c r="C75" s="28"/>
      <c r="D75" s="16" t="s">
        <v>846</v>
      </c>
      <c r="E75" s="17">
        <v>10000</v>
      </c>
      <c r="F75" s="17">
        <v>284</v>
      </c>
      <c r="G75" s="17">
        <f t="shared" si="1"/>
        <v>-9716</v>
      </c>
      <c r="H75" s="86">
        <f t="shared" si="2"/>
        <v>2.8400000000000003</v>
      </c>
    </row>
    <row r="76" spans="1:8" ht="18" customHeight="1">
      <c r="A76" s="27"/>
      <c r="B76" s="27"/>
      <c r="C76" s="28">
        <v>38</v>
      </c>
      <c r="D76" s="16" t="s">
        <v>7</v>
      </c>
      <c r="E76" s="17">
        <f>E77</f>
        <v>80500</v>
      </c>
      <c r="F76" s="17">
        <f>F77</f>
        <v>10000</v>
      </c>
      <c r="G76" s="17">
        <f t="shared" si="1"/>
        <v>-70500</v>
      </c>
      <c r="H76" s="86">
        <f t="shared" si="2"/>
        <v>12.422360248447205</v>
      </c>
    </row>
    <row r="77" spans="1:8" ht="18" customHeight="1">
      <c r="A77" s="27"/>
      <c r="B77" s="27"/>
      <c r="C77" s="28">
        <v>385</v>
      </c>
      <c r="D77" s="16" t="s">
        <v>8</v>
      </c>
      <c r="E77" s="17">
        <f>E78</f>
        <v>80500</v>
      </c>
      <c r="F77" s="17">
        <f>F78</f>
        <v>10000</v>
      </c>
      <c r="G77" s="17">
        <f aca="true" t="shared" si="3" ref="G77:G140">F77-E77</f>
        <v>-70500</v>
      </c>
      <c r="H77" s="86">
        <f t="shared" si="2"/>
        <v>12.422360248447205</v>
      </c>
    </row>
    <row r="78" spans="1:8" ht="15" customHeight="1">
      <c r="A78" s="27" t="s">
        <v>669</v>
      </c>
      <c r="B78" s="27"/>
      <c r="C78" s="28">
        <v>3851</v>
      </c>
      <c r="D78" s="16" t="s">
        <v>9</v>
      </c>
      <c r="E78" s="17">
        <v>80500</v>
      </c>
      <c r="F78" s="17">
        <v>10000</v>
      </c>
      <c r="G78" s="17">
        <f t="shared" si="3"/>
        <v>-70500</v>
      </c>
      <c r="H78" s="86">
        <f t="shared" si="2"/>
        <v>12.422360248447205</v>
      </c>
    </row>
    <row r="79" spans="1:8" ht="25.5" customHeight="1">
      <c r="A79" s="27"/>
      <c r="B79" s="26" t="s">
        <v>55</v>
      </c>
      <c r="C79" s="136" t="s">
        <v>887</v>
      </c>
      <c r="D79" s="137"/>
      <c r="E79" s="19">
        <f>E80</f>
        <v>45000</v>
      </c>
      <c r="F79" s="19">
        <f>F80</f>
        <v>17950</v>
      </c>
      <c r="G79" s="19">
        <f>G80</f>
        <v>-27050</v>
      </c>
      <c r="H79" s="86">
        <f t="shared" si="2"/>
        <v>39.88888888888889</v>
      </c>
    </row>
    <row r="80" spans="1:8" ht="21" customHeight="1">
      <c r="A80" s="27"/>
      <c r="B80" s="27"/>
      <c r="C80" s="28">
        <v>4</v>
      </c>
      <c r="D80" s="16" t="s">
        <v>10</v>
      </c>
      <c r="E80" s="17">
        <f>E81</f>
        <v>45000</v>
      </c>
      <c r="F80" s="17">
        <f>F81</f>
        <v>17950</v>
      </c>
      <c r="G80" s="17">
        <f t="shared" si="3"/>
        <v>-27050</v>
      </c>
      <c r="H80" s="86">
        <f t="shared" si="2"/>
        <v>39.88888888888889</v>
      </c>
    </row>
    <row r="81" spans="1:8" ht="18" customHeight="1">
      <c r="A81" s="27"/>
      <c r="B81" s="27"/>
      <c r="C81" s="28">
        <v>42</v>
      </c>
      <c r="D81" s="16" t="s">
        <v>11</v>
      </c>
      <c r="E81" s="17">
        <f>E82+E86</f>
        <v>45000</v>
      </c>
      <c r="F81" s="17">
        <f>F82+F86</f>
        <v>17950</v>
      </c>
      <c r="G81" s="17">
        <f t="shared" si="3"/>
        <v>-27050</v>
      </c>
      <c r="H81" s="86">
        <f t="shared" si="2"/>
        <v>39.88888888888889</v>
      </c>
    </row>
    <row r="82" spans="1:8" ht="18" customHeight="1">
      <c r="A82" s="27"/>
      <c r="B82" s="27"/>
      <c r="C82" s="28">
        <v>422</v>
      </c>
      <c r="D82" s="16" t="s">
        <v>12</v>
      </c>
      <c r="E82" s="17">
        <f>SUM(E83:E85)</f>
        <v>30000</v>
      </c>
      <c r="F82" s="17">
        <f>SUM(F83:F85)</f>
        <v>13989</v>
      </c>
      <c r="G82" s="17">
        <f t="shared" si="3"/>
        <v>-16011</v>
      </c>
      <c r="H82" s="86">
        <f t="shared" si="2"/>
        <v>46.63</v>
      </c>
    </row>
    <row r="83" spans="1:8" ht="15" customHeight="1">
      <c r="A83" s="27" t="s">
        <v>88</v>
      </c>
      <c r="B83" s="27"/>
      <c r="C83" s="28">
        <v>4221</v>
      </c>
      <c r="D83" s="16" t="s">
        <v>13</v>
      </c>
      <c r="E83" s="17">
        <v>20000</v>
      </c>
      <c r="F83" s="17">
        <v>13989</v>
      </c>
      <c r="G83" s="17">
        <f t="shared" si="3"/>
        <v>-6011</v>
      </c>
      <c r="H83" s="86">
        <f t="shared" si="2"/>
        <v>69.94500000000001</v>
      </c>
    </row>
    <row r="84" spans="1:8" ht="15" customHeight="1">
      <c r="A84" s="27" t="s">
        <v>867</v>
      </c>
      <c r="B84" s="27"/>
      <c r="C84" s="28">
        <v>4222</v>
      </c>
      <c r="D84" s="16" t="s">
        <v>14</v>
      </c>
      <c r="E84" s="17">
        <v>5000</v>
      </c>
      <c r="F84" s="17">
        <v>0</v>
      </c>
      <c r="G84" s="17">
        <f t="shared" si="3"/>
        <v>-5000</v>
      </c>
      <c r="H84" s="86">
        <f t="shared" si="2"/>
        <v>0</v>
      </c>
    </row>
    <row r="85" spans="1:8" ht="15" customHeight="1">
      <c r="A85" s="27" t="s">
        <v>894</v>
      </c>
      <c r="B85" s="27"/>
      <c r="C85" s="28">
        <v>4223</v>
      </c>
      <c r="D85" s="16" t="s">
        <v>15</v>
      </c>
      <c r="E85" s="17">
        <v>5000</v>
      </c>
      <c r="F85" s="17">
        <v>0</v>
      </c>
      <c r="G85" s="17">
        <f t="shared" si="3"/>
        <v>-5000</v>
      </c>
      <c r="H85" s="86">
        <f t="shared" si="2"/>
        <v>0</v>
      </c>
    </row>
    <row r="86" spans="1:8" ht="18" customHeight="1">
      <c r="A86" s="27"/>
      <c r="B86" s="27"/>
      <c r="C86" s="28">
        <v>426</v>
      </c>
      <c r="D86" s="16" t="s">
        <v>16</v>
      </c>
      <c r="E86" s="17">
        <f>E87</f>
        <v>15000</v>
      </c>
      <c r="F86" s="17">
        <f>F87</f>
        <v>3961</v>
      </c>
      <c r="G86" s="17">
        <f t="shared" si="3"/>
        <v>-11039</v>
      </c>
      <c r="H86" s="86">
        <f t="shared" si="2"/>
        <v>26.406666666666666</v>
      </c>
    </row>
    <row r="87" spans="1:8" ht="15" customHeight="1">
      <c r="A87" s="27" t="s">
        <v>868</v>
      </c>
      <c r="B87" s="27"/>
      <c r="C87" s="28">
        <v>4262</v>
      </c>
      <c r="D87" s="16" t="s">
        <v>17</v>
      </c>
      <c r="E87" s="17">
        <v>15000</v>
      </c>
      <c r="F87" s="17">
        <v>3961</v>
      </c>
      <c r="G87" s="17">
        <f t="shared" si="3"/>
        <v>-11039</v>
      </c>
      <c r="H87" s="86">
        <f t="shared" si="2"/>
        <v>26.406666666666666</v>
      </c>
    </row>
    <row r="88" spans="1:8" ht="27" customHeight="1">
      <c r="A88" s="27"/>
      <c r="B88" s="27"/>
      <c r="C88" s="121" t="s">
        <v>689</v>
      </c>
      <c r="D88" s="122"/>
      <c r="E88" s="20">
        <f>E89+E98</f>
        <v>1015000</v>
      </c>
      <c r="F88" s="20">
        <f>F89+F98</f>
        <v>493436</v>
      </c>
      <c r="G88" s="20">
        <f>G89+G98</f>
        <v>-521564</v>
      </c>
      <c r="H88" s="86">
        <f t="shared" si="2"/>
        <v>48.6143842364532</v>
      </c>
    </row>
    <row r="89" spans="1:8" ht="25.5" customHeight="1">
      <c r="A89" s="27"/>
      <c r="B89" s="26" t="s">
        <v>56</v>
      </c>
      <c r="C89" s="119" t="s">
        <v>719</v>
      </c>
      <c r="D89" s="120"/>
      <c r="E89" s="19">
        <f>E90+E94</f>
        <v>930000</v>
      </c>
      <c r="F89" s="19">
        <f>F90+F94</f>
        <v>463956</v>
      </c>
      <c r="G89" s="19">
        <f>G90+G94</f>
        <v>-466044</v>
      </c>
      <c r="H89" s="86">
        <f t="shared" si="2"/>
        <v>49.887741935483874</v>
      </c>
    </row>
    <row r="90" spans="1:8" ht="21" customHeight="1">
      <c r="A90" s="27"/>
      <c r="B90" s="27"/>
      <c r="C90" s="28">
        <v>3</v>
      </c>
      <c r="D90" s="16" t="s">
        <v>187</v>
      </c>
      <c r="E90" s="17">
        <f>E91</f>
        <v>85000</v>
      </c>
      <c r="F90" s="17">
        <f>F91</f>
        <v>49008</v>
      </c>
      <c r="G90" s="17">
        <f t="shared" si="3"/>
        <v>-35992</v>
      </c>
      <c r="H90" s="86">
        <f t="shared" si="2"/>
        <v>57.6564705882353</v>
      </c>
    </row>
    <row r="91" spans="1:8" ht="18" customHeight="1">
      <c r="A91" s="27"/>
      <c r="B91" s="27"/>
      <c r="C91" s="28">
        <v>34</v>
      </c>
      <c r="D91" s="16" t="s">
        <v>189</v>
      </c>
      <c r="E91" s="17">
        <f>E92</f>
        <v>85000</v>
      </c>
      <c r="F91" s="17">
        <f>F92</f>
        <v>49008</v>
      </c>
      <c r="G91" s="17">
        <f t="shared" si="3"/>
        <v>-35992</v>
      </c>
      <c r="H91" s="86">
        <f t="shared" si="2"/>
        <v>57.6564705882353</v>
      </c>
    </row>
    <row r="92" spans="1:8" ht="18" customHeight="1">
      <c r="A92" s="27"/>
      <c r="B92" s="27"/>
      <c r="C92" s="28">
        <v>342</v>
      </c>
      <c r="D92" s="16" t="s">
        <v>190</v>
      </c>
      <c r="E92" s="17">
        <f>SUM(E93:E93)</f>
        <v>85000</v>
      </c>
      <c r="F92" s="17">
        <f>SUM(F93:F93)</f>
        <v>49008</v>
      </c>
      <c r="G92" s="17">
        <f t="shared" si="3"/>
        <v>-35992</v>
      </c>
      <c r="H92" s="86">
        <f t="shared" si="2"/>
        <v>57.6564705882353</v>
      </c>
    </row>
    <row r="93" spans="1:8" ht="15" customHeight="1">
      <c r="A93" s="27" t="s">
        <v>869</v>
      </c>
      <c r="B93" s="27"/>
      <c r="C93" s="28">
        <v>3423</v>
      </c>
      <c r="D93" s="16" t="s">
        <v>191</v>
      </c>
      <c r="E93" s="17">
        <v>85000</v>
      </c>
      <c r="F93" s="17">
        <v>49008</v>
      </c>
      <c r="G93" s="17">
        <f t="shared" si="3"/>
        <v>-35992</v>
      </c>
      <c r="H93" s="86">
        <f t="shared" si="2"/>
        <v>57.6564705882353</v>
      </c>
    </row>
    <row r="94" spans="1:8" ht="21" customHeight="1">
      <c r="A94" s="27"/>
      <c r="B94" s="27"/>
      <c r="C94" s="28">
        <v>5</v>
      </c>
      <c r="D94" s="16" t="s">
        <v>240</v>
      </c>
      <c r="E94" s="17">
        <f aca="true" t="shared" si="4" ref="E94:F96">E95</f>
        <v>845000</v>
      </c>
      <c r="F94" s="17">
        <f t="shared" si="4"/>
        <v>414948</v>
      </c>
      <c r="G94" s="17">
        <f t="shared" si="3"/>
        <v>-430052</v>
      </c>
      <c r="H94" s="86">
        <f t="shared" si="2"/>
        <v>49.10627218934911</v>
      </c>
    </row>
    <row r="95" spans="1:8" ht="18" customHeight="1">
      <c r="A95" s="27"/>
      <c r="B95" s="27"/>
      <c r="C95" s="28">
        <v>54</v>
      </c>
      <c r="D95" s="16" t="s">
        <v>241</v>
      </c>
      <c r="E95" s="17">
        <f t="shared" si="4"/>
        <v>845000</v>
      </c>
      <c r="F95" s="17">
        <f t="shared" si="4"/>
        <v>414948</v>
      </c>
      <c r="G95" s="17">
        <f t="shared" si="3"/>
        <v>-430052</v>
      </c>
      <c r="H95" s="86">
        <f t="shared" si="2"/>
        <v>49.10627218934911</v>
      </c>
    </row>
    <row r="96" spans="1:8" ht="18" customHeight="1">
      <c r="A96" s="27" t="s">
        <v>18</v>
      </c>
      <c r="B96" s="27"/>
      <c r="C96" s="28">
        <v>544</v>
      </c>
      <c r="D96" s="16" t="s">
        <v>193</v>
      </c>
      <c r="E96" s="17">
        <f t="shared" si="4"/>
        <v>845000</v>
      </c>
      <c r="F96" s="17">
        <f t="shared" si="4"/>
        <v>414948</v>
      </c>
      <c r="G96" s="17">
        <f t="shared" si="3"/>
        <v>-430052</v>
      </c>
      <c r="H96" s="86">
        <f t="shared" si="2"/>
        <v>49.10627218934911</v>
      </c>
    </row>
    <row r="97" spans="1:8" ht="15" customHeight="1">
      <c r="A97" s="27" t="s">
        <v>90</v>
      </c>
      <c r="B97" s="27"/>
      <c r="C97" s="28" t="s">
        <v>714</v>
      </c>
      <c r="D97" s="16" t="s">
        <v>194</v>
      </c>
      <c r="E97" s="17">
        <v>845000</v>
      </c>
      <c r="F97" s="17">
        <v>414948</v>
      </c>
      <c r="G97" s="17">
        <f t="shared" si="3"/>
        <v>-430052</v>
      </c>
      <c r="H97" s="86">
        <f t="shared" si="2"/>
        <v>49.10627218934911</v>
      </c>
    </row>
    <row r="98" spans="1:8" ht="25.5" customHeight="1">
      <c r="A98" s="27"/>
      <c r="B98" s="26" t="s">
        <v>57</v>
      </c>
      <c r="C98" s="119" t="s">
        <v>720</v>
      </c>
      <c r="D98" s="120"/>
      <c r="E98" s="19">
        <f aca="true" t="shared" si="5" ref="E98:G100">E99</f>
        <v>85000</v>
      </c>
      <c r="F98" s="19">
        <f t="shared" si="5"/>
        <v>29480</v>
      </c>
      <c r="G98" s="19">
        <f t="shared" si="5"/>
        <v>-55520</v>
      </c>
      <c r="H98" s="86">
        <f t="shared" si="2"/>
        <v>34.68235294117647</v>
      </c>
    </row>
    <row r="99" spans="1:8" ht="21" customHeight="1">
      <c r="A99" s="27"/>
      <c r="B99" s="27"/>
      <c r="C99" s="28">
        <v>3</v>
      </c>
      <c r="D99" s="16" t="s">
        <v>187</v>
      </c>
      <c r="E99" s="17">
        <f t="shared" si="5"/>
        <v>85000</v>
      </c>
      <c r="F99" s="17">
        <f t="shared" si="5"/>
        <v>29480</v>
      </c>
      <c r="G99" s="17">
        <f t="shared" si="3"/>
        <v>-55520</v>
      </c>
      <c r="H99" s="86">
        <f t="shared" si="2"/>
        <v>34.68235294117647</v>
      </c>
    </row>
    <row r="100" spans="1:8" ht="18" customHeight="1">
      <c r="A100" s="27"/>
      <c r="B100" s="27"/>
      <c r="C100" s="28">
        <v>34</v>
      </c>
      <c r="D100" s="16" t="s">
        <v>189</v>
      </c>
      <c r="E100" s="17">
        <f t="shared" si="5"/>
        <v>85000</v>
      </c>
      <c r="F100" s="17">
        <f t="shared" si="5"/>
        <v>29480</v>
      </c>
      <c r="G100" s="17">
        <f t="shared" si="3"/>
        <v>-55520</v>
      </c>
      <c r="H100" s="86">
        <f t="shared" si="2"/>
        <v>34.68235294117647</v>
      </c>
    </row>
    <row r="101" spans="1:8" ht="18" customHeight="1">
      <c r="A101" s="27"/>
      <c r="B101" s="27"/>
      <c r="C101" s="28">
        <v>343</v>
      </c>
      <c r="D101" s="16" t="s">
        <v>195</v>
      </c>
      <c r="E101" s="17">
        <f>SUM(E102:E103)</f>
        <v>85000</v>
      </c>
      <c r="F101" s="17">
        <f>SUM(F102:F103)</f>
        <v>29480</v>
      </c>
      <c r="G101" s="17">
        <f t="shared" si="3"/>
        <v>-55520</v>
      </c>
      <c r="H101" s="86">
        <f t="shared" si="2"/>
        <v>34.68235294117647</v>
      </c>
    </row>
    <row r="102" spans="1:8" ht="15" customHeight="1">
      <c r="A102" s="27" t="s">
        <v>91</v>
      </c>
      <c r="B102" s="27"/>
      <c r="C102" s="28">
        <v>3431</v>
      </c>
      <c r="D102" s="16" t="s">
        <v>196</v>
      </c>
      <c r="E102" s="17">
        <v>80000</v>
      </c>
      <c r="F102" s="17">
        <v>28979</v>
      </c>
      <c r="G102" s="17">
        <f t="shared" si="3"/>
        <v>-51021</v>
      </c>
      <c r="H102" s="86">
        <f t="shared" si="2"/>
        <v>36.223749999999995</v>
      </c>
    </row>
    <row r="103" spans="1:8" ht="15" customHeight="1">
      <c r="A103" s="27" t="s">
        <v>670</v>
      </c>
      <c r="B103" s="27"/>
      <c r="C103" s="28">
        <v>3433</v>
      </c>
      <c r="D103" s="16" t="s">
        <v>197</v>
      </c>
      <c r="E103" s="17">
        <v>5000</v>
      </c>
      <c r="F103" s="17">
        <v>501</v>
      </c>
      <c r="G103" s="17">
        <f t="shared" si="3"/>
        <v>-4499</v>
      </c>
      <c r="H103" s="86">
        <f t="shared" si="2"/>
        <v>10.02</v>
      </c>
    </row>
    <row r="104" spans="1:8" ht="30" customHeight="1">
      <c r="A104" s="27"/>
      <c r="B104" s="27"/>
      <c r="C104" s="152" t="s">
        <v>690</v>
      </c>
      <c r="D104" s="153"/>
      <c r="E104" s="20">
        <f>E105+E116+E124</f>
        <v>2120000</v>
      </c>
      <c r="F104" s="20">
        <f>F105+F116+F124</f>
        <v>487287</v>
      </c>
      <c r="G104" s="20">
        <f>G105+G116+G124</f>
        <v>-1632713</v>
      </c>
      <c r="H104" s="86">
        <f t="shared" si="2"/>
        <v>22.985235849056604</v>
      </c>
    </row>
    <row r="105" spans="1:8" ht="24" customHeight="1">
      <c r="A105" s="27"/>
      <c r="B105" s="26" t="s">
        <v>58</v>
      </c>
      <c r="C105" s="119" t="s">
        <v>721</v>
      </c>
      <c r="D105" s="120"/>
      <c r="E105" s="19">
        <f>E106</f>
        <v>2030000</v>
      </c>
      <c r="F105" s="19">
        <f>F106</f>
        <v>482974</v>
      </c>
      <c r="G105" s="17">
        <f t="shared" si="3"/>
        <v>-1547026</v>
      </c>
      <c r="H105" s="86">
        <f t="shared" si="2"/>
        <v>23.79182266009852</v>
      </c>
    </row>
    <row r="106" spans="1:8" ht="21" customHeight="1">
      <c r="A106" s="27"/>
      <c r="B106" s="27"/>
      <c r="C106" s="28">
        <v>3</v>
      </c>
      <c r="D106" s="44" t="s">
        <v>187</v>
      </c>
      <c r="E106" s="17">
        <f>E107+E111</f>
        <v>2030000</v>
      </c>
      <c r="F106" s="17">
        <f>F107+F111</f>
        <v>482974</v>
      </c>
      <c r="G106" s="17">
        <f t="shared" si="3"/>
        <v>-1547026</v>
      </c>
      <c r="H106" s="86">
        <f t="shared" si="2"/>
        <v>23.79182266009852</v>
      </c>
    </row>
    <row r="107" spans="1:8" ht="18" customHeight="1">
      <c r="A107" s="27"/>
      <c r="B107" s="27"/>
      <c r="C107" s="28">
        <v>32</v>
      </c>
      <c r="D107" s="44" t="s">
        <v>198</v>
      </c>
      <c r="E107" s="17">
        <f>E108</f>
        <v>130000</v>
      </c>
      <c r="F107" s="17">
        <f>F108</f>
        <v>2974</v>
      </c>
      <c r="G107" s="17">
        <f t="shared" si="3"/>
        <v>-127026</v>
      </c>
      <c r="H107" s="86">
        <f t="shared" si="2"/>
        <v>2.2876923076923075</v>
      </c>
    </row>
    <row r="108" spans="1:8" ht="17.25" customHeight="1">
      <c r="A108" s="27"/>
      <c r="B108" s="27"/>
      <c r="C108" s="28">
        <v>329</v>
      </c>
      <c r="D108" s="44" t="s">
        <v>199</v>
      </c>
      <c r="E108" s="17">
        <f>SUM(E109:E110)</f>
        <v>130000</v>
      </c>
      <c r="F108" s="17">
        <f>SUM(F109:F110)</f>
        <v>2974</v>
      </c>
      <c r="G108" s="17">
        <f t="shared" si="3"/>
        <v>-127026</v>
      </c>
      <c r="H108" s="86">
        <f t="shared" si="2"/>
        <v>2.2876923076923075</v>
      </c>
    </row>
    <row r="109" spans="1:8" ht="15" customHeight="1">
      <c r="A109" s="27" t="s">
        <v>671</v>
      </c>
      <c r="B109" s="27"/>
      <c r="C109" s="28">
        <v>3299</v>
      </c>
      <c r="D109" s="44" t="s">
        <v>200</v>
      </c>
      <c r="E109" s="17">
        <v>80000</v>
      </c>
      <c r="F109" s="17">
        <v>2974</v>
      </c>
      <c r="G109" s="17">
        <f t="shared" si="3"/>
        <v>-77026</v>
      </c>
      <c r="H109" s="86">
        <f t="shared" si="2"/>
        <v>3.7175</v>
      </c>
    </row>
    <row r="110" spans="1:8" ht="14.25" customHeight="1">
      <c r="A110" s="27" t="s">
        <v>92</v>
      </c>
      <c r="B110" s="27"/>
      <c r="C110" s="28" t="s">
        <v>257</v>
      </c>
      <c r="D110" s="44" t="s">
        <v>258</v>
      </c>
      <c r="E110" s="17">
        <v>50000</v>
      </c>
      <c r="F110" s="17">
        <v>0</v>
      </c>
      <c r="G110" s="17">
        <f t="shared" si="3"/>
        <v>-50000</v>
      </c>
      <c r="H110" s="86">
        <f t="shared" si="2"/>
        <v>0</v>
      </c>
    </row>
    <row r="111" spans="1:8" ht="18" customHeight="1">
      <c r="A111" s="27"/>
      <c r="B111" s="27"/>
      <c r="C111" s="28">
        <v>38</v>
      </c>
      <c r="D111" s="44" t="s">
        <v>201</v>
      </c>
      <c r="E111" s="17">
        <f>SUM(E112+E114)</f>
        <v>1900000</v>
      </c>
      <c r="F111" s="17">
        <f>SUM(F112+F114)</f>
        <v>480000</v>
      </c>
      <c r="G111" s="17">
        <f t="shared" si="3"/>
        <v>-1420000</v>
      </c>
      <c r="H111" s="86">
        <f t="shared" si="2"/>
        <v>25.263157894736842</v>
      </c>
    </row>
    <row r="112" spans="1:8" ht="17.25" customHeight="1">
      <c r="A112" s="27"/>
      <c r="B112" s="27"/>
      <c r="C112" s="28">
        <v>381</v>
      </c>
      <c r="D112" s="44" t="s">
        <v>202</v>
      </c>
      <c r="E112" s="17">
        <f>E113</f>
        <v>1000000</v>
      </c>
      <c r="F112" s="17">
        <f>F113</f>
        <v>480000</v>
      </c>
      <c r="G112" s="17">
        <f t="shared" si="3"/>
        <v>-520000</v>
      </c>
      <c r="H112" s="86">
        <f t="shared" si="2"/>
        <v>48</v>
      </c>
    </row>
    <row r="113" spans="1:8" ht="15" customHeight="1">
      <c r="A113" s="48" t="s">
        <v>354</v>
      </c>
      <c r="B113" s="27"/>
      <c r="C113" s="28">
        <v>3811</v>
      </c>
      <c r="D113" s="44" t="s">
        <v>343</v>
      </c>
      <c r="E113" s="17">
        <v>1000000</v>
      </c>
      <c r="F113" s="17">
        <v>480000</v>
      </c>
      <c r="G113" s="17">
        <f t="shared" si="3"/>
        <v>-520000</v>
      </c>
      <c r="H113" s="86">
        <f t="shared" si="2"/>
        <v>48</v>
      </c>
    </row>
    <row r="114" spans="1:8" ht="17.25" customHeight="1">
      <c r="A114" s="48"/>
      <c r="B114" s="27"/>
      <c r="C114" s="28" t="s">
        <v>372</v>
      </c>
      <c r="D114" s="44" t="s">
        <v>237</v>
      </c>
      <c r="E114" s="17">
        <f>SUM(E115:E115)</f>
        <v>900000</v>
      </c>
      <c r="F114" s="17">
        <f>SUM(F115:F115)</f>
        <v>0</v>
      </c>
      <c r="G114" s="17">
        <f t="shared" si="3"/>
        <v>-900000</v>
      </c>
      <c r="H114" s="86">
        <f t="shared" si="2"/>
        <v>0</v>
      </c>
    </row>
    <row r="115" spans="1:8" ht="14.25" customHeight="1">
      <c r="A115" s="48" t="s">
        <v>93</v>
      </c>
      <c r="B115" s="27"/>
      <c r="C115" s="28" t="s">
        <v>373</v>
      </c>
      <c r="D115" s="44" t="s">
        <v>459</v>
      </c>
      <c r="E115" s="17">
        <v>900000</v>
      </c>
      <c r="F115" s="17">
        <v>0</v>
      </c>
      <c r="G115" s="17">
        <f t="shared" si="3"/>
        <v>-900000</v>
      </c>
      <c r="H115" s="86">
        <f t="shared" si="2"/>
        <v>0</v>
      </c>
    </row>
    <row r="116" spans="1:8" ht="26.25" customHeight="1">
      <c r="A116" s="27"/>
      <c r="B116" s="26" t="s">
        <v>259</v>
      </c>
      <c r="C116" s="119" t="s">
        <v>722</v>
      </c>
      <c r="D116" s="120"/>
      <c r="E116" s="19">
        <f>E117</f>
        <v>60000</v>
      </c>
      <c r="F116" s="19">
        <f>F117</f>
        <v>4313</v>
      </c>
      <c r="G116" s="19">
        <f>G117</f>
        <v>-55687</v>
      </c>
      <c r="H116" s="86">
        <f t="shared" si="2"/>
        <v>7.188333333333333</v>
      </c>
    </row>
    <row r="117" spans="1:8" ht="21" customHeight="1">
      <c r="A117" s="27"/>
      <c r="B117" s="27"/>
      <c r="C117" s="28">
        <v>3</v>
      </c>
      <c r="D117" s="16" t="s">
        <v>187</v>
      </c>
      <c r="E117" s="17">
        <f>E118+E121</f>
        <v>60000</v>
      </c>
      <c r="F117" s="17">
        <f>F118+F121</f>
        <v>4313</v>
      </c>
      <c r="G117" s="17">
        <f t="shared" si="3"/>
        <v>-55687</v>
      </c>
      <c r="H117" s="86">
        <f t="shared" si="2"/>
        <v>7.188333333333333</v>
      </c>
    </row>
    <row r="118" spans="1:8" ht="18" customHeight="1">
      <c r="A118" s="27"/>
      <c r="B118" s="27"/>
      <c r="C118" s="28">
        <v>32</v>
      </c>
      <c r="D118" s="44" t="s">
        <v>198</v>
      </c>
      <c r="E118" s="17">
        <f>E119</f>
        <v>30000</v>
      </c>
      <c r="F118" s="17">
        <f>F119</f>
        <v>4313</v>
      </c>
      <c r="G118" s="17">
        <f t="shared" si="3"/>
        <v>-25687</v>
      </c>
      <c r="H118" s="86">
        <f t="shared" si="2"/>
        <v>14.376666666666665</v>
      </c>
    </row>
    <row r="119" spans="1:8" ht="17.25" customHeight="1">
      <c r="A119" s="27"/>
      <c r="B119" s="27"/>
      <c r="C119" s="28">
        <v>329</v>
      </c>
      <c r="D119" s="44" t="s">
        <v>199</v>
      </c>
      <c r="E119" s="17">
        <f>E120</f>
        <v>30000</v>
      </c>
      <c r="F119" s="17">
        <f>F120</f>
        <v>4313</v>
      </c>
      <c r="G119" s="17">
        <f t="shared" si="3"/>
        <v>-25687</v>
      </c>
      <c r="H119" s="86">
        <f t="shared" si="2"/>
        <v>14.376666666666665</v>
      </c>
    </row>
    <row r="120" spans="1:8" ht="15" customHeight="1">
      <c r="A120" s="27" t="s">
        <v>94</v>
      </c>
      <c r="B120" s="27"/>
      <c r="C120" s="28">
        <v>3299</v>
      </c>
      <c r="D120" s="44" t="s">
        <v>501</v>
      </c>
      <c r="E120" s="17">
        <v>30000</v>
      </c>
      <c r="F120" s="17">
        <v>4313</v>
      </c>
      <c r="G120" s="17">
        <f t="shared" si="3"/>
        <v>-25687</v>
      </c>
      <c r="H120" s="86">
        <f t="shared" si="2"/>
        <v>14.376666666666665</v>
      </c>
    </row>
    <row r="121" spans="1:8" ht="17.25" customHeight="1">
      <c r="A121" s="27"/>
      <c r="B121" s="27"/>
      <c r="C121" s="28">
        <v>38</v>
      </c>
      <c r="D121" s="44" t="s">
        <v>201</v>
      </c>
      <c r="E121" s="17">
        <f>E122</f>
        <v>30000</v>
      </c>
      <c r="F121" s="17">
        <f>F122</f>
        <v>0</v>
      </c>
      <c r="G121" s="17">
        <f t="shared" si="3"/>
        <v>-30000</v>
      </c>
      <c r="H121" s="86">
        <f t="shared" si="2"/>
        <v>0</v>
      </c>
    </row>
    <row r="122" spans="1:8" ht="16.5" customHeight="1">
      <c r="A122" s="27"/>
      <c r="B122" s="27"/>
      <c r="C122" s="28">
        <v>381</v>
      </c>
      <c r="D122" s="44" t="s">
        <v>202</v>
      </c>
      <c r="E122" s="17">
        <f>E123</f>
        <v>30000</v>
      </c>
      <c r="F122" s="17">
        <f>F123</f>
        <v>0</v>
      </c>
      <c r="G122" s="17">
        <f t="shared" si="3"/>
        <v>-30000</v>
      </c>
      <c r="H122" s="86">
        <f t="shared" si="2"/>
        <v>0</v>
      </c>
    </row>
    <row r="123" spans="1:8" ht="15" customHeight="1">
      <c r="A123" s="48" t="s">
        <v>95</v>
      </c>
      <c r="B123" s="27"/>
      <c r="C123" s="28">
        <v>3811</v>
      </c>
      <c r="D123" s="55" t="s">
        <v>342</v>
      </c>
      <c r="E123" s="17">
        <v>30000</v>
      </c>
      <c r="F123" s="17">
        <v>0</v>
      </c>
      <c r="G123" s="17">
        <f t="shared" si="3"/>
        <v>-30000</v>
      </c>
      <c r="H123" s="86">
        <f t="shared" si="2"/>
        <v>0</v>
      </c>
    </row>
    <row r="124" spans="1:8" ht="26.25" customHeight="1">
      <c r="A124" s="27"/>
      <c r="B124" s="26" t="s">
        <v>847</v>
      </c>
      <c r="C124" s="119" t="s">
        <v>848</v>
      </c>
      <c r="D124" s="120"/>
      <c r="E124" s="19">
        <f aca="true" t="shared" si="6" ref="E124:F127">E125</f>
        <v>30000</v>
      </c>
      <c r="F124" s="19">
        <f t="shared" si="6"/>
        <v>0</v>
      </c>
      <c r="G124" s="17">
        <f t="shared" si="3"/>
        <v>-30000</v>
      </c>
      <c r="H124" s="86">
        <f t="shared" si="2"/>
        <v>0</v>
      </c>
    </row>
    <row r="125" spans="1:8" ht="21" customHeight="1">
      <c r="A125" s="27"/>
      <c r="B125" s="27"/>
      <c r="C125" s="28">
        <v>3</v>
      </c>
      <c r="D125" s="16" t="s">
        <v>187</v>
      </c>
      <c r="E125" s="17">
        <f t="shared" si="6"/>
        <v>30000</v>
      </c>
      <c r="F125" s="17">
        <f t="shared" si="6"/>
        <v>0</v>
      </c>
      <c r="G125" s="17">
        <f t="shared" si="3"/>
        <v>-30000</v>
      </c>
      <c r="H125" s="86">
        <f t="shared" si="2"/>
        <v>0</v>
      </c>
    </row>
    <row r="126" spans="1:8" ht="18" customHeight="1">
      <c r="A126" s="27"/>
      <c r="B126" s="27"/>
      <c r="C126" s="28">
        <v>32</v>
      </c>
      <c r="D126" s="44" t="s">
        <v>198</v>
      </c>
      <c r="E126" s="17">
        <f t="shared" si="6"/>
        <v>30000</v>
      </c>
      <c r="F126" s="17">
        <f t="shared" si="6"/>
        <v>0</v>
      </c>
      <c r="G126" s="17">
        <f t="shared" si="3"/>
        <v>-30000</v>
      </c>
      <c r="H126" s="86">
        <f t="shared" si="2"/>
        <v>0</v>
      </c>
    </row>
    <row r="127" spans="1:8" ht="17.25" customHeight="1">
      <c r="A127" s="27"/>
      <c r="B127" s="27"/>
      <c r="C127" s="28">
        <v>329</v>
      </c>
      <c r="D127" s="44" t="s">
        <v>199</v>
      </c>
      <c r="E127" s="17">
        <f t="shared" si="6"/>
        <v>30000</v>
      </c>
      <c r="F127" s="17">
        <f t="shared" si="6"/>
        <v>0</v>
      </c>
      <c r="G127" s="17">
        <f t="shared" si="3"/>
        <v>-30000</v>
      </c>
      <c r="H127" s="86">
        <f t="shared" si="2"/>
        <v>0</v>
      </c>
    </row>
    <row r="128" spans="1:8" ht="15" customHeight="1">
      <c r="A128" s="27" t="s">
        <v>96</v>
      </c>
      <c r="B128" s="27"/>
      <c r="C128" s="28">
        <v>3299</v>
      </c>
      <c r="D128" s="44" t="s">
        <v>849</v>
      </c>
      <c r="E128" s="17">
        <v>30000</v>
      </c>
      <c r="F128" s="17">
        <v>0</v>
      </c>
      <c r="G128" s="17">
        <f t="shared" si="3"/>
        <v>-30000</v>
      </c>
      <c r="H128" s="86">
        <f t="shared" si="2"/>
        <v>0</v>
      </c>
    </row>
    <row r="129" spans="1:8" ht="25.5" customHeight="1">
      <c r="A129" s="27"/>
      <c r="B129" s="27"/>
      <c r="C129" s="121" t="s">
        <v>691</v>
      </c>
      <c r="D129" s="122"/>
      <c r="E129" s="20">
        <f aca="true" t="shared" si="7" ref="E129:G131">E130</f>
        <v>40000</v>
      </c>
      <c r="F129" s="20">
        <f t="shared" si="7"/>
        <v>12352</v>
      </c>
      <c r="G129" s="20">
        <f t="shared" si="7"/>
        <v>-27648</v>
      </c>
      <c r="H129" s="86">
        <f t="shared" si="2"/>
        <v>30.880000000000003</v>
      </c>
    </row>
    <row r="130" spans="1:8" ht="24" customHeight="1">
      <c r="A130" s="27"/>
      <c r="B130" s="26" t="s">
        <v>55</v>
      </c>
      <c r="C130" s="119" t="s">
        <v>723</v>
      </c>
      <c r="D130" s="120"/>
      <c r="E130" s="19">
        <f t="shared" si="7"/>
        <v>40000</v>
      </c>
      <c r="F130" s="19">
        <f t="shared" si="7"/>
        <v>12352</v>
      </c>
      <c r="G130" s="17">
        <f t="shared" si="3"/>
        <v>-27648</v>
      </c>
      <c r="H130" s="86">
        <f t="shared" si="2"/>
        <v>30.880000000000003</v>
      </c>
    </row>
    <row r="131" spans="1:8" ht="21" customHeight="1">
      <c r="A131" s="27"/>
      <c r="B131" s="27"/>
      <c r="C131" s="28">
        <v>3</v>
      </c>
      <c r="D131" s="44" t="s">
        <v>187</v>
      </c>
      <c r="E131" s="17">
        <f t="shared" si="7"/>
        <v>40000</v>
      </c>
      <c r="F131" s="17">
        <f t="shared" si="7"/>
        <v>12352</v>
      </c>
      <c r="G131" s="17">
        <f t="shared" si="3"/>
        <v>-27648</v>
      </c>
      <c r="H131" s="86">
        <f t="shared" si="2"/>
        <v>30.880000000000003</v>
      </c>
    </row>
    <row r="132" spans="1:8" ht="18" customHeight="1">
      <c r="A132" s="27"/>
      <c r="B132" s="27"/>
      <c r="C132" s="28">
        <v>32</v>
      </c>
      <c r="D132" s="44" t="s">
        <v>198</v>
      </c>
      <c r="E132" s="17">
        <f>E133+E135</f>
        <v>40000</v>
      </c>
      <c r="F132" s="17">
        <f>F133+F135</f>
        <v>12352</v>
      </c>
      <c r="G132" s="17">
        <f t="shared" si="3"/>
        <v>-27648</v>
      </c>
      <c r="H132" s="86">
        <f t="shared" si="2"/>
        <v>30.880000000000003</v>
      </c>
    </row>
    <row r="133" spans="1:8" ht="16.5" customHeight="1">
      <c r="A133" s="27"/>
      <c r="B133" s="27"/>
      <c r="C133" s="28">
        <v>322</v>
      </c>
      <c r="D133" s="44" t="s">
        <v>205</v>
      </c>
      <c r="E133" s="17">
        <f>E134</f>
        <v>10000</v>
      </c>
      <c r="F133" s="17">
        <f>F134</f>
        <v>4359</v>
      </c>
      <c r="G133" s="17">
        <f t="shared" si="3"/>
        <v>-5641</v>
      </c>
      <c r="H133" s="86">
        <f t="shared" si="2"/>
        <v>43.59</v>
      </c>
    </row>
    <row r="134" spans="1:8" ht="14.25" customHeight="1">
      <c r="A134" s="27" t="s">
        <v>163</v>
      </c>
      <c r="B134" s="27"/>
      <c r="C134" s="28">
        <v>3224</v>
      </c>
      <c r="D134" s="44" t="s">
        <v>206</v>
      </c>
      <c r="E134" s="17">
        <v>10000</v>
      </c>
      <c r="F134" s="17">
        <v>4359</v>
      </c>
      <c r="G134" s="17">
        <f t="shared" si="3"/>
        <v>-5641</v>
      </c>
      <c r="H134" s="86">
        <f t="shared" si="2"/>
        <v>43.59</v>
      </c>
    </row>
    <row r="135" spans="1:8" ht="17.25" customHeight="1">
      <c r="A135" s="27"/>
      <c r="B135" s="27"/>
      <c r="C135" s="28">
        <v>323</v>
      </c>
      <c r="D135" s="44" t="s">
        <v>207</v>
      </c>
      <c r="E135" s="17">
        <f>E136</f>
        <v>30000</v>
      </c>
      <c r="F135" s="17">
        <f>F136</f>
        <v>7993</v>
      </c>
      <c r="G135" s="17">
        <f t="shared" si="3"/>
        <v>-22007</v>
      </c>
      <c r="H135" s="86">
        <f t="shared" si="2"/>
        <v>26.643333333333334</v>
      </c>
    </row>
    <row r="136" spans="1:8" ht="14.25" customHeight="1">
      <c r="A136" s="27" t="s">
        <v>97</v>
      </c>
      <c r="B136" s="27"/>
      <c r="C136" s="28">
        <v>3232</v>
      </c>
      <c r="D136" s="44" t="s">
        <v>208</v>
      </c>
      <c r="E136" s="17">
        <v>30000</v>
      </c>
      <c r="F136" s="17">
        <v>7993</v>
      </c>
      <c r="G136" s="17">
        <f t="shared" si="3"/>
        <v>-22007</v>
      </c>
      <c r="H136" s="86">
        <f t="shared" si="2"/>
        <v>26.643333333333334</v>
      </c>
    </row>
    <row r="137" spans="1:8" ht="26.25" customHeight="1">
      <c r="A137" s="27"/>
      <c r="B137" s="27"/>
      <c r="C137" s="121" t="s">
        <v>692</v>
      </c>
      <c r="D137" s="122"/>
      <c r="E137" s="20">
        <f>E138+E143</f>
        <v>145000</v>
      </c>
      <c r="F137" s="20">
        <f>F138+F143</f>
        <v>5000</v>
      </c>
      <c r="G137" s="20">
        <f>G138+G143</f>
        <v>-140000</v>
      </c>
      <c r="H137" s="86">
        <f t="shared" si="2"/>
        <v>3.4482758620689653</v>
      </c>
    </row>
    <row r="138" spans="1:8" ht="24" customHeight="1">
      <c r="A138" s="27"/>
      <c r="B138" s="26" t="s">
        <v>59</v>
      </c>
      <c r="C138" s="119" t="s">
        <v>741</v>
      </c>
      <c r="D138" s="120"/>
      <c r="E138" s="19">
        <f aca="true" t="shared" si="8" ref="E138:F140">E139</f>
        <v>100000</v>
      </c>
      <c r="F138" s="19">
        <f t="shared" si="8"/>
        <v>5000</v>
      </c>
      <c r="G138" s="17">
        <f t="shared" si="3"/>
        <v>-95000</v>
      </c>
      <c r="H138" s="86">
        <f aca="true" t="shared" si="9" ref="H138:H201">F138/E138*100</f>
        <v>5</v>
      </c>
    </row>
    <row r="139" spans="1:8" ht="21" customHeight="1">
      <c r="A139" s="27"/>
      <c r="B139" s="27"/>
      <c r="C139" s="28">
        <v>3</v>
      </c>
      <c r="D139" s="16" t="s">
        <v>187</v>
      </c>
      <c r="E139" s="17">
        <f t="shared" si="8"/>
        <v>100000</v>
      </c>
      <c r="F139" s="17">
        <f t="shared" si="8"/>
        <v>5000</v>
      </c>
      <c r="G139" s="17">
        <f t="shared" si="3"/>
        <v>-95000</v>
      </c>
      <c r="H139" s="86">
        <f t="shared" si="9"/>
        <v>5</v>
      </c>
    </row>
    <row r="140" spans="1:8" ht="18" customHeight="1">
      <c r="A140" s="27"/>
      <c r="B140" s="27"/>
      <c r="C140" s="28">
        <v>35</v>
      </c>
      <c r="D140" s="16" t="s">
        <v>212</v>
      </c>
      <c r="E140" s="17">
        <f t="shared" si="8"/>
        <v>100000</v>
      </c>
      <c r="F140" s="17">
        <f t="shared" si="8"/>
        <v>5000</v>
      </c>
      <c r="G140" s="17">
        <f t="shared" si="3"/>
        <v>-95000</v>
      </c>
      <c r="H140" s="86">
        <f t="shared" si="9"/>
        <v>5</v>
      </c>
    </row>
    <row r="141" spans="1:8" ht="18.75" customHeight="1">
      <c r="A141" s="27"/>
      <c r="B141" s="27"/>
      <c r="C141" s="28">
        <v>352</v>
      </c>
      <c r="D141" s="16" t="s">
        <v>214</v>
      </c>
      <c r="E141" s="17">
        <f>SUM(E142:E142)</f>
        <v>100000</v>
      </c>
      <c r="F141" s="17">
        <f>SUM(F142:F142)</f>
        <v>5000</v>
      </c>
      <c r="G141" s="17">
        <f aca="true" t="shared" si="10" ref="G141:G204">F141-E141</f>
        <v>-95000</v>
      </c>
      <c r="H141" s="86">
        <f t="shared" si="9"/>
        <v>5</v>
      </c>
    </row>
    <row r="142" spans="1:8" ht="15" customHeight="1">
      <c r="A142" s="27" t="s">
        <v>98</v>
      </c>
      <c r="B142" s="27"/>
      <c r="C142" s="28">
        <v>3523</v>
      </c>
      <c r="D142" s="16" t="s">
        <v>215</v>
      </c>
      <c r="E142" s="17">
        <v>100000</v>
      </c>
      <c r="F142" s="17">
        <v>5000</v>
      </c>
      <c r="G142" s="17">
        <f t="shared" si="10"/>
        <v>-95000</v>
      </c>
      <c r="H142" s="86">
        <f t="shared" si="9"/>
        <v>5</v>
      </c>
    </row>
    <row r="143" spans="1:8" ht="28.5" customHeight="1">
      <c r="A143" s="27"/>
      <c r="B143" s="26" t="s">
        <v>60</v>
      </c>
      <c r="C143" s="144" t="s">
        <v>740</v>
      </c>
      <c r="D143" s="145"/>
      <c r="E143" s="19">
        <f aca="true" t="shared" si="11" ref="E143:G145">E144</f>
        <v>45000</v>
      </c>
      <c r="F143" s="19">
        <f t="shared" si="11"/>
        <v>0</v>
      </c>
      <c r="G143" s="19">
        <f t="shared" si="11"/>
        <v>-45000</v>
      </c>
      <c r="H143" s="86">
        <f t="shared" si="9"/>
        <v>0</v>
      </c>
    </row>
    <row r="144" spans="1:8" ht="21" customHeight="1">
      <c r="A144" s="27"/>
      <c r="B144" s="27"/>
      <c r="C144" s="28">
        <v>3</v>
      </c>
      <c r="D144" s="16" t="s">
        <v>187</v>
      </c>
      <c r="E144" s="17">
        <f t="shared" si="11"/>
        <v>45000</v>
      </c>
      <c r="F144" s="17">
        <f t="shared" si="11"/>
        <v>0</v>
      </c>
      <c r="G144" s="17">
        <f t="shared" si="10"/>
        <v>-45000</v>
      </c>
      <c r="H144" s="86">
        <f t="shared" si="9"/>
        <v>0</v>
      </c>
    </row>
    <row r="145" spans="1:8" ht="18" customHeight="1">
      <c r="A145" s="27"/>
      <c r="B145" s="27"/>
      <c r="C145" s="28">
        <v>35</v>
      </c>
      <c r="D145" s="16" t="s">
        <v>212</v>
      </c>
      <c r="E145" s="17">
        <f t="shared" si="11"/>
        <v>45000</v>
      </c>
      <c r="F145" s="17">
        <f t="shared" si="11"/>
        <v>0</v>
      </c>
      <c r="G145" s="17">
        <f t="shared" si="10"/>
        <v>-45000</v>
      </c>
      <c r="H145" s="86">
        <f t="shared" si="9"/>
        <v>0</v>
      </c>
    </row>
    <row r="146" spans="1:8" ht="18" customHeight="1">
      <c r="A146" s="27"/>
      <c r="B146" s="27"/>
      <c r="C146" s="28">
        <v>352</v>
      </c>
      <c r="D146" s="16" t="s">
        <v>214</v>
      </c>
      <c r="E146" s="17">
        <f>SUM(E147:E148)</f>
        <v>45000</v>
      </c>
      <c r="F146" s="17">
        <f>SUM(F147:F148)</f>
        <v>0</v>
      </c>
      <c r="G146" s="17">
        <f t="shared" si="10"/>
        <v>-45000</v>
      </c>
      <c r="H146" s="86">
        <f t="shared" si="9"/>
        <v>0</v>
      </c>
    </row>
    <row r="147" spans="1:8" ht="15" customHeight="1">
      <c r="A147" s="27" t="s">
        <v>99</v>
      </c>
      <c r="B147" s="27"/>
      <c r="C147" s="28">
        <v>3523</v>
      </c>
      <c r="D147" s="16" t="s">
        <v>216</v>
      </c>
      <c r="E147" s="17">
        <v>25000</v>
      </c>
      <c r="F147" s="17">
        <v>0</v>
      </c>
      <c r="G147" s="17">
        <f t="shared" si="10"/>
        <v>-25000</v>
      </c>
      <c r="H147" s="86">
        <f t="shared" si="9"/>
        <v>0</v>
      </c>
    </row>
    <row r="148" spans="1:8" ht="15" customHeight="1">
      <c r="A148" s="27" t="s">
        <v>355</v>
      </c>
      <c r="B148" s="27"/>
      <c r="C148" s="28" t="s">
        <v>361</v>
      </c>
      <c r="D148" s="49" t="s">
        <v>569</v>
      </c>
      <c r="E148" s="17">
        <v>20000</v>
      </c>
      <c r="F148" s="17">
        <v>0</v>
      </c>
      <c r="G148" s="17">
        <f t="shared" si="10"/>
        <v>-20000</v>
      </c>
      <c r="H148" s="86">
        <f t="shared" si="9"/>
        <v>0</v>
      </c>
    </row>
    <row r="149" spans="1:8" ht="25.5" customHeight="1">
      <c r="A149" s="27"/>
      <c r="B149" s="27"/>
      <c r="C149" s="121" t="s">
        <v>693</v>
      </c>
      <c r="D149" s="122"/>
      <c r="E149" s="20">
        <f>E150+E158+E163</f>
        <v>2460000</v>
      </c>
      <c r="F149" s="20">
        <f>F150+F158+F163</f>
        <v>1061957</v>
      </c>
      <c r="G149" s="20">
        <f>G150+G158+G163</f>
        <v>-1398043</v>
      </c>
      <c r="H149" s="86">
        <f t="shared" si="9"/>
        <v>43.168983739837394</v>
      </c>
    </row>
    <row r="150" spans="1:8" ht="24" customHeight="1">
      <c r="A150" s="27"/>
      <c r="B150" s="26" t="s">
        <v>61</v>
      </c>
      <c r="C150" s="119" t="s">
        <v>724</v>
      </c>
      <c r="D150" s="120"/>
      <c r="E150" s="19">
        <f>E151</f>
        <v>560000</v>
      </c>
      <c r="F150" s="19">
        <f>F151</f>
        <v>91598</v>
      </c>
      <c r="G150" s="19">
        <f>G151</f>
        <v>-468402</v>
      </c>
      <c r="H150" s="86">
        <f t="shared" si="9"/>
        <v>16.356785714285714</v>
      </c>
    </row>
    <row r="151" spans="1:8" ht="21" customHeight="1">
      <c r="A151" s="27"/>
      <c r="B151" s="27"/>
      <c r="C151" s="28">
        <v>3</v>
      </c>
      <c r="D151" s="16" t="s">
        <v>651</v>
      </c>
      <c r="E151" s="17">
        <f>E152</f>
        <v>560000</v>
      </c>
      <c r="F151" s="17">
        <f>F152</f>
        <v>91598</v>
      </c>
      <c r="G151" s="17">
        <f t="shared" si="10"/>
        <v>-468402</v>
      </c>
      <c r="H151" s="86">
        <f t="shared" si="9"/>
        <v>16.356785714285714</v>
      </c>
    </row>
    <row r="152" spans="1:8" ht="18" customHeight="1">
      <c r="A152" s="27"/>
      <c r="B152" s="27"/>
      <c r="C152" s="28">
        <v>32</v>
      </c>
      <c r="D152" s="16" t="s">
        <v>652</v>
      </c>
      <c r="E152" s="17">
        <f>E153+E155</f>
        <v>560000</v>
      </c>
      <c r="F152" s="17">
        <f>F153+F155</f>
        <v>91598</v>
      </c>
      <c r="G152" s="17">
        <f t="shared" si="10"/>
        <v>-468402</v>
      </c>
      <c r="H152" s="86">
        <f t="shared" si="9"/>
        <v>16.356785714285714</v>
      </c>
    </row>
    <row r="153" spans="1:8" ht="17.25" customHeight="1">
      <c r="A153" s="27"/>
      <c r="B153" s="27" t="s">
        <v>18</v>
      </c>
      <c r="C153" s="28">
        <v>322</v>
      </c>
      <c r="D153" s="16" t="s">
        <v>205</v>
      </c>
      <c r="E153" s="17">
        <f>E154</f>
        <v>80000</v>
      </c>
      <c r="F153" s="17">
        <f>F154</f>
        <v>28637</v>
      </c>
      <c r="G153" s="17">
        <f t="shared" si="10"/>
        <v>-51363</v>
      </c>
      <c r="H153" s="86">
        <f t="shared" si="9"/>
        <v>35.79625</v>
      </c>
    </row>
    <row r="154" spans="1:8" ht="15" customHeight="1">
      <c r="A154" s="27" t="s">
        <v>100</v>
      </c>
      <c r="B154" s="27"/>
      <c r="C154" s="28">
        <v>3224</v>
      </c>
      <c r="D154" s="16" t="s">
        <v>217</v>
      </c>
      <c r="E154" s="17">
        <v>80000</v>
      </c>
      <c r="F154" s="17">
        <v>28637</v>
      </c>
      <c r="G154" s="17">
        <f t="shared" si="10"/>
        <v>-51363</v>
      </c>
      <c r="H154" s="86">
        <f t="shared" si="9"/>
        <v>35.79625</v>
      </c>
    </row>
    <row r="155" spans="1:8" ht="17.25" customHeight="1">
      <c r="A155" s="27"/>
      <c r="B155" s="27"/>
      <c r="C155" s="28">
        <v>323</v>
      </c>
      <c r="D155" s="16" t="s">
        <v>207</v>
      </c>
      <c r="E155" s="17">
        <f>SUM(E156:E157)</f>
        <v>480000</v>
      </c>
      <c r="F155" s="17">
        <f>SUM(F156:F157)</f>
        <v>62961</v>
      </c>
      <c r="G155" s="17">
        <f t="shared" si="10"/>
        <v>-417039</v>
      </c>
      <c r="H155" s="86">
        <f t="shared" si="9"/>
        <v>13.116875</v>
      </c>
    </row>
    <row r="156" spans="1:8" ht="15" customHeight="1">
      <c r="A156" s="27" t="s">
        <v>101</v>
      </c>
      <c r="B156" s="27"/>
      <c r="C156" s="28">
        <v>3232</v>
      </c>
      <c r="D156" s="16" t="s">
        <v>375</v>
      </c>
      <c r="E156" s="17">
        <v>200000</v>
      </c>
      <c r="F156" s="17">
        <v>33961</v>
      </c>
      <c r="G156" s="17">
        <f t="shared" si="10"/>
        <v>-166039</v>
      </c>
      <c r="H156" s="86">
        <f t="shared" si="9"/>
        <v>16.980500000000003</v>
      </c>
    </row>
    <row r="157" spans="1:8" ht="14.25" customHeight="1">
      <c r="A157" s="27" t="s">
        <v>102</v>
      </c>
      <c r="B157" s="27"/>
      <c r="C157" s="28" t="s">
        <v>341</v>
      </c>
      <c r="D157" s="16" t="s">
        <v>850</v>
      </c>
      <c r="E157" s="17">
        <v>280000</v>
      </c>
      <c r="F157" s="17">
        <v>29000</v>
      </c>
      <c r="G157" s="17">
        <f t="shared" si="10"/>
        <v>-251000</v>
      </c>
      <c r="H157" s="86">
        <f t="shared" si="9"/>
        <v>10.357142857142858</v>
      </c>
    </row>
    <row r="158" spans="1:8" ht="24" customHeight="1">
      <c r="A158" s="27"/>
      <c r="B158" s="26" t="s">
        <v>61</v>
      </c>
      <c r="C158" s="119" t="s">
        <v>725</v>
      </c>
      <c r="D158" s="120"/>
      <c r="E158" s="19">
        <f aca="true" t="shared" si="12" ref="E158:G161">E159</f>
        <v>500000</v>
      </c>
      <c r="F158" s="19">
        <f t="shared" si="12"/>
        <v>93145</v>
      </c>
      <c r="G158" s="19">
        <f t="shared" si="12"/>
        <v>-406855</v>
      </c>
      <c r="H158" s="86">
        <f t="shared" si="9"/>
        <v>18.629</v>
      </c>
    </row>
    <row r="159" spans="1:8" ht="21" customHeight="1">
      <c r="A159" s="27"/>
      <c r="B159" s="27"/>
      <c r="C159" s="28">
        <v>4</v>
      </c>
      <c r="D159" s="16" t="s">
        <v>218</v>
      </c>
      <c r="E159" s="17">
        <f t="shared" si="12"/>
        <v>500000</v>
      </c>
      <c r="F159" s="17">
        <f t="shared" si="12"/>
        <v>93145</v>
      </c>
      <c r="G159" s="17">
        <f t="shared" si="10"/>
        <v>-406855</v>
      </c>
      <c r="H159" s="86">
        <f t="shared" si="9"/>
        <v>18.629</v>
      </c>
    </row>
    <row r="160" spans="1:8" ht="18" customHeight="1">
      <c r="A160" s="27"/>
      <c r="B160" s="27"/>
      <c r="C160" s="28">
        <v>41</v>
      </c>
      <c r="D160" s="16" t="s">
        <v>219</v>
      </c>
      <c r="E160" s="17">
        <f t="shared" si="12"/>
        <v>500000</v>
      </c>
      <c r="F160" s="17">
        <f t="shared" si="12"/>
        <v>93145</v>
      </c>
      <c r="G160" s="17">
        <f t="shared" si="10"/>
        <v>-406855</v>
      </c>
      <c r="H160" s="86">
        <f t="shared" si="9"/>
        <v>18.629</v>
      </c>
    </row>
    <row r="161" spans="1:8" ht="16.5" customHeight="1">
      <c r="A161" s="27"/>
      <c r="B161" s="27"/>
      <c r="C161" s="28">
        <v>411</v>
      </c>
      <c r="D161" s="16" t="s">
        <v>220</v>
      </c>
      <c r="E161" s="17">
        <f t="shared" si="12"/>
        <v>500000</v>
      </c>
      <c r="F161" s="17">
        <f t="shared" si="12"/>
        <v>93145</v>
      </c>
      <c r="G161" s="17">
        <f t="shared" si="10"/>
        <v>-406855</v>
      </c>
      <c r="H161" s="86">
        <f t="shared" si="9"/>
        <v>18.629</v>
      </c>
    </row>
    <row r="162" spans="1:8" ht="15" customHeight="1">
      <c r="A162" s="27" t="s">
        <v>103</v>
      </c>
      <c r="B162" s="27"/>
      <c r="C162" s="28">
        <v>4111</v>
      </c>
      <c r="D162" s="16" t="s">
        <v>851</v>
      </c>
      <c r="E162" s="17">
        <v>500000</v>
      </c>
      <c r="F162" s="17">
        <v>93145</v>
      </c>
      <c r="G162" s="17">
        <f t="shared" si="10"/>
        <v>-406855</v>
      </c>
      <c r="H162" s="86">
        <f t="shared" si="9"/>
        <v>18.629</v>
      </c>
    </row>
    <row r="163" spans="1:8" ht="25.5" customHeight="1">
      <c r="A163" s="27"/>
      <c r="B163" s="26" t="s">
        <v>61</v>
      </c>
      <c r="C163" s="119" t="s">
        <v>726</v>
      </c>
      <c r="D163" s="120"/>
      <c r="E163" s="19">
        <f aca="true" t="shared" si="13" ref="E163:G166">E164</f>
        <v>1400000</v>
      </c>
      <c r="F163" s="19">
        <f t="shared" si="13"/>
        <v>877214</v>
      </c>
      <c r="G163" s="19">
        <f t="shared" si="13"/>
        <v>-522786</v>
      </c>
      <c r="H163" s="86">
        <f t="shared" si="9"/>
        <v>62.65814285714286</v>
      </c>
    </row>
    <row r="164" spans="1:8" ht="21" customHeight="1">
      <c r="A164" s="27"/>
      <c r="B164" s="27"/>
      <c r="C164" s="28">
        <v>4</v>
      </c>
      <c r="D164" s="16" t="s">
        <v>221</v>
      </c>
      <c r="E164" s="17">
        <f t="shared" si="13"/>
        <v>1400000</v>
      </c>
      <c r="F164" s="17">
        <f t="shared" si="13"/>
        <v>877214</v>
      </c>
      <c r="G164" s="17">
        <f t="shared" si="10"/>
        <v>-522786</v>
      </c>
      <c r="H164" s="86">
        <f t="shared" si="9"/>
        <v>62.65814285714286</v>
      </c>
    </row>
    <row r="165" spans="1:8" ht="18" customHeight="1">
      <c r="A165" s="27"/>
      <c r="B165" s="27" t="s">
        <v>18</v>
      </c>
      <c r="C165" s="28">
        <v>42</v>
      </c>
      <c r="D165" s="16" t="s">
        <v>222</v>
      </c>
      <c r="E165" s="17">
        <f t="shared" si="13"/>
        <v>1400000</v>
      </c>
      <c r="F165" s="17">
        <f t="shared" si="13"/>
        <v>877214</v>
      </c>
      <c r="G165" s="17">
        <f t="shared" si="10"/>
        <v>-522786</v>
      </c>
      <c r="H165" s="86">
        <f t="shared" si="9"/>
        <v>62.65814285714286</v>
      </c>
    </row>
    <row r="166" spans="1:8" ht="16.5" customHeight="1">
      <c r="A166" s="27"/>
      <c r="B166" s="27" t="s">
        <v>18</v>
      </c>
      <c r="C166" s="28">
        <v>421</v>
      </c>
      <c r="D166" s="16" t="s">
        <v>223</v>
      </c>
      <c r="E166" s="17">
        <f t="shared" si="13"/>
        <v>1400000</v>
      </c>
      <c r="F166" s="17">
        <f t="shared" si="13"/>
        <v>877214</v>
      </c>
      <c r="G166" s="17">
        <f t="shared" si="10"/>
        <v>-522786</v>
      </c>
      <c r="H166" s="86">
        <f t="shared" si="9"/>
        <v>62.65814285714286</v>
      </c>
    </row>
    <row r="167" spans="1:8" ht="15" customHeight="1">
      <c r="A167" s="27" t="s">
        <v>104</v>
      </c>
      <c r="B167" s="27"/>
      <c r="C167" s="28">
        <v>4213</v>
      </c>
      <c r="D167" s="16" t="s">
        <v>460</v>
      </c>
      <c r="E167" s="17">
        <v>1400000</v>
      </c>
      <c r="F167" s="17">
        <v>877214</v>
      </c>
      <c r="G167" s="17">
        <f t="shared" si="10"/>
        <v>-522786</v>
      </c>
      <c r="H167" s="86">
        <f t="shared" si="9"/>
        <v>62.65814285714286</v>
      </c>
    </row>
    <row r="168" spans="1:8" ht="27.75" customHeight="1">
      <c r="A168" s="27"/>
      <c r="B168" s="27"/>
      <c r="C168" s="121" t="s">
        <v>694</v>
      </c>
      <c r="D168" s="122"/>
      <c r="E168" s="20">
        <f>E169+E177</f>
        <v>1617000</v>
      </c>
      <c r="F168" s="20">
        <f>F169+F177</f>
        <v>462453</v>
      </c>
      <c r="G168" s="20">
        <f>G169+G177</f>
        <v>-1154547</v>
      </c>
      <c r="H168" s="86">
        <f t="shared" si="9"/>
        <v>28.599443413729126</v>
      </c>
    </row>
    <row r="169" spans="1:8" ht="27.75" customHeight="1">
      <c r="A169" s="27"/>
      <c r="B169" s="26" t="s">
        <v>462</v>
      </c>
      <c r="C169" s="144" t="s">
        <v>739</v>
      </c>
      <c r="D169" s="145"/>
      <c r="E169" s="19">
        <f>E170</f>
        <v>367000</v>
      </c>
      <c r="F169" s="19">
        <f>F170</f>
        <v>68068</v>
      </c>
      <c r="G169" s="19">
        <f>G170</f>
        <v>-298932</v>
      </c>
      <c r="H169" s="86">
        <f t="shared" si="9"/>
        <v>18.547138964577655</v>
      </c>
    </row>
    <row r="170" spans="1:8" ht="21" customHeight="1">
      <c r="A170" s="27"/>
      <c r="B170" s="27" t="s">
        <v>18</v>
      </c>
      <c r="C170" s="28">
        <v>3</v>
      </c>
      <c r="D170" s="16" t="s">
        <v>187</v>
      </c>
      <c r="E170" s="17">
        <f>E171+E174</f>
        <v>367000</v>
      </c>
      <c r="F170" s="17">
        <f>F171+F174</f>
        <v>68068</v>
      </c>
      <c r="G170" s="17">
        <f t="shared" si="10"/>
        <v>-298932</v>
      </c>
      <c r="H170" s="86">
        <f t="shared" si="9"/>
        <v>18.547138964577655</v>
      </c>
    </row>
    <row r="171" spans="1:8" ht="18" customHeight="1">
      <c r="A171" s="27"/>
      <c r="B171" s="27"/>
      <c r="C171" s="28">
        <v>32</v>
      </c>
      <c r="D171" s="16" t="s">
        <v>652</v>
      </c>
      <c r="E171" s="17">
        <f>E172</f>
        <v>87000</v>
      </c>
      <c r="F171" s="17">
        <f>F172</f>
        <v>68068</v>
      </c>
      <c r="G171" s="17">
        <f t="shared" si="10"/>
        <v>-18932</v>
      </c>
      <c r="H171" s="86">
        <f t="shared" si="9"/>
        <v>78.23908045977012</v>
      </c>
    </row>
    <row r="172" spans="1:8" ht="16.5" customHeight="1">
      <c r="A172" s="27"/>
      <c r="B172" s="27"/>
      <c r="C172" s="28">
        <v>323</v>
      </c>
      <c r="D172" s="16" t="s">
        <v>207</v>
      </c>
      <c r="E172" s="17">
        <f>E173</f>
        <v>87000</v>
      </c>
      <c r="F172" s="17">
        <f>F173</f>
        <v>68068</v>
      </c>
      <c r="G172" s="17">
        <f t="shared" si="10"/>
        <v>-18932</v>
      </c>
      <c r="H172" s="86">
        <f t="shared" si="9"/>
        <v>78.23908045977012</v>
      </c>
    </row>
    <row r="173" spans="1:8" ht="15" customHeight="1">
      <c r="A173" s="48" t="s">
        <v>105</v>
      </c>
      <c r="B173" s="27"/>
      <c r="C173" s="28">
        <v>3232</v>
      </c>
      <c r="D173" s="16" t="s">
        <v>571</v>
      </c>
      <c r="E173" s="17">
        <v>87000</v>
      </c>
      <c r="F173" s="17">
        <v>68068</v>
      </c>
      <c r="G173" s="17">
        <f t="shared" si="10"/>
        <v>-18932</v>
      </c>
      <c r="H173" s="86">
        <f t="shared" si="9"/>
        <v>78.23908045977012</v>
      </c>
    </row>
    <row r="174" spans="1:8" ht="18" customHeight="1">
      <c r="A174" s="27"/>
      <c r="B174" s="27"/>
      <c r="C174" s="28">
        <v>38</v>
      </c>
      <c r="D174" s="16" t="s">
        <v>224</v>
      </c>
      <c r="E174" s="17">
        <f>E175</f>
        <v>280000</v>
      </c>
      <c r="F174" s="17">
        <f>F175</f>
        <v>0</v>
      </c>
      <c r="G174" s="17">
        <f t="shared" si="10"/>
        <v>-280000</v>
      </c>
      <c r="H174" s="86">
        <f t="shared" si="9"/>
        <v>0</v>
      </c>
    </row>
    <row r="175" spans="1:8" ht="16.5" customHeight="1">
      <c r="A175" s="27" t="s">
        <v>18</v>
      </c>
      <c r="B175" s="27" t="s">
        <v>18</v>
      </c>
      <c r="C175" s="28">
        <v>386</v>
      </c>
      <c r="D175" s="16" t="s">
        <v>225</v>
      </c>
      <c r="E175" s="17">
        <f>E176</f>
        <v>280000</v>
      </c>
      <c r="F175" s="17">
        <f>F176</f>
        <v>0</v>
      </c>
      <c r="G175" s="17">
        <f t="shared" si="10"/>
        <v>-280000</v>
      </c>
      <c r="H175" s="86">
        <f t="shared" si="9"/>
        <v>0</v>
      </c>
    </row>
    <row r="176" spans="1:8" ht="15" customHeight="1">
      <c r="A176" s="48" t="s">
        <v>356</v>
      </c>
      <c r="B176" s="27"/>
      <c r="C176" s="28">
        <v>3861</v>
      </c>
      <c r="D176" s="16" t="s">
        <v>386</v>
      </c>
      <c r="E176" s="17">
        <v>280000</v>
      </c>
      <c r="F176" s="17">
        <v>0</v>
      </c>
      <c r="G176" s="17">
        <f t="shared" si="10"/>
        <v>-280000</v>
      </c>
      <c r="H176" s="86">
        <f t="shared" si="9"/>
        <v>0</v>
      </c>
    </row>
    <row r="177" spans="1:8" ht="26.25" customHeight="1">
      <c r="A177" s="27"/>
      <c r="B177" s="26" t="s">
        <v>62</v>
      </c>
      <c r="C177" s="119" t="s">
        <v>738</v>
      </c>
      <c r="D177" s="120"/>
      <c r="E177" s="19">
        <f>E178</f>
        <v>1250000</v>
      </c>
      <c r="F177" s="19">
        <f>F178</f>
        <v>394385</v>
      </c>
      <c r="G177" s="19">
        <f>G178</f>
        <v>-855615</v>
      </c>
      <c r="H177" s="86">
        <f t="shared" si="9"/>
        <v>31.550800000000002</v>
      </c>
    </row>
    <row r="178" spans="1:8" ht="21" customHeight="1">
      <c r="A178" s="27"/>
      <c r="B178" s="27" t="s">
        <v>18</v>
      </c>
      <c r="C178" s="28">
        <v>3</v>
      </c>
      <c r="D178" s="16" t="s">
        <v>187</v>
      </c>
      <c r="E178" s="17">
        <f>E179+E182</f>
        <v>1250000</v>
      </c>
      <c r="F178" s="17">
        <f>F179+F182</f>
        <v>394385</v>
      </c>
      <c r="G178" s="17">
        <f t="shared" si="10"/>
        <v>-855615</v>
      </c>
      <c r="H178" s="86">
        <f t="shared" si="9"/>
        <v>31.550800000000002</v>
      </c>
    </row>
    <row r="179" spans="1:8" ht="18" customHeight="1">
      <c r="A179" s="27"/>
      <c r="B179" s="27"/>
      <c r="C179" s="28">
        <v>32</v>
      </c>
      <c r="D179" s="16" t="s">
        <v>652</v>
      </c>
      <c r="E179" s="17">
        <f>E180</f>
        <v>50000</v>
      </c>
      <c r="F179" s="17">
        <f>F180</f>
        <v>0</v>
      </c>
      <c r="G179" s="17">
        <f t="shared" si="10"/>
        <v>-50000</v>
      </c>
      <c r="H179" s="86">
        <f t="shared" si="9"/>
        <v>0</v>
      </c>
    </row>
    <row r="180" spans="1:8" ht="16.5" customHeight="1">
      <c r="A180" s="27"/>
      <c r="B180" s="27"/>
      <c r="C180" s="28">
        <v>323</v>
      </c>
      <c r="D180" s="16" t="s">
        <v>207</v>
      </c>
      <c r="E180" s="17">
        <f>E181</f>
        <v>50000</v>
      </c>
      <c r="F180" s="17">
        <f>F181</f>
        <v>0</v>
      </c>
      <c r="G180" s="17">
        <f t="shared" si="10"/>
        <v>-50000</v>
      </c>
      <c r="H180" s="86">
        <f t="shared" si="9"/>
        <v>0</v>
      </c>
    </row>
    <row r="181" spans="1:8" ht="15" customHeight="1">
      <c r="A181" s="27" t="s">
        <v>106</v>
      </c>
      <c r="B181" s="27"/>
      <c r="C181" s="28">
        <v>3232</v>
      </c>
      <c r="D181" s="16" t="s">
        <v>347</v>
      </c>
      <c r="E181" s="17">
        <v>50000</v>
      </c>
      <c r="F181" s="17">
        <v>0</v>
      </c>
      <c r="G181" s="17">
        <f t="shared" si="10"/>
        <v>-50000</v>
      </c>
      <c r="H181" s="86">
        <f t="shared" si="9"/>
        <v>0</v>
      </c>
    </row>
    <row r="182" spans="1:8" ht="18" customHeight="1">
      <c r="A182" s="27"/>
      <c r="B182" s="27"/>
      <c r="C182" s="28">
        <v>38</v>
      </c>
      <c r="D182" s="16" t="s">
        <v>224</v>
      </c>
      <c r="E182" s="17">
        <f>E183</f>
        <v>1200000</v>
      </c>
      <c r="F182" s="17">
        <f>F183</f>
        <v>394385</v>
      </c>
      <c r="G182" s="17">
        <f t="shared" si="10"/>
        <v>-805615</v>
      </c>
      <c r="H182" s="86">
        <f t="shared" si="9"/>
        <v>32.86541666666667</v>
      </c>
    </row>
    <row r="183" spans="1:8" ht="16.5" customHeight="1">
      <c r="A183" s="27"/>
      <c r="B183" s="27" t="s">
        <v>18</v>
      </c>
      <c r="C183" s="28">
        <v>386</v>
      </c>
      <c r="D183" s="16" t="s">
        <v>225</v>
      </c>
      <c r="E183" s="17">
        <f>E184</f>
        <v>1200000</v>
      </c>
      <c r="F183" s="17">
        <f>F184</f>
        <v>394385</v>
      </c>
      <c r="G183" s="17">
        <f t="shared" si="10"/>
        <v>-805615</v>
      </c>
      <c r="H183" s="86">
        <f t="shared" si="9"/>
        <v>32.86541666666667</v>
      </c>
    </row>
    <row r="184" spans="1:8" ht="15" customHeight="1">
      <c r="A184" s="48" t="s">
        <v>357</v>
      </c>
      <c r="B184" s="27"/>
      <c r="C184" s="28">
        <v>3861</v>
      </c>
      <c r="D184" s="16" t="s">
        <v>461</v>
      </c>
      <c r="E184" s="17">
        <v>1200000</v>
      </c>
      <c r="F184" s="17">
        <v>394385</v>
      </c>
      <c r="G184" s="17">
        <f t="shared" si="10"/>
        <v>-805615</v>
      </c>
      <c r="H184" s="86">
        <f t="shared" si="9"/>
        <v>32.86541666666667</v>
      </c>
    </row>
    <row r="185" spans="1:8" ht="24.75" customHeight="1">
      <c r="A185" s="27"/>
      <c r="B185" s="26"/>
      <c r="C185" s="121" t="s">
        <v>695</v>
      </c>
      <c r="D185" s="122"/>
      <c r="E185" s="20">
        <f>E186+E191+E196</f>
        <v>700000</v>
      </c>
      <c r="F185" s="20">
        <f>F186+F191+F196</f>
        <v>218220</v>
      </c>
      <c r="G185" s="20">
        <f>G186+G191+G196</f>
        <v>-481780</v>
      </c>
      <c r="H185" s="86">
        <f t="shared" si="9"/>
        <v>31.174285714285716</v>
      </c>
    </row>
    <row r="186" spans="1:8" ht="24" customHeight="1">
      <c r="A186" s="27"/>
      <c r="B186" s="26" t="s">
        <v>63</v>
      </c>
      <c r="C186" s="119" t="s">
        <v>727</v>
      </c>
      <c r="D186" s="120"/>
      <c r="E186" s="19">
        <f aca="true" t="shared" si="14" ref="E186:G189">E187</f>
        <v>300000</v>
      </c>
      <c r="F186" s="19">
        <f t="shared" si="14"/>
        <v>93220</v>
      </c>
      <c r="G186" s="19">
        <f t="shared" si="14"/>
        <v>-206780</v>
      </c>
      <c r="H186" s="86">
        <f t="shared" si="9"/>
        <v>31.07333333333333</v>
      </c>
    </row>
    <row r="187" spans="1:8" ht="20.25" customHeight="1">
      <c r="A187" s="27"/>
      <c r="B187" s="27"/>
      <c r="C187" s="28">
        <v>3</v>
      </c>
      <c r="D187" s="16" t="s">
        <v>187</v>
      </c>
      <c r="E187" s="17">
        <f t="shared" si="14"/>
        <v>300000</v>
      </c>
      <c r="F187" s="17">
        <f t="shared" si="14"/>
        <v>93220</v>
      </c>
      <c r="G187" s="17">
        <f t="shared" si="10"/>
        <v>-206780</v>
      </c>
      <c r="H187" s="86">
        <f t="shared" si="9"/>
        <v>31.07333333333333</v>
      </c>
    </row>
    <row r="188" spans="1:8" ht="17.25" customHeight="1">
      <c r="A188" s="27"/>
      <c r="B188" s="27"/>
      <c r="C188" s="28">
        <v>32</v>
      </c>
      <c r="D188" s="16" t="s">
        <v>652</v>
      </c>
      <c r="E188" s="17">
        <f t="shared" si="14"/>
        <v>300000</v>
      </c>
      <c r="F188" s="17">
        <f t="shared" si="14"/>
        <v>93220</v>
      </c>
      <c r="G188" s="17">
        <f t="shared" si="10"/>
        <v>-206780</v>
      </c>
      <c r="H188" s="86">
        <f t="shared" si="9"/>
        <v>31.07333333333333</v>
      </c>
    </row>
    <row r="189" spans="1:8" ht="16.5" customHeight="1">
      <c r="A189" s="27"/>
      <c r="B189" s="27"/>
      <c r="C189" s="28">
        <v>323</v>
      </c>
      <c r="D189" s="16" t="s">
        <v>0</v>
      </c>
      <c r="E189" s="17">
        <f t="shared" si="14"/>
        <v>300000</v>
      </c>
      <c r="F189" s="17">
        <f t="shared" si="14"/>
        <v>93220</v>
      </c>
      <c r="G189" s="17">
        <f t="shared" si="10"/>
        <v>-206780</v>
      </c>
      <c r="H189" s="86">
        <f t="shared" si="9"/>
        <v>31.07333333333333</v>
      </c>
    </row>
    <row r="190" spans="1:8" ht="15" customHeight="1">
      <c r="A190" s="27" t="s">
        <v>107</v>
      </c>
      <c r="B190" s="27"/>
      <c r="C190" s="28">
        <v>3237</v>
      </c>
      <c r="D190" s="16" t="s">
        <v>227</v>
      </c>
      <c r="E190" s="17">
        <v>300000</v>
      </c>
      <c r="F190" s="17">
        <v>93220</v>
      </c>
      <c r="G190" s="17">
        <f t="shared" si="10"/>
        <v>-206780</v>
      </c>
      <c r="H190" s="86">
        <f t="shared" si="9"/>
        <v>31.07333333333333</v>
      </c>
    </row>
    <row r="191" spans="1:8" ht="26.25" customHeight="1">
      <c r="A191" s="27"/>
      <c r="B191" s="21" t="s">
        <v>63</v>
      </c>
      <c r="C191" s="119" t="s">
        <v>728</v>
      </c>
      <c r="D191" s="120"/>
      <c r="E191" s="19">
        <f aca="true" t="shared" si="15" ref="E191:G194">E192</f>
        <v>300000</v>
      </c>
      <c r="F191" s="19">
        <f t="shared" si="15"/>
        <v>125000</v>
      </c>
      <c r="G191" s="19">
        <f t="shared" si="15"/>
        <v>-175000</v>
      </c>
      <c r="H191" s="86">
        <f t="shared" si="9"/>
        <v>41.66666666666667</v>
      </c>
    </row>
    <row r="192" spans="1:8" ht="17.25" customHeight="1">
      <c r="A192" s="27"/>
      <c r="B192" s="27"/>
      <c r="C192" s="28">
        <v>4</v>
      </c>
      <c r="D192" s="16" t="s">
        <v>218</v>
      </c>
      <c r="E192" s="17">
        <f t="shared" si="15"/>
        <v>300000</v>
      </c>
      <c r="F192" s="17">
        <f t="shared" si="15"/>
        <v>125000</v>
      </c>
      <c r="G192" s="17">
        <f t="shared" si="10"/>
        <v>-175000</v>
      </c>
      <c r="H192" s="86">
        <f t="shared" si="9"/>
        <v>41.66666666666667</v>
      </c>
    </row>
    <row r="193" spans="1:8" ht="17.25" customHeight="1">
      <c r="A193" s="27"/>
      <c r="B193" s="27" t="s">
        <v>18</v>
      </c>
      <c r="C193" s="28">
        <v>42</v>
      </c>
      <c r="D193" s="16" t="s">
        <v>228</v>
      </c>
      <c r="E193" s="17">
        <f t="shared" si="15"/>
        <v>300000</v>
      </c>
      <c r="F193" s="17">
        <f t="shared" si="15"/>
        <v>125000</v>
      </c>
      <c r="G193" s="17">
        <f t="shared" si="10"/>
        <v>-175000</v>
      </c>
      <c r="H193" s="86">
        <f t="shared" si="9"/>
        <v>41.66666666666667</v>
      </c>
    </row>
    <row r="194" spans="1:8" ht="17.25" customHeight="1">
      <c r="A194" s="27"/>
      <c r="B194" s="27" t="s">
        <v>18</v>
      </c>
      <c r="C194" s="28">
        <v>426</v>
      </c>
      <c r="D194" s="16" t="s">
        <v>229</v>
      </c>
      <c r="E194" s="17">
        <f t="shared" si="15"/>
        <v>300000</v>
      </c>
      <c r="F194" s="17">
        <f t="shared" si="15"/>
        <v>125000</v>
      </c>
      <c r="G194" s="17">
        <f t="shared" si="10"/>
        <v>-175000</v>
      </c>
      <c r="H194" s="86">
        <f t="shared" si="9"/>
        <v>41.66666666666667</v>
      </c>
    </row>
    <row r="195" spans="1:8" ht="15" customHeight="1">
      <c r="A195" s="27" t="s">
        <v>108</v>
      </c>
      <c r="B195" s="27"/>
      <c r="C195" s="28" t="s">
        <v>810</v>
      </c>
      <c r="D195" s="16" t="s">
        <v>230</v>
      </c>
      <c r="E195" s="17">
        <v>300000</v>
      </c>
      <c r="F195" s="17">
        <v>125000</v>
      </c>
      <c r="G195" s="17">
        <f t="shared" si="10"/>
        <v>-175000</v>
      </c>
      <c r="H195" s="86">
        <f t="shared" si="9"/>
        <v>41.66666666666667</v>
      </c>
    </row>
    <row r="196" spans="1:8" ht="25.5" customHeight="1">
      <c r="A196" s="27"/>
      <c r="B196" s="21" t="s">
        <v>63</v>
      </c>
      <c r="C196" s="119" t="s">
        <v>729</v>
      </c>
      <c r="D196" s="120"/>
      <c r="E196" s="19">
        <f aca="true" t="shared" si="16" ref="E196:G199">E197</f>
        <v>100000</v>
      </c>
      <c r="F196" s="19">
        <f t="shared" si="16"/>
        <v>0</v>
      </c>
      <c r="G196" s="19">
        <f t="shared" si="16"/>
        <v>-100000</v>
      </c>
      <c r="H196" s="86">
        <f t="shared" si="9"/>
        <v>0</v>
      </c>
    </row>
    <row r="197" spans="1:8" ht="21" customHeight="1">
      <c r="A197" s="27"/>
      <c r="B197" s="27"/>
      <c r="C197" s="28">
        <v>4</v>
      </c>
      <c r="D197" s="16" t="s">
        <v>218</v>
      </c>
      <c r="E197" s="17">
        <f t="shared" si="16"/>
        <v>100000</v>
      </c>
      <c r="F197" s="17">
        <f t="shared" si="16"/>
        <v>0</v>
      </c>
      <c r="G197" s="17">
        <f t="shared" si="10"/>
        <v>-100000</v>
      </c>
      <c r="H197" s="86">
        <f t="shared" si="9"/>
        <v>0</v>
      </c>
    </row>
    <row r="198" spans="1:8" ht="18" customHeight="1">
      <c r="A198" s="27"/>
      <c r="B198" s="27"/>
      <c r="C198" s="28">
        <v>41</v>
      </c>
      <c r="D198" s="16" t="s">
        <v>219</v>
      </c>
      <c r="E198" s="17">
        <f t="shared" si="16"/>
        <v>100000</v>
      </c>
      <c r="F198" s="17">
        <f t="shared" si="16"/>
        <v>0</v>
      </c>
      <c r="G198" s="17">
        <f t="shared" si="10"/>
        <v>-100000</v>
      </c>
      <c r="H198" s="86">
        <f t="shared" si="9"/>
        <v>0</v>
      </c>
    </row>
    <row r="199" spans="1:8" ht="17.25" customHeight="1">
      <c r="A199" s="27"/>
      <c r="B199" s="27"/>
      <c r="C199" s="28">
        <v>411</v>
      </c>
      <c r="D199" s="16" t="s">
        <v>220</v>
      </c>
      <c r="E199" s="17">
        <f t="shared" si="16"/>
        <v>100000</v>
      </c>
      <c r="F199" s="17">
        <f t="shared" si="16"/>
        <v>0</v>
      </c>
      <c r="G199" s="17">
        <f t="shared" si="10"/>
        <v>-100000</v>
      </c>
      <c r="H199" s="86">
        <f t="shared" si="9"/>
        <v>0</v>
      </c>
    </row>
    <row r="200" spans="1:8" ht="15" customHeight="1">
      <c r="A200" s="27" t="s">
        <v>109</v>
      </c>
      <c r="B200" s="27"/>
      <c r="C200" s="28">
        <v>4111</v>
      </c>
      <c r="D200" s="16" t="s">
        <v>852</v>
      </c>
      <c r="E200" s="50">
        <v>100000</v>
      </c>
      <c r="F200" s="50">
        <v>0</v>
      </c>
      <c r="G200" s="17">
        <f t="shared" si="10"/>
        <v>-100000</v>
      </c>
      <c r="H200" s="86">
        <f t="shared" si="9"/>
        <v>0</v>
      </c>
    </row>
    <row r="201" spans="1:8" ht="27.75" customHeight="1">
      <c r="A201" s="27"/>
      <c r="B201" s="26"/>
      <c r="C201" s="121" t="s">
        <v>696</v>
      </c>
      <c r="D201" s="122"/>
      <c r="E201" s="20">
        <f aca="true" t="shared" si="17" ref="E201:G205">E202</f>
        <v>250000</v>
      </c>
      <c r="F201" s="20">
        <f t="shared" si="17"/>
        <v>0</v>
      </c>
      <c r="G201" s="20">
        <f t="shared" si="17"/>
        <v>-250000</v>
      </c>
      <c r="H201" s="86">
        <f t="shared" si="9"/>
        <v>0</v>
      </c>
    </row>
    <row r="202" spans="1:8" ht="25.5" customHeight="1">
      <c r="A202" s="27"/>
      <c r="B202" s="26" t="s">
        <v>64</v>
      </c>
      <c r="C202" s="119" t="s">
        <v>737</v>
      </c>
      <c r="D202" s="120"/>
      <c r="E202" s="19">
        <f t="shared" si="17"/>
        <v>250000</v>
      </c>
      <c r="F202" s="19">
        <f t="shared" si="17"/>
        <v>0</v>
      </c>
      <c r="G202" s="19">
        <f t="shared" si="17"/>
        <v>-250000</v>
      </c>
      <c r="H202" s="86">
        <f aca="true" t="shared" si="18" ref="H202:H265">F202/E202*100</f>
        <v>0</v>
      </c>
    </row>
    <row r="203" spans="1:8" ht="21" customHeight="1">
      <c r="A203" s="27"/>
      <c r="B203" s="27"/>
      <c r="C203" s="28">
        <v>3</v>
      </c>
      <c r="D203" s="16" t="s">
        <v>187</v>
      </c>
      <c r="E203" s="17">
        <f t="shared" si="17"/>
        <v>250000</v>
      </c>
      <c r="F203" s="17">
        <f t="shared" si="17"/>
        <v>0</v>
      </c>
      <c r="G203" s="17">
        <f t="shared" si="10"/>
        <v>-250000</v>
      </c>
      <c r="H203" s="86">
        <f t="shared" si="18"/>
        <v>0</v>
      </c>
    </row>
    <row r="204" spans="1:8" ht="18" customHeight="1">
      <c r="A204" s="27"/>
      <c r="B204" s="27" t="s">
        <v>18</v>
      </c>
      <c r="C204" s="28">
        <v>38</v>
      </c>
      <c r="D204" s="16" t="s">
        <v>201</v>
      </c>
      <c r="E204" s="17">
        <f t="shared" si="17"/>
        <v>250000</v>
      </c>
      <c r="F204" s="17">
        <f t="shared" si="17"/>
        <v>0</v>
      </c>
      <c r="G204" s="17">
        <f t="shared" si="10"/>
        <v>-250000</v>
      </c>
      <c r="H204" s="86">
        <f t="shared" si="18"/>
        <v>0</v>
      </c>
    </row>
    <row r="205" spans="1:8" ht="18" customHeight="1">
      <c r="A205" s="27"/>
      <c r="B205" s="27"/>
      <c r="C205" s="28">
        <v>386</v>
      </c>
      <c r="D205" s="16" t="s">
        <v>225</v>
      </c>
      <c r="E205" s="17">
        <f t="shared" si="17"/>
        <v>250000</v>
      </c>
      <c r="F205" s="17">
        <f t="shared" si="17"/>
        <v>0</v>
      </c>
      <c r="G205" s="17">
        <f aca="true" t="shared" si="19" ref="G205:G268">F205-E205</f>
        <v>-250000</v>
      </c>
      <c r="H205" s="86">
        <f t="shared" si="18"/>
        <v>0</v>
      </c>
    </row>
    <row r="206" spans="1:8" ht="15" customHeight="1">
      <c r="A206" s="48" t="s">
        <v>110</v>
      </c>
      <c r="B206" s="27"/>
      <c r="C206" s="28">
        <v>3861</v>
      </c>
      <c r="D206" s="16" t="s">
        <v>231</v>
      </c>
      <c r="E206" s="17">
        <v>250000</v>
      </c>
      <c r="F206" s="17">
        <v>0</v>
      </c>
      <c r="G206" s="17">
        <f t="shared" si="19"/>
        <v>-250000</v>
      </c>
      <c r="H206" s="86">
        <f t="shared" si="18"/>
        <v>0</v>
      </c>
    </row>
    <row r="207" spans="1:8" ht="27" customHeight="1">
      <c r="A207" s="27"/>
      <c r="B207" s="26"/>
      <c r="C207" s="121" t="s">
        <v>697</v>
      </c>
      <c r="D207" s="122"/>
      <c r="E207" s="20">
        <f>E208+E216</f>
        <v>1290000</v>
      </c>
      <c r="F207" s="20">
        <f>F208+F216</f>
        <v>661752</v>
      </c>
      <c r="G207" s="20">
        <f>G208+G216</f>
        <v>-628248</v>
      </c>
      <c r="H207" s="86">
        <f t="shared" si="18"/>
        <v>51.29860465116279</v>
      </c>
    </row>
    <row r="208" spans="1:8" ht="25.5" customHeight="1">
      <c r="A208" s="27"/>
      <c r="B208" s="26" t="s">
        <v>65</v>
      </c>
      <c r="C208" s="119" t="s">
        <v>730</v>
      </c>
      <c r="D208" s="120"/>
      <c r="E208" s="19">
        <f>E209</f>
        <v>870000</v>
      </c>
      <c r="F208" s="19">
        <f>F209</f>
        <v>413706</v>
      </c>
      <c r="G208" s="19">
        <f>G209</f>
        <v>-456294</v>
      </c>
      <c r="H208" s="86">
        <f t="shared" si="18"/>
        <v>47.55241379310345</v>
      </c>
    </row>
    <row r="209" spans="1:8" ht="21" customHeight="1">
      <c r="A209" s="27"/>
      <c r="B209" s="27"/>
      <c r="C209" s="28">
        <v>3</v>
      </c>
      <c r="D209" s="16" t="s">
        <v>651</v>
      </c>
      <c r="E209" s="17">
        <f>E210</f>
        <v>870000</v>
      </c>
      <c r="F209" s="17">
        <f>F210</f>
        <v>413706</v>
      </c>
      <c r="G209" s="17">
        <f t="shared" si="19"/>
        <v>-456294</v>
      </c>
      <c r="H209" s="86">
        <f t="shared" si="18"/>
        <v>47.55241379310345</v>
      </c>
    </row>
    <row r="210" spans="1:8" ht="18" customHeight="1">
      <c r="A210" s="27"/>
      <c r="B210" s="27" t="s">
        <v>19</v>
      </c>
      <c r="C210" s="28">
        <v>32</v>
      </c>
      <c r="D210" s="16" t="s">
        <v>198</v>
      </c>
      <c r="E210" s="17">
        <f>E211+E214</f>
        <v>870000</v>
      </c>
      <c r="F210" s="17">
        <f>F211+F214</f>
        <v>413706</v>
      </c>
      <c r="G210" s="17">
        <f t="shared" si="19"/>
        <v>-456294</v>
      </c>
      <c r="H210" s="86">
        <f t="shared" si="18"/>
        <v>47.55241379310345</v>
      </c>
    </row>
    <row r="211" spans="1:8" ht="18" customHeight="1">
      <c r="A211" s="27"/>
      <c r="B211" s="27"/>
      <c r="C211" s="28">
        <v>322</v>
      </c>
      <c r="D211" s="16" t="s">
        <v>23</v>
      </c>
      <c r="E211" s="17">
        <f>SUM(E212:E213)</f>
        <v>500000</v>
      </c>
      <c r="F211" s="17">
        <f>SUM(F212:F213)</f>
        <v>227063</v>
      </c>
      <c r="G211" s="17">
        <f t="shared" si="19"/>
        <v>-272937</v>
      </c>
      <c r="H211" s="86">
        <f t="shared" si="18"/>
        <v>45.4126</v>
      </c>
    </row>
    <row r="212" spans="1:8" ht="15" customHeight="1">
      <c r="A212" s="27" t="s">
        <v>111</v>
      </c>
      <c r="B212" s="27"/>
      <c r="C212" s="28">
        <v>3223</v>
      </c>
      <c r="D212" s="16" t="s">
        <v>336</v>
      </c>
      <c r="E212" s="17">
        <v>450000</v>
      </c>
      <c r="F212" s="17">
        <v>202820</v>
      </c>
      <c r="G212" s="17">
        <f t="shared" si="19"/>
        <v>-247180</v>
      </c>
      <c r="H212" s="86">
        <f t="shared" si="18"/>
        <v>45.071111111111115</v>
      </c>
    </row>
    <row r="213" spans="1:8" ht="15" customHeight="1">
      <c r="A213" s="27" t="s">
        <v>377</v>
      </c>
      <c r="B213" s="27"/>
      <c r="C213" s="28">
        <v>3224</v>
      </c>
      <c r="D213" s="16" t="s">
        <v>233</v>
      </c>
      <c r="E213" s="17">
        <v>50000</v>
      </c>
      <c r="F213" s="17">
        <v>24243</v>
      </c>
      <c r="G213" s="17">
        <f t="shared" si="19"/>
        <v>-25757</v>
      </c>
      <c r="H213" s="86">
        <f t="shared" si="18"/>
        <v>48.486000000000004</v>
      </c>
    </row>
    <row r="214" spans="1:8" ht="18" customHeight="1">
      <c r="A214" s="27"/>
      <c r="B214" s="27"/>
      <c r="C214" s="28">
        <v>323</v>
      </c>
      <c r="D214" s="16" t="s">
        <v>207</v>
      </c>
      <c r="E214" s="17">
        <f>E215</f>
        <v>370000</v>
      </c>
      <c r="F214" s="17">
        <f>F215</f>
        <v>186643</v>
      </c>
      <c r="G214" s="17">
        <f t="shared" si="19"/>
        <v>-183357</v>
      </c>
      <c r="H214" s="86">
        <f t="shared" si="18"/>
        <v>50.44405405405406</v>
      </c>
    </row>
    <row r="215" spans="1:8" ht="15" customHeight="1">
      <c r="A215" s="27" t="s">
        <v>870</v>
      </c>
      <c r="B215" s="27"/>
      <c r="C215" s="28">
        <v>3232</v>
      </c>
      <c r="D215" s="16" t="s">
        <v>208</v>
      </c>
      <c r="E215" s="17">
        <v>370000</v>
      </c>
      <c r="F215" s="17">
        <v>186643</v>
      </c>
      <c r="G215" s="17">
        <f t="shared" si="19"/>
        <v>-183357</v>
      </c>
      <c r="H215" s="86">
        <f t="shared" si="18"/>
        <v>50.44405405405406</v>
      </c>
    </row>
    <row r="216" spans="1:8" ht="25.5" customHeight="1">
      <c r="A216" s="27"/>
      <c r="B216" s="26" t="s">
        <v>65</v>
      </c>
      <c r="C216" s="119" t="s">
        <v>731</v>
      </c>
      <c r="D216" s="120"/>
      <c r="E216" s="19">
        <f aca="true" t="shared" si="20" ref="E216:G219">E217</f>
        <v>420000</v>
      </c>
      <c r="F216" s="19">
        <f t="shared" si="20"/>
        <v>248046</v>
      </c>
      <c r="G216" s="19">
        <f t="shared" si="20"/>
        <v>-171954</v>
      </c>
      <c r="H216" s="86">
        <f t="shared" si="18"/>
        <v>59.058571428571426</v>
      </c>
    </row>
    <row r="217" spans="1:8" ht="21" customHeight="1">
      <c r="A217" s="27"/>
      <c r="B217" s="27"/>
      <c r="C217" s="28">
        <v>4</v>
      </c>
      <c r="D217" s="16" t="s">
        <v>221</v>
      </c>
      <c r="E217" s="17">
        <f t="shared" si="20"/>
        <v>420000</v>
      </c>
      <c r="F217" s="17">
        <f t="shared" si="20"/>
        <v>248046</v>
      </c>
      <c r="G217" s="17">
        <f t="shared" si="19"/>
        <v>-171954</v>
      </c>
      <c r="H217" s="86">
        <f t="shared" si="18"/>
        <v>59.058571428571426</v>
      </c>
    </row>
    <row r="218" spans="1:8" ht="18" customHeight="1">
      <c r="A218" s="27"/>
      <c r="B218" s="27" t="s">
        <v>18</v>
      </c>
      <c r="C218" s="28">
        <v>42</v>
      </c>
      <c r="D218" s="16" t="s">
        <v>222</v>
      </c>
      <c r="E218" s="17">
        <f t="shared" si="20"/>
        <v>420000</v>
      </c>
      <c r="F218" s="17">
        <f t="shared" si="20"/>
        <v>248046</v>
      </c>
      <c r="G218" s="17">
        <f t="shared" si="19"/>
        <v>-171954</v>
      </c>
      <c r="H218" s="86">
        <f t="shared" si="18"/>
        <v>59.058571428571426</v>
      </c>
    </row>
    <row r="219" spans="1:8" ht="18" customHeight="1">
      <c r="A219" s="27"/>
      <c r="B219" s="27" t="s">
        <v>18</v>
      </c>
      <c r="C219" s="28" t="s">
        <v>506</v>
      </c>
      <c r="D219" s="16" t="s">
        <v>223</v>
      </c>
      <c r="E219" s="17">
        <f t="shared" si="20"/>
        <v>420000</v>
      </c>
      <c r="F219" s="17">
        <f t="shared" si="20"/>
        <v>248046</v>
      </c>
      <c r="G219" s="17">
        <f t="shared" si="19"/>
        <v>-171954</v>
      </c>
      <c r="H219" s="86">
        <f t="shared" si="18"/>
        <v>59.058571428571426</v>
      </c>
    </row>
    <row r="220" spans="1:8" ht="15" customHeight="1">
      <c r="A220" s="27" t="s">
        <v>112</v>
      </c>
      <c r="B220" s="27"/>
      <c r="C220" s="28" t="s">
        <v>753</v>
      </c>
      <c r="D220" s="16" t="s">
        <v>505</v>
      </c>
      <c r="E220" s="17">
        <v>420000</v>
      </c>
      <c r="F220" s="17">
        <v>248046</v>
      </c>
      <c r="G220" s="17">
        <f t="shared" si="19"/>
        <v>-171954</v>
      </c>
      <c r="H220" s="86">
        <f t="shared" si="18"/>
        <v>59.058571428571426</v>
      </c>
    </row>
    <row r="221" spans="1:8" ht="27.75" customHeight="1">
      <c r="A221" s="27"/>
      <c r="B221" s="26"/>
      <c r="C221" s="121" t="s">
        <v>698</v>
      </c>
      <c r="D221" s="122"/>
      <c r="E221" s="20">
        <f>E222+E236</f>
        <v>2475000</v>
      </c>
      <c r="F221" s="20">
        <f>F222+F236</f>
        <v>1013619</v>
      </c>
      <c r="G221" s="20">
        <f>G222+G236</f>
        <v>-1461381</v>
      </c>
      <c r="H221" s="86">
        <f t="shared" si="18"/>
        <v>40.95430303030303</v>
      </c>
    </row>
    <row r="222" spans="1:8" ht="27.75" customHeight="1">
      <c r="A222" s="27"/>
      <c r="B222" s="26" t="s">
        <v>66</v>
      </c>
      <c r="C222" s="154" t="s">
        <v>732</v>
      </c>
      <c r="D222" s="155"/>
      <c r="E222" s="19">
        <f>E223</f>
        <v>2025000</v>
      </c>
      <c r="F222" s="19">
        <f>F223</f>
        <v>875416</v>
      </c>
      <c r="G222" s="19">
        <f>G223</f>
        <v>-1149584</v>
      </c>
      <c r="H222" s="86">
        <f t="shared" si="18"/>
        <v>43.230419753086416</v>
      </c>
    </row>
    <row r="223" spans="1:8" ht="21" customHeight="1">
      <c r="A223" s="27"/>
      <c r="B223" s="27"/>
      <c r="C223" s="28">
        <v>3</v>
      </c>
      <c r="D223" s="16" t="s">
        <v>187</v>
      </c>
      <c r="E223" s="17">
        <f>SUM(E224+E233)</f>
        <v>2025000</v>
      </c>
      <c r="F223" s="17">
        <f>SUM(F224+F233)</f>
        <v>875416</v>
      </c>
      <c r="G223" s="17">
        <f t="shared" si="19"/>
        <v>-1149584</v>
      </c>
      <c r="H223" s="86">
        <f t="shared" si="18"/>
        <v>43.230419753086416</v>
      </c>
    </row>
    <row r="224" spans="1:8" ht="18" customHeight="1">
      <c r="A224" s="27"/>
      <c r="B224" s="27"/>
      <c r="C224" s="28">
        <v>32</v>
      </c>
      <c r="D224" s="16" t="s">
        <v>198</v>
      </c>
      <c r="E224" s="17">
        <f>SUM(E225+E227)</f>
        <v>1725000</v>
      </c>
      <c r="F224" s="17">
        <f>SUM(F225+F227)</f>
        <v>720798</v>
      </c>
      <c r="G224" s="17">
        <f t="shared" si="19"/>
        <v>-1004202</v>
      </c>
      <c r="H224" s="86">
        <f t="shared" si="18"/>
        <v>41.785391304347826</v>
      </c>
    </row>
    <row r="225" spans="1:8" ht="17.25" customHeight="1">
      <c r="A225" s="27"/>
      <c r="B225" s="27"/>
      <c r="C225" s="28">
        <v>322</v>
      </c>
      <c r="D225" s="16" t="s">
        <v>205</v>
      </c>
      <c r="E225" s="17">
        <f>E226</f>
        <v>100000</v>
      </c>
      <c r="F225" s="17">
        <f>F226</f>
        <v>27725</v>
      </c>
      <c r="G225" s="17">
        <f t="shared" si="19"/>
        <v>-72275</v>
      </c>
      <c r="H225" s="86">
        <f t="shared" si="18"/>
        <v>27.725</v>
      </c>
    </row>
    <row r="226" spans="1:8" ht="15" customHeight="1">
      <c r="A226" s="27" t="s">
        <v>113</v>
      </c>
      <c r="B226" s="27"/>
      <c r="C226" s="28">
        <v>3224</v>
      </c>
      <c r="D226" s="16" t="s">
        <v>234</v>
      </c>
      <c r="E226" s="17">
        <v>100000</v>
      </c>
      <c r="F226" s="17">
        <v>27725</v>
      </c>
      <c r="G226" s="17">
        <f t="shared" si="19"/>
        <v>-72275</v>
      </c>
      <c r="H226" s="86">
        <f t="shared" si="18"/>
        <v>27.725</v>
      </c>
    </row>
    <row r="227" spans="1:8" ht="18" customHeight="1">
      <c r="A227" s="27"/>
      <c r="B227" s="27"/>
      <c r="C227" s="28">
        <v>323</v>
      </c>
      <c r="D227" s="16" t="s">
        <v>0</v>
      </c>
      <c r="E227" s="17">
        <f>SUM(E228:E232)</f>
        <v>1625000</v>
      </c>
      <c r="F227" s="17">
        <f>SUM(F228:F232)</f>
        <v>693073</v>
      </c>
      <c r="G227" s="17">
        <f t="shared" si="19"/>
        <v>-931927</v>
      </c>
      <c r="H227" s="86">
        <f t="shared" si="18"/>
        <v>42.650646153846154</v>
      </c>
    </row>
    <row r="228" spans="1:8" ht="15" customHeight="1">
      <c r="A228" s="27" t="s">
        <v>114</v>
      </c>
      <c r="B228" s="27"/>
      <c r="C228" s="28">
        <v>3232</v>
      </c>
      <c r="D228" s="16" t="s">
        <v>235</v>
      </c>
      <c r="E228" s="17">
        <v>600000</v>
      </c>
      <c r="F228" s="17">
        <v>237438</v>
      </c>
      <c r="G228" s="17">
        <f t="shared" si="19"/>
        <v>-362562</v>
      </c>
      <c r="H228" s="86">
        <f t="shared" si="18"/>
        <v>39.573</v>
      </c>
    </row>
    <row r="229" spans="1:8" ht="15" customHeight="1">
      <c r="A229" s="27" t="s">
        <v>115</v>
      </c>
      <c r="B229" s="27"/>
      <c r="C229" s="28">
        <v>3234</v>
      </c>
      <c r="D229" s="16" t="s">
        <v>236</v>
      </c>
      <c r="E229" s="17">
        <v>20000</v>
      </c>
      <c r="F229" s="17">
        <v>0</v>
      </c>
      <c r="G229" s="17">
        <f t="shared" si="19"/>
        <v>-20000</v>
      </c>
      <c r="H229" s="86">
        <f t="shared" si="18"/>
        <v>0</v>
      </c>
    </row>
    <row r="230" spans="1:8" ht="15" customHeight="1">
      <c r="A230" s="27" t="s">
        <v>116</v>
      </c>
      <c r="B230" s="27"/>
      <c r="C230" s="28" t="s">
        <v>254</v>
      </c>
      <c r="D230" s="16" t="s">
        <v>255</v>
      </c>
      <c r="E230" s="17">
        <v>60000</v>
      </c>
      <c r="F230" s="17">
        <v>1500</v>
      </c>
      <c r="G230" s="17">
        <f t="shared" si="19"/>
        <v>-58500</v>
      </c>
      <c r="H230" s="86">
        <f t="shared" si="18"/>
        <v>2.5</v>
      </c>
    </row>
    <row r="231" spans="1:8" ht="15" customHeight="1">
      <c r="A231" s="27" t="s">
        <v>378</v>
      </c>
      <c r="B231" s="27"/>
      <c r="C231" s="28" t="s">
        <v>160</v>
      </c>
      <c r="D231" s="16" t="s">
        <v>161</v>
      </c>
      <c r="E231" s="17">
        <v>75000</v>
      </c>
      <c r="F231" s="17">
        <v>23115</v>
      </c>
      <c r="G231" s="17">
        <f t="shared" si="19"/>
        <v>-51885</v>
      </c>
      <c r="H231" s="86">
        <f t="shared" si="18"/>
        <v>30.819999999999997</v>
      </c>
    </row>
    <row r="232" spans="1:8" ht="15" customHeight="1">
      <c r="A232" s="27" t="s">
        <v>117</v>
      </c>
      <c r="B232" s="27"/>
      <c r="C232" s="28" t="s">
        <v>853</v>
      </c>
      <c r="D232" s="16" t="s">
        <v>854</v>
      </c>
      <c r="E232" s="17">
        <v>870000</v>
      </c>
      <c r="F232" s="17">
        <v>431020</v>
      </c>
      <c r="G232" s="17">
        <f t="shared" si="19"/>
        <v>-438980</v>
      </c>
      <c r="H232" s="86">
        <f t="shared" si="18"/>
        <v>49.54252873563219</v>
      </c>
    </row>
    <row r="233" spans="1:8" ht="18" customHeight="1">
      <c r="A233" s="27"/>
      <c r="B233" s="27"/>
      <c r="C233" s="28">
        <v>38</v>
      </c>
      <c r="D233" s="16" t="s">
        <v>224</v>
      </c>
      <c r="E233" s="17">
        <f>E234</f>
        <v>300000</v>
      </c>
      <c r="F233" s="17">
        <f>F234</f>
        <v>154618</v>
      </c>
      <c r="G233" s="17">
        <f t="shared" si="19"/>
        <v>-145382</v>
      </c>
      <c r="H233" s="86">
        <f t="shared" si="18"/>
        <v>51.53933333333334</v>
      </c>
    </row>
    <row r="234" spans="1:8" ht="18" customHeight="1">
      <c r="A234" s="27"/>
      <c r="B234" s="27" t="s">
        <v>18</v>
      </c>
      <c r="C234" s="28">
        <v>386</v>
      </c>
      <c r="D234" s="16" t="s">
        <v>225</v>
      </c>
      <c r="E234" s="17">
        <f>E235</f>
        <v>300000</v>
      </c>
      <c r="F234" s="17">
        <f>F235</f>
        <v>154618</v>
      </c>
      <c r="G234" s="17">
        <f t="shared" si="19"/>
        <v>-145382</v>
      </c>
      <c r="H234" s="86">
        <f t="shared" si="18"/>
        <v>51.53933333333334</v>
      </c>
    </row>
    <row r="235" spans="1:8" ht="14.25" customHeight="1">
      <c r="A235" s="48" t="s">
        <v>118</v>
      </c>
      <c r="B235" s="27"/>
      <c r="C235" s="28">
        <v>3861</v>
      </c>
      <c r="D235" s="16" t="s">
        <v>463</v>
      </c>
      <c r="E235" s="17">
        <v>300000</v>
      </c>
      <c r="F235" s="17">
        <v>154618</v>
      </c>
      <c r="G235" s="17">
        <f t="shared" si="19"/>
        <v>-145382</v>
      </c>
      <c r="H235" s="86">
        <f t="shared" si="18"/>
        <v>51.53933333333334</v>
      </c>
    </row>
    <row r="236" spans="1:8" ht="26.25" customHeight="1">
      <c r="A236" s="27"/>
      <c r="B236" s="26" t="s">
        <v>66</v>
      </c>
      <c r="C236" s="119" t="s">
        <v>733</v>
      </c>
      <c r="D236" s="120"/>
      <c r="E236" s="19">
        <f aca="true" t="shared" si="21" ref="E236:G239">E237</f>
        <v>450000</v>
      </c>
      <c r="F236" s="19">
        <f t="shared" si="21"/>
        <v>138203</v>
      </c>
      <c r="G236" s="19">
        <f t="shared" si="21"/>
        <v>-311797</v>
      </c>
      <c r="H236" s="86">
        <f t="shared" si="18"/>
        <v>30.711777777777776</v>
      </c>
    </row>
    <row r="237" spans="1:8" ht="21" customHeight="1">
      <c r="A237" s="27"/>
      <c r="B237" s="27"/>
      <c r="C237" s="28">
        <v>4</v>
      </c>
      <c r="D237" s="16" t="s">
        <v>221</v>
      </c>
      <c r="E237" s="17">
        <f t="shared" si="21"/>
        <v>450000</v>
      </c>
      <c r="F237" s="17">
        <f t="shared" si="21"/>
        <v>138203</v>
      </c>
      <c r="G237" s="17">
        <f t="shared" si="19"/>
        <v>-311797</v>
      </c>
      <c r="H237" s="86">
        <f t="shared" si="18"/>
        <v>30.711777777777776</v>
      </c>
    </row>
    <row r="238" spans="1:8" ht="18" customHeight="1">
      <c r="A238" s="27"/>
      <c r="B238" s="27" t="s">
        <v>18</v>
      </c>
      <c r="C238" s="28">
        <v>42</v>
      </c>
      <c r="D238" s="16" t="s">
        <v>222</v>
      </c>
      <c r="E238" s="17">
        <f t="shared" si="21"/>
        <v>450000</v>
      </c>
      <c r="F238" s="17">
        <f t="shared" si="21"/>
        <v>138203</v>
      </c>
      <c r="G238" s="17">
        <f t="shared" si="19"/>
        <v>-311797</v>
      </c>
      <c r="H238" s="86">
        <f t="shared" si="18"/>
        <v>30.711777777777776</v>
      </c>
    </row>
    <row r="239" spans="1:8" ht="18" customHeight="1">
      <c r="A239" s="27"/>
      <c r="B239" s="27" t="s">
        <v>18</v>
      </c>
      <c r="C239" s="28" t="s">
        <v>506</v>
      </c>
      <c r="D239" s="16" t="s">
        <v>223</v>
      </c>
      <c r="E239" s="17">
        <f t="shared" si="21"/>
        <v>450000</v>
      </c>
      <c r="F239" s="17">
        <f t="shared" si="21"/>
        <v>138203</v>
      </c>
      <c r="G239" s="17">
        <f t="shared" si="19"/>
        <v>-311797</v>
      </c>
      <c r="H239" s="86">
        <f t="shared" si="18"/>
        <v>30.711777777777776</v>
      </c>
    </row>
    <row r="240" spans="1:8" ht="15" customHeight="1">
      <c r="A240" s="27" t="s">
        <v>119</v>
      </c>
      <c r="B240" s="27"/>
      <c r="C240" s="28" t="s">
        <v>508</v>
      </c>
      <c r="D240" s="16" t="s">
        <v>509</v>
      </c>
      <c r="E240" s="17">
        <v>450000</v>
      </c>
      <c r="F240" s="17">
        <v>138203</v>
      </c>
      <c r="G240" s="17">
        <f t="shared" si="19"/>
        <v>-311797</v>
      </c>
      <c r="H240" s="86">
        <f t="shared" si="18"/>
        <v>30.711777777777776</v>
      </c>
    </row>
    <row r="241" spans="1:8" ht="28.5" customHeight="1">
      <c r="A241" s="27"/>
      <c r="B241" s="26"/>
      <c r="C241" s="121" t="s">
        <v>750</v>
      </c>
      <c r="D241" s="122"/>
      <c r="E241" s="20">
        <f>E242+E247</f>
        <v>800000</v>
      </c>
      <c r="F241" s="20">
        <f>F242+F247</f>
        <v>0</v>
      </c>
      <c r="G241" s="20">
        <f>G242+G247</f>
        <v>-800000</v>
      </c>
      <c r="H241" s="86">
        <f t="shared" si="18"/>
        <v>0</v>
      </c>
    </row>
    <row r="242" spans="1:8" ht="25.5" customHeight="1">
      <c r="A242" s="27"/>
      <c r="B242" s="21" t="s">
        <v>66</v>
      </c>
      <c r="C242" s="119" t="s">
        <v>751</v>
      </c>
      <c r="D242" s="120"/>
      <c r="E242" s="19">
        <f aca="true" t="shared" si="22" ref="E242:G245">E243</f>
        <v>500000</v>
      </c>
      <c r="F242" s="19">
        <f t="shared" si="22"/>
        <v>0</v>
      </c>
      <c r="G242" s="19">
        <f t="shared" si="22"/>
        <v>-500000</v>
      </c>
      <c r="H242" s="86">
        <f t="shared" si="18"/>
        <v>0</v>
      </c>
    </row>
    <row r="243" spans="1:8" ht="21" customHeight="1">
      <c r="A243" s="27"/>
      <c r="B243" s="27"/>
      <c r="C243" s="28">
        <v>4</v>
      </c>
      <c r="D243" s="16" t="s">
        <v>218</v>
      </c>
      <c r="E243" s="17">
        <f t="shared" si="22"/>
        <v>500000</v>
      </c>
      <c r="F243" s="17">
        <f t="shared" si="22"/>
        <v>0</v>
      </c>
      <c r="G243" s="17">
        <f t="shared" si="19"/>
        <v>-500000</v>
      </c>
      <c r="H243" s="86">
        <f t="shared" si="18"/>
        <v>0</v>
      </c>
    </row>
    <row r="244" spans="1:8" ht="18" customHeight="1">
      <c r="A244" s="27"/>
      <c r="B244" s="27"/>
      <c r="C244" s="28">
        <v>41</v>
      </c>
      <c r="D244" s="16" t="s">
        <v>219</v>
      </c>
      <c r="E244" s="17">
        <f t="shared" si="22"/>
        <v>500000</v>
      </c>
      <c r="F244" s="17">
        <f t="shared" si="22"/>
        <v>0</v>
      </c>
      <c r="G244" s="17">
        <f t="shared" si="19"/>
        <v>-500000</v>
      </c>
      <c r="H244" s="86">
        <f t="shared" si="18"/>
        <v>0</v>
      </c>
    </row>
    <row r="245" spans="1:8" ht="17.25" customHeight="1">
      <c r="A245" s="27"/>
      <c r="B245" s="27"/>
      <c r="C245" s="28">
        <v>411</v>
      </c>
      <c r="D245" s="16" t="s">
        <v>220</v>
      </c>
      <c r="E245" s="17">
        <f t="shared" si="22"/>
        <v>500000</v>
      </c>
      <c r="F245" s="17">
        <f t="shared" si="22"/>
        <v>0</v>
      </c>
      <c r="G245" s="17">
        <f t="shared" si="19"/>
        <v>-500000</v>
      </c>
      <c r="H245" s="86">
        <f t="shared" si="18"/>
        <v>0</v>
      </c>
    </row>
    <row r="246" spans="1:8" ht="15" customHeight="1">
      <c r="A246" s="27" t="s">
        <v>120</v>
      </c>
      <c r="B246" s="27"/>
      <c r="C246" s="28">
        <v>4111</v>
      </c>
      <c r="D246" s="16" t="s">
        <v>855</v>
      </c>
      <c r="E246" s="50">
        <v>500000</v>
      </c>
      <c r="F246" s="50">
        <v>0</v>
      </c>
      <c r="G246" s="17">
        <f t="shared" si="19"/>
        <v>-500000</v>
      </c>
      <c r="H246" s="86">
        <f t="shared" si="18"/>
        <v>0</v>
      </c>
    </row>
    <row r="247" spans="1:8" ht="26.25" customHeight="1">
      <c r="A247" s="27"/>
      <c r="B247" s="26" t="s">
        <v>66</v>
      </c>
      <c r="C247" s="119" t="s">
        <v>752</v>
      </c>
      <c r="D247" s="120"/>
      <c r="E247" s="19">
        <f aca="true" t="shared" si="23" ref="E247:G250">E248</f>
        <v>300000</v>
      </c>
      <c r="F247" s="19">
        <f t="shared" si="23"/>
        <v>0</v>
      </c>
      <c r="G247" s="19">
        <f t="shared" si="23"/>
        <v>-300000</v>
      </c>
      <c r="H247" s="86">
        <f t="shared" si="18"/>
        <v>0</v>
      </c>
    </row>
    <row r="248" spans="1:8" ht="21" customHeight="1">
      <c r="A248" s="27"/>
      <c r="B248" s="27"/>
      <c r="C248" s="28">
        <v>4</v>
      </c>
      <c r="D248" s="16" t="s">
        <v>221</v>
      </c>
      <c r="E248" s="17">
        <f t="shared" si="23"/>
        <v>300000</v>
      </c>
      <c r="F248" s="17">
        <f t="shared" si="23"/>
        <v>0</v>
      </c>
      <c r="G248" s="17">
        <f t="shared" si="19"/>
        <v>-300000</v>
      </c>
      <c r="H248" s="86">
        <f t="shared" si="18"/>
        <v>0</v>
      </c>
    </row>
    <row r="249" spans="1:8" ht="18" customHeight="1">
      <c r="A249" s="27"/>
      <c r="B249" s="27" t="s">
        <v>18</v>
      </c>
      <c r="C249" s="28">
        <v>42</v>
      </c>
      <c r="D249" s="16" t="s">
        <v>222</v>
      </c>
      <c r="E249" s="17">
        <f t="shared" si="23"/>
        <v>300000</v>
      </c>
      <c r="F249" s="17">
        <f t="shared" si="23"/>
        <v>0</v>
      </c>
      <c r="G249" s="17">
        <f t="shared" si="19"/>
        <v>-300000</v>
      </c>
      <c r="H249" s="86">
        <f t="shared" si="18"/>
        <v>0</v>
      </c>
    </row>
    <row r="250" spans="1:8" ht="18" customHeight="1">
      <c r="A250" s="27"/>
      <c r="B250" s="27" t="s">
        <v>18</v>
      </c>
      <c r="C250" s="28" t="s">
        <v>506</v>
      </c>
      <c r="D250" s="16" t="s">
        <v>223</v>
      </c>
      <c r="E250" s="17">
        <f t="shared" si="23"/>
        <v>300000</v>
      </c>
      <c r="F250" s="17">
        <f t="shared" si="23"/>
        <v>0</v>
      </c>
      <c r="G250" s="17">
        <f t="shared" si="19"/>
        <v>-300000</v>
      </c>
      <c r="H250" s="86">
        <f t="shared" si="18"/>
        <v>0</v>
      </c>
    </row>
    <row r="251" spans="1:8" ht="15" customHeight="1">
      <c r="A251" s="27" t="s">
        <v>348</v>
      </c>
      <c r="B251" s="27"/>
      <c r="C251" s="28" t="s">
        <v>753</v>
      </c>
      <c r="D251" s="16" t="s">
        <v>754</v>
      </c>
      <c r="E251" s="17">
        <v>300000</v>
      </c>
      <c r="F251" s="17">
        <v>0</v>
      </c>
      <c r="G251" s="17">
        <f t="shared" si="19"/>
        <v>-300000</v>
      </c>
      <c r="H251" s="86">
        <f t="shared" si="18"/>
        <v>0</v>
      </c>
    </row>
    <row r="252" spans="1:8" ht="27.75" customHeight="1">
      <c r="A252" s="27"/>
      <c r="B252" s="26"/>
      <c r="C252" s="121" t="s">
        <v>755</v>
      </c>
      <c r="D252" s="122"/>
      <c r="E252" s="20">
        <f>E253+E260</f>
        <v>1760000</v>
      </c>
      <c r="F252" s="20">
        <f>F253+F260</f>
        <v>895466</v>
      </c>
      <c r="G252" s="20">
        <f>G253+G260</f>
        <v>-864534</v>
      </c>
      <c r="H252" s="86">
        <f t="shared" si="18"/>
        <v>50.87875</v>
      </c>
    </row>
    <row r="253" spans="1:8" ht="26.25" customHeight="1">
      <c r="A253" s="27"/>
      <c r="B253" s="26" t="s">
        <v>507</v>
      </c>
      <c r="C253" s="123" t="s">
        <v>756</v>
      </c>
      <c r="D253" s="124"/>
      <c r="E253" s="19">
        <f>E254</f>
        <v>850000</v>
      </c>
      <c r="F253" s="19">
        <f>F254</f>
        <v>569752</v>
      </c>
      <c r="G253" s="19">
        <f>G254</f>
        <v>-280248</v>
      </c>
      <c r="H253" s="86">
        <f t="shared" si="18"/>
        <v>67.02964705882353</v>
      </c>
    </row>
    <row r="254" spans="1:8" ht="21" customHeight="1">
      <c r="A254" s="27"/>
      <c r="B254" s="27"/>
      <c r="C254" s="28">
        <v>3</v>
      </c>
      <c r="D254" s="16" t="s">
        <v>187</v>
      </c>
      <c r="E254" s="17">
        <f>E255</f>
        <v>850000</v>
      </c>
      <c r="F254" s="17">
        <f>F255</f>
        <v>569752</v>
      </c>
      <c r="G254" s="17">
        <f t="shared" si="19"/>
        <v>-280248</v>
      </c>
      <c r="H254" s="86">
        <f t="shared" si="18"/>
        <v>67.02964705882353</v>
      </c>
    </row>
    <row r="255" spans="1:8" ht="18" customHeight="1">
      <c r="A255" s="27"/>
      <c r="B255" s="27"/>
      <c r="C255" s="28">
        <v>32</v>
      </c>
      <c r="D255" s="16" t="s">
        <v>198</v>
      </c>
      <c r="E255" s="17">
        <f>E256+E258</f>
        <v>850000</v>
      </c>
      <c r="F255" s="17">
        <f>F256+F258</f>
        <v>569752</v>
      </c>
      <c r="G255" s="17">
        <f t="shared" si="19"/>
        <v>-280248</v>
      </c>
      <c r="H255" s="86">
        <f t="shared" si="18"/>
        <v>67.02964705882353</v>
      </c>
    </row>
    <row r="256" spans="1:8" ht="17.25" customHeight="1">
      <c r="A256" s="27"/>
      <c r="B256" s="27"/>
      <c r="C256" s="28">
        <v>322</v>
      </c>
      <c r="D256" s="16" t="s">
        <v>205</v>
      </c>
      <c r="E256" s="17">
        <f>E257</f>
        <v>100000</v>
      </c>
      <c r="F256" s="17">
        <f>F257</f>
        <v>84402</v>
      </c>
      <c r="G256" s="17">
        <f t="shared" si="19"/>
        <v>-15598</v>
      </c>
      <c r="H256" s="86">
        <f t="shared" si="18"/>
        <v>84.402</v>
      </c>
    </row>
    <row r="257" spans="1:8" ht="15" customHeight="1">
      <c r="A257" s="27" t="s">
        <v>121</v>
      </c>
      <c r="B257" s="27"/>
      <c r="C257" s="28">
        <v>3224</v>
      </c>
      <c r="D257" s="16" t="s">
        <v>234</v>
      </c>
      <c r="E257" s="17">
        <v>100000</v>
      </c>
      <c r="F257" s="17">
        <v>84402</v>
      </c>
      <c r="G257" s="17">
        <f t="shared" si="19"/>
        <v>-15598</v>
      </c>
      <c r="H257" s="86">
        <f t="shared" si="18"/>
        <v>84.402</v>
      </c>
    </row>
    <row r="258" spans="1:8" ht="18" customHeight="1">
      <c r="A258" s="27"/>
      <c r="B258" s="27"/>
      <c r="C258" s="28">
        <v>323</v>
      </c>
      <c r="D258" s="16" t="s">
        <v>0</v>
      </c>
      <c r="E258" s="17">
        <f>SUM(E259:E259)</f>
        <v>750000</v>
      </c>
      <c r="F258" s="17">
        <f>SUM(F259:F259)</f>
        <v>485350</v>
      </c>
      <c r="G258" s="17">
        <f t="shared" si="19"/>
        <v>-264650</v>
      </c>
      <c r="H258" s="86">
        <f t="shared" si="18"/>
        <v>64.71333333333334</v>
      </c>
    </row>
    <row r="259" spans="1:8" ht="15" customHeight="1">
      <c r="A259" s="27" t="s">
        <v>89</v>
      </c>
      <c r="B259" s="27"/>
      <c r="C259" s="28">
        <v>3232</v>
      </c>
      <c r="D259" s="16" t="s">
        <v>235</v>
      </c>
      <c r="E259" s="17">
        <v>750000</v>
      </c>
      <c r="F259" s="17">
        <v>485350</v>
      </c>
      <c r="G259" s="17">
        <f t="shared" si="19"/>
        <v>-264650</v>
      </c>
      <c r="H259" s="86">
        <f t="shared" si="18"/>
        <v>64.71333333333334</v>
      </c>
    </row>
    <row r="260" spans="1:8" ht="28.5" customHeight="1">
      <c r="A260" s="27"/>
      <c r="B260" s="26" t="s">
        <v>66</v>
      </c>
      <c r="C260" s="154" t="s">
        <v>757</v>
      </c>
      <c r="D260" s="155"/>
      <c r="E260" s="19">
        <f>E261</f>
        <v>910000</v>
      </c>
      <c r="F260" s="19">
        <f>F261</f>
        <v>325714</v>
      </c>
      <c r="G260" s="19">
        <f>G261</f>
        <v>-584286</v>
      </c>
      <c r="H260" s="86">
        <f t="shared" si="18"/>
        <v>35.792747252747255</v>
      </c>
    </row>
    <row r="261" spans="1:8" ht="21" customHeight="1">
      <c r="A261" s="27"/>
      <c r="B261" s="27"/>
      <c r="C261" s="28">
        <v>3</v>
      </c>
      <c r="D261" s="16" t="s">
        <v>187</v>
      </c>
      <c r="E261" s="17">
        <f>E262+E267</f>
        <v>910000</v>
      </c>
      <c r="F261" s="17">
        <f>F262+F267</f>
        <v>325714</v>
      </c>
      <c r="G261" s="17">
        <f t="shared" si="19"/>
        <v>-584286</v>
      </c>
      <c r="H261" s="86">
        <f t="shared" si="18"/>
        <v>35.792747252747255</v>
      </c>
    </row>
    <row r="262" spans="1:8" ht="18" customHeight="1">
      <c r="A262" s="27"/>
      <c r="B262" s="27"/>
      <c r="C262" s="28">
        <v>32</v>
      </c>
      <c r="D262" s="16" t="s">
        <v>198</v>
      </c>
      <c r="E262" s="17">
        <f>E263+E265</f>
        <v>800000</v>
      </c>
      <c r="F262" s="17">
        <f>F263+F265</f>
        <v>325714</v>
      </c>
      <c r="G262" s="17">
        <f t="shared" si="19"/>
        <v>-474286</v>
      </c>
      <c r="H262" s="86">
        <f t="shared" si="18"/>
        <v>40.71425</v>
      </c>
    </row>
    <row r="263" spans="1:8" ht="18" customHeight="1">
      <c r="A263" s="27"/>
      <c r="B263" s="27"/>
      <c r="C263" s="28">
        <v>323</v>
      </c>
      <c r="D263" s="16" t="s">
        <v>0</v>
      </c>
      <c r="E263" s="17">
        <f>SUM(E264:E264)</f>
        <v>750000</v>
      </c>
      <c r="F263" s="17">
        <f>SUM(F264:F264)</f>
        <v>325714</v>
      </c>
      <c r="G263" s="17">
        <f t="shared" si="19"/>
        <v>-424286</v>
      </c>
      <c r="H263" s="86">
        <f t="shared" si="18"/>
        <v>43.428533333333334</v>
      </c>
    </row>
    <row r="264" spans="1:8" ht="15" customHeight="1">
      <c r="A264" s="27" t="s">
        <v>122</v>
      </c>
      <c r="B264" s="27"/>
      <c r="C264" s="28" t="s">
        <v>853</v>
      </c>
      <c r="D264" s="16" t="s">
        <v>856</v>
      </c>
      <c r="E264" s="17">
        <v>750000</v>
      </c>
      <c r="F264" s="17">
        <v>325714</v>
      </c>
      <c r="G264" s="17">
        <f t="shared" si="19"/>
        <v>-424286</v>
      </c>
      <c r="H264" s="86">
        <f t="shared" si="18"/>
        <v>43.428533333333334</v>
      </c>
    </row>
    <row r="265" spans="1:8" ht="18" customHeight="1">
      <c r="A265" s="27"/>
      <c r="B265" s="27"/>
      <c r="C265" s="28">
        <v>329</v>
      </c>
      <c r="D265" s="44" t="s">
        <v>3</v>
      </c>
      <c r="E265" s="17">
        <f>E266</f>
        <v>50000</v>
      </c>
      <c r="F265" s="17">
        <f>F266</f>
        <v>0</v>
      </c>
      <c r="G265" s="17">
        <f t="shared" si="19"/>
        <v>-50000</v>
      </c>
      <c r="H265" s="86">
        <f t="shared" si="18"/>
        <v>0</v>
      </c>
    </row>
    <row r="266" spans="1:8" ht="15" customHeight="1">
      <c r="A266" s="27" t="s">
        <v>123</v>
      </c>
      <c r="B266" s="27"/>
      <c r="C266" s="28">
        <v>3291</v>
      </c>
      <c r="D266" s="16" t="s">
        <v>516</v>
      </c>
      <c r="E266" s="17">
        <v>50000</v>
      </c>
      <c r="F266" s="17">
        <v>0</v>
      </c>
      <c r="G266" s="17">
        <f t="shared" si="19"/>
        <v>-50000</v>
      </c>
      <c r="H266" s="86">
        <f aca="true" t="shared" si="24" ref="H266:H329">F266/E266*100</f>
        <v>0</v>
      </c>
    </row>
    <row r="267" spans="1:8" ht="18" customHeight="1">
      <c r="A267" s="27"/>
      <c r="B267" s="27"/>
      <c r="C267" s="28">
        <v>38</v>
      </c>
      <c r="D267" s="16" t="s">
        <v>224</v>
      </c>
      <c r="E267" s="17">
        <f>E268</f>
        <v>110000</v>
      </c>
      <c r="F267" s="17">
        <f>F268</f>
        <v>0</v>
      </c>
      <c r="G267" s="17">
        <f t="shared" si="19"/>
        <v>-110000</v>
      </c>
      <c r="H267" s="86">
        <f t="shared" si="24"/>
        <v>0</v>
      </c>
    </row>
    <row r="268" spans="1:8" ht="18" customHeight="1">
      <c r="A268" s="27"/>
      <c r="B268" s="27" t="s">
        <v>18</v>
      </c>
      <c r="C268" s="28">
        <v>386</v>
      </c>
      <c r="D268" s="16" t="s">
        <v>225</v>
      </c>
      <c r="E268" s="17">
        <f>E269</f>
        <v>110000</v>
      </c>
      <c r="F268" s="17">
        <f>F269</f>
        <v>0</v>
      </c>
      <c r="G268" s="17">
        <f t="shared" si="19"/>
        <v>-110000</v>
      </c>
      <c r="H268" s="86">
        <f t="shared" si="24"/>
        <v>0</v>
      </c>
    </row>
    <row r="269" spans="1:8" ht="14.25" customHeight="1">
      <c r="A269" s="48" t="s">
        <v>672</v>
      </c>
      <c r="B269" s="27"/>
      <c r="C269" s="28">
        <v>3861</v>
      </c>
      <c r="D269" s="16" t="s">
        <v>784</v>
      </c>
      <c r="E269" s="17">
        <v>110000</v>
      </c>
      <c r="F269" s="17">
        <v>0</v>
      </c>
      <c r="G269" s="17">
        <f aca="true" t="shared" si="25" ref="G269:G332">F269-E269</f>
        <v>-110000</v>
      </c>
      <c r="H269" s="86">
        <f t="shared" si="24"/>
        <v>0</v>
      </c>
    </row>
    <row r="270" spans="1:8" ht="27.75" customHeight="1">
      <c r="A270" s="27"/>
      <c r="B270" s="27"/>
      <c r="C270" s="121" t="s">
        <v>758</v>
      </c>
      <c r="D270" s="122"/>
      <c r="E270" s="20">
        <f aca="true" t="shared" si="26" ref="E270:G272">E271</f>
        <v>240000</v>
      </c>
      <c r="F270" s="20">
        <f t="shared" si="26"/>
        <v>107802</v>
      </c>
      <c r="G270" s="20">
        <f t="shared" si="26"/>
        <v>-132198</v>
      </c>
      <c r="H270" s="86">
        <f t="shared" si="24"/>
        <v>44.9175</v>
      </c>
    </row>
    <row r="271" spans="1:8" ht="27" customHeight="1">
      <c r="A271" s="27"/>
      <c r="B271" s="26" t="s">
        <v>67</v>
      </c>
      <c r="C271" s="119" t="s">
        <v>862</v>
      </c>
      <c r="D271" s="120"/>
      <c r="E271" s="19">
        <f t="shared" si="26"/>
        <v>240000</v>
      </c>
      <c r="F271" s="19">
        <f t="shared" si="26"/>
        <v>107802</v>
      </c>
      <c r="G271" s="19">
        <f t="shared" si="26"/>
        <v>-132198</v>
      </c>
      <c r="H271" s="86">
        <f t="shared" si="24"/>
        <v>44.9175</v>
      </c>
    </row>
    <row r="272" spans="1:8" ht="21" customHeight="1">
      <c r="A272" s="27"/>
      <c r="B272" s="27"/>
      <c r="C272" s="28">
        <v>3</v>
      </c>
      <c r="D272" s="16" t="s">
        <v>187</v>
      </c>
      <c r="E272" s="17">
        <f t="shared" si="26"/>
        <v>240000</v>
      </c>
      <c r="F272" s="17">
        <f t="shared" si="26"/>
        <v>107802</v>
      </c>
      <c r="G272" s="17">
        <f t="shared" si="25"/>
        <v>-132198</v>
      </c>
      <c r="H272" s="86">
        <f t="shared" si="24"/>
        <v>44.9175</v>
      </c>
    </row>
    <row r="273" spans="1:8" ht="15" customHeight="1">
      <c r="A273" s="27"/>
      <c r="B273" s="27"/>
      <c r="C273" s="28">
        <v>38</v>
      </c>
      <c r="D273" s="16" t="s">
        <v>201</v>
      </c>
      <c r="E273" s="17">
        <f>E274+E276</f>
        <v>240000</v>
      </c>
      <c r="F273" s="17">
        <f>F274+F276</f>
        <v>107802</v>
      </c>
      <c r="G273" s="17">
        <f t="shared" si="25"/>
        <v>-132198</v>
      </c>
      <c r="H273" s="86">
        <f t="shared" si="24"/>
        <v>44.9175</v>
      </c>
    </row>
    <row r="274" spans="1:8" ht="15" customHeight="1">
      <c r="A274" s="27"/>
      <c r="B274" s="27"/>
      <c r="C274" s="28">
        <v>381</v>
      </c>
      <c r="D274" s="16" t="s">
        <v>202</v>
      </c>
      <c r="E274" s="17">
        <f>SUM(E275:E275)</f>
        <v>220000</v>
      </c>
      <c r="F274" s="17">
        <f>SUM(F275:F275)</f>
        <v>107802</v>
      </c>
      <c r="G274" s="17">
        <f t="shared" si="25"/>
        <v>-112198</v>
      </c>
      <c r="H274" s="86">
        <f t="shared" si="24"/>
        <v>49.00090909090909</v>
      </c>
    </row>
    <row r="275" spans="1:8" ht="15" customHeight="1">
      <c r="A275" s="48" t="s">
        <v>124</v>
      </c>
      <c r="B275" s="27"/>
      <c r="C275" s="28">
        <v>3811</v>
      </c>
      <c r="D275" s="16" t="s">
        <v>857</v>
      </c>
      <c r="E275" s="17">
        <v>220000</v>
      </c>
      <c r="F275" s="17">
        <v>107802</v>
      </c>
      <c r="G275" s="17">
        <f t="shared" si="25"/>
        <v>-112198</v>
      </c>
      <c r="H275" s="86">
        <f t="shared" si="24"/>
        <v>49.00090909090909</v>
      </c>
    </row>
    <row r="276" spans="1:8" ht="15" customHeight="1">
      <c r="A276" s="48"/>
      <c r="B276" s="27"/>
      <c r="C276" s="28">
        <v>382</v>
      </c>
      <c r="D276" s="16" t="s">
        <v>237</v>
      </c>
      <c r="E276" s="17">
        <f>SUM(E277)</f>
        <v>20000</v>
      </c>
      <c r="F276" s="17">
        <f>SUM(F277)</f>
        <v>0</v>
      </c>
      <c r="G276" s="17">
        <f t="shared" si="25"/>
        <v>-20000</v>
      </c>
      <c r="H276" s="86">
        <f t="shared" si="24"/>
        <v>0</v>
      </c>
    </row>
    <row r="277" spans="1:8" ht="15" customHeight="1">
      <c r="A277" s="48" t="s">
        <v>310</v>
      </c>
      <c r="B277" s="27"/>
      <c r="C277" s="28" t="s">
        <v>373</v>
      </c>
      <c r="D277" s="16" t="s">
        <v>858</v>
      </c>
      <c r="E277" s="17">
        <v>20000</v>
      </c>
      <c r="F277" s="17">
        <v>0</v>
      </c>
      <c r="G277" s="17">
        <f t="shared" si="25"/>
        <v>-20000</v>
      </c>
      <c r="H277" s="86">
        <f t="shared" si="24"/>
        <v>0</v>
      </c>
    </row>
    <row r="278" spans="1:8" ht="27" customHeight="1">
      <c r="A278" s="27"/>
      <c r="B278" s="26"/>
      <c r="C278" s="121" t="s">
        <v>759</v>
      </c>
      <c r="D278" s="122"/>
      <c r="E278" s="20">
        <f>E279+E286</f>
        <v>1064000</v>
      </c>
      <c r="F278" s="20">
        <f>F279+F286</f>
        <v>256288</v>
      </c>
      <c r="G278" s="20">
        <f>G279+G286</f>
        <v>-807712</v>
      </c>
      <c r="H278" s="86">
        <f t="shared" si="24"/>
        <v>24.08721804511278</v>
      </c>
    </row>
    <row r="279" spans="1:8" ht="24.75" customHeight="1">
      <c r="A279" s="27"/>
      <c r="B279" s="26" t="s">
        <v>68</v>
      </c>
      <c r="C279" s="119" t="s">
        <v>760</v>
      </c>
      <c r="D279" s="120"/>
      <c r="E279" s="19">
        <f>E280</f>
        <v>70000</v>
      </c>
      <c r="F279" s="19">
        <f>F280</f>
        <v>10788</v>
      </c>
      <c r="G279" s="17">
        <f t="shared" si="25"/>
        <v>-59212</v>
      </c>
      <c r="H279" s="86">
        <f t="shared" si="24"/>
        <v>15.411428571428571</v>
      </c>
    </row>
    <row r="280" spans="1:8" ht="17.25" customHeight="1">
      <c r="A280" s="27"/>
      <c r="B280" s="27"/>
      <c r="C280" s="28">
        <v>3</v>
      </c>
      <c r="D280" s="16" t="s">
        <v>187</v>
      </c>
      <c r="E280" s="17">
        <f>E281</f>
        <v>70000</v>
      </c>
      <c r="F280" s="17">
        <f>F281</f>
        <v>10788</v>
      </c>
      <c r="G280" s="17">
        <f t="shared" si="25"/>
        <v>-59212</v>
      </c>
      <c r="H280" s="86">
        <f t="shared" si="24"/>
        <v>15.411428571428571</v>
      </c>
    </row>
    <row r="281" spans="1:8" ht="15" customHeight="1">
      <c r="A281" s="27"/>
      <c r="B281" s="27"/>
      <c r="C281" s="28" t="s">
        <v>338</v>
      </c>
      <c r="D281" s="16" t="s">
        <v>198</v>
      </c>
      <c r="E281" s="17">
        <f>SUM(E282+E284)</f>
        <v>70000</v>
      </c>
      <c r="F281" s="17">
        <f>SUM(F282+F284)</f>
        <v>10788</v>
      </c>
      <c r="G281" s="17">
        <f t="shared" si="25"/>
        <v>-59212</v>
      </c>
      <c r="H281" s="86">
        <f t="shared" si="24"/>
        <v>15.411428571428571</v>
      </c>
    </row>
    <row r="282" spans="1:8" ht="17.25" customHeight="1">
      <c r="A282" s="27"/>
      <c r="B282" s="27"/>
      <c r="C282" s="28">
        <v>322</v>
      </c>
      <c r="D282" s="16" t="s">
        <v>205</v>
      </c>
      <c r="E282" s="17">
        <f>E283</f>
        <v>20000</v>
      </c>
      <c r="F282" s="17">
        <f>F283</f>
        <v>10788</v>
      </c>
      <c r="G282" s="17">
        <f t="shared" si="25"/>
        <v>-9212</v>
      </c>
      <c r="H282" s="86">
        <f t="shared" si="24"/>
        <v>53.94</v>
      </c>
    </row>
    <row r="283" spans="1:8" ht="14.25" customHeight="1">
      <c r="A283" s="27" t="s">
        <v>125</v>
      </c>
      <c r="B283" s="27"/>
      <c r="C283" s="28">
        <v>3224</v>
      </c>
      <c r="D283" s="16" t="s">
        <v>234</v>
      </c>
      <c r="E283" s="17">
        <v>20000</v>
      </c>
      <c r="F283" s="17">
        <v>10788</v>
      </c>
      <c r="G283" s="17">
        <f t="shared" si="25"/>
        <v>-9212</v>
      </c>
      <c r="H283" s="86">
        <f t="shared" si="24"/>
        <v>53.94</v>
      </c>
    </row>
    <row r="284" spans="1:8" ht="15" customHeight="1">
      <c r="A284" s="27"/>
      <c r="B284" s="27"/>
      <c r="C284" s="28" t="s">
        <v>340</v>
      </c>
      <c r="D284" s="16" t="s">
        <v>207</v>
      </c>
      <c r="E284" s="17">
        <f>E285</f>
        <v>50000</v>
      </c>
      <c r="F284" s="17">
        <f>F285</f>
        <v>0</v>
      </c>
      <c r="G284" s="17">
        <f t="shared" si="25"/>
        <v>-50000</v>
      </c>
      <c r="H284" s="86">
        <f t="shared" si="24"/>
        <v>0</v>
      </c>
    </row>
    <row r="285" spans="1:8" ht="14.25" customHeight="1">
      <c r="A285" s="27" t="s">
        <v>311</v>
      </c>
      <c r="B285" s="27"/>
      <c r="C285" s="28" t="s">
        <v>341</v>
      </c>
      <c r="D285" s="16" t="s">
        <v>374</v>
      </c>
      <c r="E285" s="17">
        <v>50000</v>
      </c>
      <c r="F285" s="17">
        <v>0</v>
      </c>
      <c r="G285" s="17">
        <f t="shared" si="25"/>
        <v>-50000</v>
      </c>
      <c r="H285" s="86">
        <f t="shared" si="24"/>
        <v>0</v>
      </c>
    </row>
    <row r="286" spans="1:8" ht="24.75" customHeight="1">
      <c r="A286" s="27"/>
      <c r="B286" s="26" t="s">
        <v>68</v>
      </c>
      <c r="C286" s="119" t="s">
        <v>788</v>
      </c>
      <c r="D286" s="120"/>
      <c r="E286" s="19">
        <f aca="true" t="shared" si="27" ref="E286:G290">E287</f>
        <v>994000</v>
      </c>
      <c r="F286" s="19">
        <f t="shared" si="27"/>
        <v>245500</v>
      </c>
      <c r="G286" s="19">
        <f t="shared" si="27"/>
        <v>-748500</v>
      </c>
      <c r="H286" s="86">
        <f t="shared" si="24"/>
        <v>24.698189134808853</v>
      </c>
    </row>
    <row r="287" spans="1:8" ht="17.25" customHeight="1">
      <c r="A287" s="27"/>
      <c r="B287" s="27"/>
      <c r="C287" s="28">
        <v>3</v>
      </c>
      <c r="D287" s="16" t="s">
        <v>187</v>
      </c>
      <c r="E287" s="17">
        <f t="shared" si="27"/>
        <v>994000</v>
      </c>
      <c r="F287" s="17">
        <f t="shared" si="27"/>
        <v>245500</v>
      </c>
      <c r="G287" s="17">
        <f t="shared" si="25"/>
        <v>-748500</v>
      </c>
      <c r="H287" s="86">
        <f t="shared" si="24"/>
        <v>24.698189134808853</v>
      </c>
    </row>
    <row r="288" spans="1:8" ht="15" customHeight="1">
      <c r="A288" s="27"/>
      <c r="B288" s="27"/>
      <c r="C288" s="28">
        <v>38</v>
      </c>
      <c r="D288" s="16" t="s">
        <v>224</v>
      </c>
      <c r="E288" s="17">
        <f t="shared" si="27"/>
        <v>994000</v>
      </c>
      <c r="F288" s="17">
        <f t="shared" si="27"/>
        <v>245500</v>
      </c>
      <c r="G288" s="17">
        <f t="shared" si="25"/>
        <v>-748500</v>
      </c>
      <c r="H288" s="86">
        <f t="shared" si="24"/>
        <v>24.698189134808853</v>
      </c>
    </row>
    <row r="289" spans="1:8" ht="15" customHeight="1">
      <c r="A289" s="27" t="s">
        <v>18</v>
      </c>
      <c r="B289" s="27"/>
      <c r="C289" s="28">
        <v>381</v>
      </c>
      <c r="D289" s="16" t="s">
        <v>238</v>
      </c>
      <c r="E289" s="17">
        <f t="shared" si="27"/>
        <v>994000</v>
      </c>
      <c r="F289" s="17">
        <f t="shared" si="27"/>
        <v>245500</v>
      </c>
      <c r="G289" s="17">
        <f t="shared" si="25"/>
        <v>-748500</v>
      </c>
      <c r="H289" s="86">
        <f t="shared" si="24"/>
        <v>24.698189134808853</v>
      </c>
    </row>
    <row r="290" spans="1:8" ht="15" customHeight="1">
      <c r="A290" s="27"/>
      <c r="B290" s="27"/>
      <c r="C290" s="28">
        <v>3811</v>
      </c>
      <c r="D290" s="16" t="s">
        <v>239</v>
      </c>
      <c r="E290" s="17">
        <f t="shared" si="27"/>
        <v>994000</v>
      </c>
      <c r="F290" s="17">
        <f t="shared" si="27"/>
        <v>245500</v>
      </c>
      <c r="G290" s="17">
        <f t="shared" si="25"/>
        <v>-748500</v>
      </c>
      <c r="H290" s="86">
        <f t="shared" si="24"/>
        <v>24.698189134808853</v>
      </c>
    </row>
    <row r="291" spans="1:8" ht="15" customHeight="1">
      <c r="A291" s="27"/>
      <c r="B291" s="27"/>
      <c r="C291" s="53">
        <v>38115</v>
      </c>
      <c r="D291" s="16" t="s">
        <v>243</v>
      </c>
      <c r="E291" s="17">
        <f>E292+E293+E294+E295+E296+E297+E298+E299+E300+E301+E302+E303+E304+E305+E306+E307+E308+E309</f>
        <v>994000</v>
      </c>
      <c r="F291" s="17">
        <f>F292+F293+F294+F295+F296+F297+F298+F299+F300+F301+F302+F303+F304+F305+F306+F307+F308+F309</f>
        <v>245500</v>
      </c>
      <c r="G291" s="17">
        <f t="shared" si="25"/>
        <v>-748500</v>
      </c>
      <c r="H291" s="86">
        <f t="shared" si="24"/>
        <v>24.698189134808853</v>
      </c>
    </row>
    <row r="292" spans="1:8" ht="15" customHeight="1">
      <c r="A292" s="48" t="s">
        <v>312</v>
      </c>
      <c r="B292" s="27"/>
      <c r="C292" s="27"/>
      <c r="D292" s="49" t="s">
        <v>244</v>
      </c>
      <c r="E292" s="17">
        <v>430000</v>
      </c>
      <c r="F292" s="17">
        <v>153000</v>
      </c>
      <c r="G292" s="17">
        <f t="shared" si="25"/>
        <v>-277000</v>
      </c>
      <c r="H292" s="86">
        <f t="shared" si="24"/>
        <v>35.581395348837205</v>
      </c>
    </row>
    <row r="293" spans="1:8" ht="15" customHeight="1">
      <c r="A293" s="48" t="s">
        <v>379</v>
      </c>
      <c r="B293" s="27"/>
      <c r="C293" s="27"/>
      <c r="D293" s="49" t="s">
        <v>245</v>
      </c>
      <c r="E293" s="17">
        <v>20000</v>
      </c>
      <c r="F293" s="17">
        <v>3000</v>
      </c>
      <c r="G293" s="17">
        <f t="shared" si="25"/>
        <v>-17000</v>
      </c>
      <c r="H293" s="86">
        <f t="shared" si="24"/>
        <v>15</v>
      </c>
    </row>
    <row r="294" spans="1:8" ht="15" customHeight="1">
      <c r="A294" s="48" t="s">
        <v>349</v>
      </c>
      <c r="B294" s="27"/>
      <c r="C294" s="27"/>
      <c r="D294" s="49" t="s">
        <v>246</v>
      </c>
      <c r="E294" s="17">
        <v>20000</v>
      </c>
      <c r="F294" s="17">
        <v>0</v>
      </c>
      <c r="G294" s="17">
        <f t="shared" si="25"/>
        <v>-20000</v>
      </c>
      <c r="H294" s="86">
        <f t="shared" si="24"/>
        <v>0</v>
      </c>
    </row>
    <row r="295" spans="1:8" ht="15" customHeight="1">
      <c r="A295" s="48" t="s">
        <v>313</v>
      </c>
      <c r="B295" s="27"/>
      <c r="C295" s="27"/>
      <c r="D295" s="49" t="s">
        <v>247</v>
      </c>
      <c r="E295" s="17">
        <v>55000</v>
      </c>
      <c r="F295" s="17">
        <v>20000</v>
      </c>
      <c r="G295" s="17">
        <f t="shared" si="25"/>
        <v>-35000</v>
      </c>
      <c r="H295" s="86">
        <f t="shared" si="24"/>
        <v>36.36363636363637</v>
      </c>
    </row>
    <row r="296" spans="1:8" ht="15" customHeight="1">
      <c r="A296" s="48" t="s">
        <v>126</v>
      </c>
      <c r="B296" s="27"/>
      <c r="C296" s="27"/>
      <c r="D296" s="49" t="s">
        <v>248</v>
      </c>
      <c r="E296" s="17">
        <v>36000</v>
      </c>
      <c r="F296" s="17">
        <v>10000</v>
      </c>
      <c r="G296" s="17">
        <f t="shared" si="25"/>
        <v>-26000</v>
      </c>
      <c r="H296" s="86">
        <f t="shared" si="24"/>
        <v>27.77777777777778</v>
      </c>
    </row>
    <row r="297" spans="1:8" ht="15" customHeight="1">
      <c r="A297" s="48" t="s">
        <v>127</v>
      </c>
      <c r="B297" s="27"/>
      <c r="C297" s="27"/>
      <c r="D297" s="49" t="s">
        <v>249</v>
      </c>
      <c r="E297" s="17">
        <v>10000</v>
      </c>
      <c r="F297" s="17">
        <v>0</v>
      </c>
      <c r="G297" s="17">
        <f t="shared" si="25"/>
        <v>-10000</v>
      </c>
      <c r="H297" s="86">
        <f t="shared" si="24"/>
        <v>0</v>
      </c>
    </row>
    <row r="298" spans="1:8" ht="15" customHeight="1">
      <c r="A298" s="48" t="s">
        <v>128</v>
      </c>
      <c r="B298" s="27"/>
      <c r="C298" s="27"/>
      <c r="D298" s="49" t="s">
        <v>250</v>
      </c>
      <c r="E298" s="17">
        <v>10000</v>
      </c>
      <c r="F298" s="17">
        <v>0</v>
      </c>
      <c r="G298" s="17">
        <f t="shared" si="25"/>
        <v>-10000</v>
      </c>
      <c r="H298" s="86">
        <f t="shared" si="24"/>
        <v>0</v>
      </c>
    </row>
    <row r="299" spans="1:8" ht="15" customHeight="1">
      <c r="A299" s="48" t="s">
        <v>129</v>
      </c>
      <c r="B299" s="27"/>
      <c r="C299" s="27"/>
      <c r="D299" s="49" t="s">
        <v>339</v>
      </c>
      <c r="E299" s="17">
        <v>10000</v>
      </c>
      <c r="F299" s="17">
        <v>0</v>
      </c>
      <c r="G299" s="17">
        <f t="shared" si="25"/>
        <v>-10000</v>
      </c>
      <c r="H299" s="86">
        <f t="shared" si="24"/>
        <v>0</v>
      </c>
    </row>
    <row r="300" spans="1:8" ht="15" customHeight="1">
      <c r="A300" s="48" t="s">
        <v>130</v>
      </c>
      <c r="B300" s="27"/>
      <c r="C300" s="27"/>
      <c r="D300" s="49" t="s">
        <v>253</v>
      </c>
      <c r="E300" s="17">
        <v>34000</v>
      </c>
      <c r="F300" s="17">
        <v>0</v>
      </c>
      <c r="G300" s="17">
        <f t="shared" si="25"/>
        <v>-34000</v>
      </c>
      <c r="H300" s="86">
        <f t="shared" si="24"/>
        <v>0</v>
      </c>
    </row>
    <row r="301" spans="1:8" ht="15" customHeight="1">
      <c r="A301" s="48" t="s">
        <v>131</v>
      </c>
      <c r="B301" s="27"/>
      <c r="C301" s="27"/>
      <c r="D301" s="49" t="s">
        <v>896</v>
      </c>
      <c r="E301" s="17">
        <v>5000</v>
      </c>
      <c r="F301" s="17">
        <v>4500</v>
      </c>
      <c r="G301" s="17">
        <f t="shared" si="25"/>
        <v>-500</v>
      </c>
      <c r="H301" s="86">
        <f t="shared" si="24"/>
        <v>90</v>
      </c>
    </row>
    <row r="302" spans="1:8" ht="15" customHeight="1">
      <c r="A302" s="48" t="s">
        <v>132</v>
      </c>
      <c r="B302" s="27"/>
      <c r="C302" s="27"/>
      <c r="D302" s="49" t="s">
        <v>344</v>
      </c>
      <c r="E302" s="17">
        <v>280000</v>
      </c>
      <c r="F302" s="17">
        <v>55000</v>
      </c>
      <c r="G302" s="17">
        <f t="shared" si="25"/>
        <v>-225000</v>
      </c>
      <c r="H302" s="86">
        <f t="shared" si="24"/>
        <v>19.642857142857142</v>
      </c>
    </row>
    <row r="303" spans="1:8" ht="15" customHeight="1">
      <c r="A303" s="48" t="s">
        <v>879</v>
      </c>
      <c r="B303" s="27"/>
      <c r="C303" s="27"/>
      <c r="D303" s="49" t="s">
        <v>262</v>
      </c>
      <c r="E303" s="17">
        <v>36000</v>
      </c>
      <c r="F303" s="17">
        <v>0</v>
      </c>
      <c r="G303" s="17">
        <f t="shared" si="25"/>
        <v>-36000</v>
      </c>
      <c r="H303" s="86">
        <f t="shared" si="24"/>
        <v>0</v>
      </c>
    </row>
    <row r="304" spans="1:8" ht="14.25" customHeight="1">
      <c r="A304" s="48" t="s">
        <v>133</v>
      </c>
      <c r="B304" s="27"/>
      <c r="C304" s="27"/>
      <c r="D304" s="49" t="s">
        <v>345</v>
      </c>
      <c r="E304" s="17">
        <v>10000</v>
      </c>
      <c r="F304" s="17">
        <v>0</v>
      </c>
      <c r="G304" s="17">
        <f t="shared" si="25"/>
        <v>-10000</v>
      </c>
      <c r="H304" s="86">
        <f t="shared" si="24"/>
        <v>0</v>
      </c>
    </row>
    <row r="305" spans="1:8" ht="14.25" customHeight="1">
      <c r="A305" s="48" t="s">
        <v>134</v>
      </c>
      <c r="B305" s="27"/>
      <c r="C305" s="27"/>
      <c r="D305" s="49" t="s">
        <v>192</v>
      </c>
      <c r="E305" s="17">
        <v>5000</v>
      </c>
      <c r="F305" s="17">
        <v>0</v>
      </c>
      <c r="G305" s="17">
        <f t="shared" si="25"/>
        <v>-5000</v>
      </c>
      <c r="H305" s="86">
        <f t="shared" si="24"/>
        <v>0</v>
      </c>
    </row>
    <row r="306" spans="1:8" ht="14.25" customHeight="1">
      <c r="A306" s="48" t="s">
        <v>135</v>
      </c>
      <c r="B306" s="27"/>
      <c r="C306" s="27"/>
      <c r="D306" s="49" t="s">
        <v>588</v>
      </c>
      <c r="E306" s="17">
        <v>5000</v>
      </c>
      <c r="F306" s="17">
        <v>0</v>
      </c>
      <c r="G306" s="17">
        <f t="shared" si="25"/>
        <v>-5000</v>
      </c>
      <c r="H306" s="86">
        <f t="shared" si="24"/>
        <v>0</v>
      </c>
    </row>
    <row r="307" spans="1:8" ht="14.25" customHeight="1">
      <c r="A307" s="48" t="s">
        <v>136</v>
      </c>
      <c r="B307" s="27"/>
      <c r="C307" s="27"/>
      <c r="D307" s="49" t="s">
        <v>679</v>
      </c>
      <c r="E307" s="17">
        <v>5000</v>
      </c>
      <c r="F307" s="17">
        <v>0</v>
      </c>
      <c r="G307" s="17">
        <f t="shared" si="25"/>
        <v>-5000</v>
      </c>
      <c r="H307" s="86">
        <f t="shared" si="24"/>
        <v>0</v>
      </c>
    </row>
    <row r="308" spans="1:8" ht="14.25" customHeight="1">
      <c r="A308" s="48" t="s">
        <v>137</v>
      </c>
      <c r="B308" s="27"/>
      <c r="C308" s="27"/>
      <c r="D308" s="49" t="s">
        <v>589</v>
      </c>
      <c r="E308" s="17">
        <v>8000</v>
      </c>
      <c r="F308" s="17">
        <v>0</v>
      </c>
      <c r="G308" s="17">
        <f t="shared" si="25"/>
        <v>-8000</v>
      </c>
      <c r="H308" s="86">
        <f t="shared" si="24"/>
        <v>0</v>
      </c>
    </row>
    <row r="309" spans="1:8" ht="14.25" customHeight="1">
      <c r="A309" s="48" t="s">
        <v>138</v>
      </c>
      <c r="B309" s="27"/>
      <c r="C309" s="27"/>
      <c r="D309" s="49" t="s">
        <v>743</v>
      </c>
      <c r="E309" s="17">
        <v>15000</v>
      </c>
      <c r="F309" s="17">
        <v>0</v>
      </c>
      <c r="G309" s="17">
        <f t="shared" si="25"/>
        <v>-15000</v>
      </c>
      <c r="H309" s="86">
        <f t="shared" si="24"/>
        <v>0</v>
      </c>
    </row>
    <row r="310" spans="1:8" ht="27.75" customHeight="1">
      <c r="A310" s="27"/>
      <c r="B310" s="27"/>
      <c r="C310" s="121" t="s">
        <v>761</v>
      </c>
      <c r="D310" s="122"/>
      <c r="E310" s="20">
        <f>E311+E323+E331+E348+E356+E365+E370</f>
        <v>5419000</v>
      </c>
      <c r="F310" s="20">
        <f>F311+F323+F331+F348+F356+F365+F370</f>
        <v>1462956</v>
      </c>
      <c r="G310" s="20">
        <f>G311+G323+G331+G348+G356+G365+G370</f>
        <v>-3956044</v>
      </c>
      <c r="H310" s="86">
        <f t="shared" si="24"/>
        <v>26.99678907547518</v>
      </c>
    </row>
    <row r="311" spans="1:8" ht="25.5" customHeight="1">
      <c r="A311" s="27"/>
      <c r="B311" s="26" t="s">
        <v>69</v>
      </c>
      <c r="C311" s="119" t="s">
        <v>762</v>
      </c>
      <c r="D311" s="120"/>
      <c r="E311" s="19">
        <f>E312</f>
        <v>630000</v>
      </c>
      <c r="F311" s="19">
        <f>F312</f>
        <v>99880</v>
      </c>
      <c r="G311" s="19">
        <f>G312</f>
        <v>-530120</v>
      </c>
      <c r="H311" s="86">
        <f t="shared" si="24"/>
        <v>15.853968253968254</v>
      </c>
    </row>
    <row r="312" spans="1:8" ht="20.25" customHeight="1">
      <c r="A312" s="27"/>
      <c r="B312" s="27"/>
      <c r="C312" s="28">
        <v>3</v>
      </c>
      <c r="D312" s="16" t="s">
        <v>187</v>
      </c>
      <c r="E312" s="17">
        <f>E313</f>
        <v>630000</v>
      </c>
      <c r="F312" s="17">
        <f>F313</f>
        <v>99880</v>
      </c>
      <c r="G312" s="17">
        <f t="shared" si="25"/>
        <v>-530120</v>
      </c>
      <c r="H312" s="86">
        <f t="shared" si="24"/>
        <v>15.853968253968254</v>
      </c>
    </row>
    <row r="313" spans="1:8" ht="15" customHeight="1">
      <c r="A313" s="27"/>
      <c r="B313" s="27"/>
      <c r="C313" s="28">
        <v>32</v>
      </c>
      <c r="D313" s="16" t="s">
        <v>198</v>
      </c>
      <c r="E313" s="17">
        <f>E314+E317+E320</f>
        <v>630000</v>
      </c>
      <c r="F313" s="17">
        <f>F314+F317+F320</f>
        <v>99880</v>
      </c>
      <c r="G313" s="17">
        <f t="shared" si="25"/>
        <v>-530120</v>
      </c>
      <c r="H313" s="86">
        <f t="shared" si="24"/>
        <v>15.853968253968254</v>
      </c>
    </row>
    <row r="314" spans="1:8" ht="15" customHeight="1">
      <c r="A314" s="27"/>
      <c r="B314" s="27"/>
      <c r="C314" s="28">
        <v>322</v>
      </c>
      <c r="D314" s="16" t="s">
        <v>205</v>
      </c>
      <c r="E314" s="17">
        <f>SUM(E315:E316)</f>
        <v>65000</v>
      </c>
      <c r="F314" s="17">
        <f>SUM(F315:F316)</f>
        <v>60381</v>
      </c>
      <c r="G314" s="17">
        <f t="shared" si="25"/>
        <v>-4619</v>
      </c>
      <c r="H314" s="86">
        <f t="shared" si="24"/>
        <v>92.89384615384616</v>
      </c>
    </row>
    <row r="315" spans="1:8" ht="14.25" customHeight="1">
      <c r="A315" s="27" t="s">
        <v>139</v>
      </c>
      <c r="B315" s="27"/>
      <c r="C315" s="28">
        <v>3221</v>
      </c>
      <c r="D315" s="16" t="s">
        <v>263</v>
      </c>
      <c r="E315" s="17">
        <v>5000</v>
      </c>
      <c r="F315" s="17">
        <v>1341</v>
      </c>
      <c r="G315" s="17">
        <f t="shared" si="25"/>
        <v>-3659</v>
      </c>
      <c r="H315" s="86">
        <f t="shared" si="24"/>
        <v>26.82</v>
      </c>
    </row>
    <row r="316" spans="1:8" ht="13.5" customHeight="1">
      <c r="A316" s="27" t="s">
        <v>140</v>
      </c>
      <c r="B316" s="27"/>
      <c r="C316" s="28">
        <v>3225</v>
      </c>
      <c r="D316" s="16" t="s">
        <v>264</v>
      </c>
      <c r="E316" s="17">
        <v>60000</v>
      </c>
      <c r="F316" s="17">
        <v>59040</v>
      </c>
      <c r="G316" s="17">
        <f t="shared" si="25"/>
        <v>-960</v>
      </c>
      <c r="H316" s="86">
        <f t="shared" si="24"/>
        <v>98.4</v>
      </c>
    </row>
    <row r="317" spans="1:8" ht="15" customHeight="1">
      <c r="A317" s="27"/>
      <c r="B317" s="27"/>
      <c r="C317" s="28">
        <v>323</v>
      </c>
      <c r="D317" s="16" t="s">
        <v>207</v>
      </c>
      <c r="E317" s="17">
        <f>SUM(E318:E319)</f>
        <v>345000</v>
      </c>
      <c r="F317" s="17">
        <f>SUM(F318:F319)</f>
        <v>21275</v>
      </c>
      <c r="G317" s="17">
        <f t="shared" si="25"/>
        <v>-323725</v>
      </c>
      <c r="H317" s="86">
        <f t="shared" si="24"/>
        <v>6.166666666666667</v>
      </c>
    </row>
    <row r="318" spans="1:8" ht="15" customHeight="1">
      <c r="A318" s="27" t="s">
        <v>897</v>
      </c>
      <c r="B318" s="27"/>
      <c r="C318" s="28">
        <v>3235</v>
      </c>
      <c r="D318" s="16" t="s">
        <v>265</v>
      </c>
      <c r="E318" s="17">
        <v>40000</v>
      </c>
      <c r="F318" s="17">
        <v>0</v>
      </c>
      <c r="G318" s="17">
        <f t="shared" si="25"/>
        <v>-40000</v>
      </c>
      <c r="H318" s="86">
        <f t="shared" si="24"/>
        <v>0</v>
      </c>
    </row>
    <row r="319" spans="1:8" ht="15" customHeight="1">
      <c r="A319" s="27" t="s">
        <v>141</v>
      </c>
      <c r="B319" s="27"/>
      <c r="C319" s="28">
        <v>3237</v>
      </c>
      <c r="D319" s="16" t="s">
        <v>267</v>
      </c>
      <c r="E319" s="17">
        <v>305000</v>
      </c>
      <c r="F319" s="17">
        <v>21275</v>
      </c>
      <c r="G319" s="17">
        <f t="shared" si="25"/>
        <v>-283725</v>
      </c>
      <c r="H319" s="86">
        <f t="shared" si="24"/>
        <v>6.975409836065574</v>
      </c>
    </row>
    <row r="320" spans="1:8" ht="15" customHeight="1">
      <c r="A320" s="27"/>
      <c r="B320" s="27"/>
      <c r="C320" s="28">
        <v>329</v>
      </c>
      <c r="D320" s="16" t="s">
        <v>268</v>
      </c>
      <c r="E320" s="17">
        <f>SUM(E321:E322)</f>
        <v>220000</v>
      </c>
      <c r="F320" s="17">
        <f>SUM(F321:F322)</f>
        <v>18224</v>
      </c>
      <c r="G320" s="17">
        <f t="shared" si="25"/>
        <v>-201776</v>
      </c>
      <c r="H320" s="86">
        <f t="shared" si="24"/>
        <v>8.283636363636363</v>
      </c>
    </row>
    <row r="321" spans="1:8" ht="15" customHeight="1">
      <c r="A321" s="27" t="s">
        <v>142</v>
      </c>
      <c r="B321" s="27"/>
      <c r="C321" s="28">
        <v>3293</v>
      </c>
      <c r="D321" s="16" t="s">
        <v>269</v>
      </c>
      <c r="E321" s="17">
        <v>25000</v>
      </c>
      <c r="F321" s="17">
        <v>2745</v>
      </c>
      <c r="G321" s="17">
        <f t="shared" si="25"/>
        <v>-22255</v>
      </c>
      <c r="H321" s="86">
        <f t="shared" si="24"/>
        <v>10.979999999999999</v>
      </c>
    </row>
    <row r="322" spans="1:8" ht="15" customHeight="1">
      <c r="A322" s="27" t="s">
        <v>143</v>
      </c>
      <c r="B322" s="27"/>
      <c r="C322" s="28">
        <v>3299</v>
      </c>
      <c r="D322" s="16" t="s">
        <v>270</v>
      </c>
      <c r="E322" s="17">
        <v>195000</v>
      </c>
      <c r="F322" s="17">
        <v>15479</v>
      </c>
      <c r="G322" s="17">
        <f t="shared" si="25"/>
        <v>-179521</v>
      </c>
      <c r="H322" s="86">
        <f t="shared" si="24"/>
        <v>7.937948717948718</v>
      </c>
    </row>
    <row r="323" spans="1:8" ht="25.5" customHeight="1">
      <c r="A323" s="27"/>
      <c r="B323" s="26" t="s">
        <v>69</v>
      </c>
      <c r="C323" s="119" t="s">
        <v>763</v>
      </c>
      <c r="D323" s="120"/>
      <c r="E323" s="19">
        <f>E324</f>
        <v>80000</v>
      </c>
      <c r="F323" s="19">
        <f>F324</f>
        <v>40301</v>
      </c>
      <c r="G323" s="19">
        <f>G324</f>
        <v>-39699</v>
      </c>
      <c r="H323" s="86">
        <f t="shared" si="24"/>
        <v>50.37625</v>
      </c>
    </row>
    <row r="324" spans="1:8" ht="20.25" customHeight="1">
      <c r="A324" s="27"/>
      <c r="B324" s="27"/>
      <c r="C324" s="28">
        <v>3</v>
      </c>
      <c r="D324" s="16" t="s">
        <v>187</v>
      </c>
      <c r="E324" s="17">
        <f>E325</f>
        <v>80000</v>
      </c>
      <c r="F324" s="17">
        <f>F325</f>
        <v>40301</v>
      </c>
      <c r="G324" s="17">
        <f t="shared" si="25"/>
        <v>-39699</v>
      </c>
      <c r="H324" s="86">
        <f t="shared" si="24"/>
        <v>50.37625</v>
      </c>
    </row>
    <row r="325" spans="1:8" ht="15" customHeight="1">
      <c r="A325" s="27"/>
      <c r="B325" s="27"/>
      <c r="C325" s="28">
        <v>32</v>
      </c>
      <c r="D325" s="16" t="s">
        <v>198</v>
      </c>
      <c r="E325" s="17">
        <f>E326+E328</f>
        <v>80000</v>
      </c>
      <c r="F325" s="17">
        <f>F326+F328</f>
        <v>40301</v>
      </c>
      <c r="G325" s="17">
        <f t="shared" si="25"/>
        <v>-39699</v>
      </c>
      <c r="H325" s="86">
        <f t="shared" si="24"/>
        <v>50.37625</v>
      </c>
    </row>
    <row r="326" spans="1:8" ht="15" customHeight="1">
      <c r="A326" s="27"/>
      <c r="B326" s="27"/>
      <c r="C326" s="28">
        <v>323</v>
      </c>
      <c r="D326" s="16" t="s">
        <v>207</v>
      </c>
      <c r="E326" s="17">
        <f>E327</f>
        <v>30000</v>
      </c>
      <c r="F326" s="17">
        <f>F327</f>
        <v>27000</v>
      </c>
      <c r="G326" s="17">
        <f t="shared" si="25"/>
        <v>-3000</v>
      </c>
      <c r="H326" s="86">
        <f t="shared" si="24"/>
        <v>90</v>
      </c>
    </row>
    <row r="327" spans="1:8" ht="15" customHeight="1">
      <c r="A327" s="27" t="s">
        <v>144</v>
      </c>
      <c r="B327" s="27"/>
      <c r="C327" s="28">
        <v>3237</v>
      </c>
      <c r="D327" s="16" t="s">
        <v>267</v>
      </c>
      <c r="E327" s="17">
        <v>30000</v>
      </c>
      <c r="F327" s="17">
        <v>27000</v>
      </c>
      <c r="G327" s="17">
        <f t="shared" si="25"/>
        <v>-3000</v>
      </c>
      <c r="H327" s="86">
        <f t="shared" si="24"/>
        <v>90</v>
      </c>
    </row>
    <row r="328" spans="1:8" ht="15" customHeight="1">
      <c r="A328" s="27"/>
      <c r="B328" s="27"/>
      <c r="C328" s="28">
        <v>329</v>
      </c>
      <c r="D328" s="16" t="s">
        <v>268</v>
      </c>
      <c r="E328" s="17">
        <f>SUM(E329:E330)</f>
        <v>50000</v>
      </c>
      <c r="F328" s="17">
        <f>SUM(F329:F330)</f>
        <v>13301</v>
      </c>
      <c r="G328" s="17">
        <f t="shared" si="25"/>
        <v>-36699</v>
      </c>
      <c r="H328" s="86">
        <f t="shared" si="24"/>
        <v>26.601999999999997</v>
      </c>
    </row>
    <row r="329" spans="1:8" ht="15" customHeight="1">
      <c r="A329" s="27" t="s">
        <v>145</v>
      </c>
      <c r="B329" s="27"/>
      <c r="C329" s="28">
        <v>3293</v>
      </c>
      <c r="D329" s="16" t="s">
        <v>269</v>
      </c>
      <c r="E329" s="17">
        <v>10000</v>
      </c>
      <c r="F329" s="17">
        <v>0</v>
      </c>
      <c r="G329" s="17">
        <f t="shared" si="25"/>
        <v>-10000</v>
      </c>
      <c r="H329" s="86">
        <f t="shared" si="24"/>
        <v>0</v>
      </c>
    </row>
    <row r="330" spans="1:8" ht="15" customHeight="1">
      <c r="A330" s="27" t="s">
        <v>321</v>
      </c>
      <c r="B330" s="27"/>
      <c r="C330" s="28">
        <v>3299</v>
      </c>
      <c r="D330" s="16" t="s">
        <v>270</v>
      </c>
      <c r="E330" s="17">
        <v>40000</v>
      </c>
      <c r="F330" s="17">
        <v>13301</v>
      </c>
      <c r="G330" s="17">
        <f t="shared" si="25"/>
        <v>-26699</v>
      </c>
      <c r="H330" s="86">
        <f aca="true" t="shared" si="28" ref="H330:H393">F330/E330*100</f>
        <v>33.252500000000005</v>
      </c>
    </row>
    <row r="331" spans="1:8" ht="25.5" customHeight="1">
      <c r="A331" s="27"/>
      <c r="B331" s="26" t="s">
        <v>69</v>
      </c>
      <c r="C331" s="119" t="s">
        <v>764</v>
      </c>
      <c r="D331" s="120"/>
      <c r="E331" s="19">
        <f aca="true" t="shared" si="29" ref="E331:G335">E332</f>
        <v>354000</v>
      </c>
      <c r="F331" s="19">
        <f t="shared" si="29"/>
        <v>75524</v>
      </c>
      <c r="G331" s="19">
        <f t="shared" si="29"/>
        <v>-278476</v>
      </c>
      <c r="H331" s="86">
        <f t="shared" si="28"/>
        <v>21.334463276836157</v>
      </c>
    </row>
    <row r="332" spans="1:8" ht="17.25" customHeight="1">
      <c r="A332" s="27"/>
      <c r="B332" s="27"/>
      <c r="C332" s="28">
        <v>3</v>
      </c>
      <c r="D332" s="16" t="s">
        <v>187</v>
      </c>
      <c r="E332" s="17">
        <f t="shared" si="29"/>
        <v>354000</v>
      </c>
      <c r="F332" s="17">
        <f t="shared" si="29"/>
        <v>75524</v>
      </c>
      <c r="G332" s="17">
        <f t="shared" si="25"/>
        <v>-278476</v>
      </c>
      <c r="H332" s="86">
        <f t="shared" si="28"/>
        <v>21.334463276836157</v>
      </c>
    </row>
    <row r="333" spans="1:8" ht="15" customHeight="1">
      <c r="A333" s="27"/>
      <c r="B333" s="27"/>
      <c r="C333" s="28">
        <v>38</v>
      </c>
      <c r="D333" s="16" t="s">
        <v>201</v>
      </c>
      <c r="E333" s="17">
        <f t="shared" si="29"/>
        <v>354000</v>
      </c>
      <c r="F333" s="17">
        <f t="shared" si="29"/>
        <v>75524</v>
      </c>
      <c r="G333" s="17">
        <f aca="true" t="shared" si="30" ref="G333:G396">F333-E333</f>
        <v>-278476</v>
      </c>
      <c r="H333" s="86">
        <f t="shared" si="28"/>
        <v>21.334463276836157</v>
      </c>
    </row>
    <row r="334" spans="1:8" ht="15" customHeight="1">
      <c r="A334" s="27"/>
      <c r="B334" s="27"/>
      <c r="C334" s="28">
        <v>381</v>
      </c>
      <c r="D334" s="16" t="s">
        <v>202</v>
      </c>
      <c r="E334" s="17">
        <f t="shared" si="29"/>
        <v>354000</v>
      </c>
      <c r="F334" s="17">
        <f t="shared" si="29"/>
        <v>75524</v>
      </c>
      <c r="G334" s="17">
        <f t="shared" si="30"/>
        <v>-278476</v>
      </c>
      <c r="H334" s="86">
        <f t="shared" si="28"/>
        <v>21.334463276836157</v>
      </c>
    </row>
    <row r="335" spans="1:8" ht="15" customHeight="1">
      <c r="A335" s="27" t="s">
        <v>18</v>
      </c>
      <c r="B335" s="27"/>
      <c r="C335" s="28">
        <v>3811</v>
      </c>
      <c r="D335" s="16" t="s">
        <v>204</v>
      </c>
      <c r="E335" s="17">
        <f t="shared" si="29"/>
        <v>354000</v>
      </c>
      <c r="F335" s="17">
        <f t="shared" si="29"/>
        <v>75524</v>
      </c>
      <c r="G335" s="17">
        <f t="shared" si="30"/>
        <v>-278476</v>
      </c>
      <c r="H335" s="86">
        <f t="shared" si="28"/>
        <v>21.334463276836157</v>
      </c>
    </row>
    <row r="336" spans="1:8" ht="15" customHeight="1">
      <c r="A336" s="27"/>
      <c r="B336" s="27"/>
      <c r="C336" s="53">
        <v>38114</v>
      </c>
      <c r="D336" s="16" t="s">
        <v>271</v>
      </c>
      <c r="E336" s="17">
        <f>SUM(E337:E347)</f>
        <v>354000</v>
      </c>
      <c r="F336" s="17">
        <f>SUM(F337:F347)</f>
        <v>75524</v>
      </c>
      <c r="G336" s="17">
        <f t="shared" si="30"/>
        <v>-278476</v>
      </c>
      <c r="H336" s="86">
        <f t="shared" si="28"/>
        <v>21.334463276836157</v>
      </c>
    </row>
    <row r="337" spans="1:8" ht="14.25" customHeight="1">
      <c r="A337" s="48" t="s">
        <v>146</v>
      </c>
      <c r="B337" s="27"/>
      <c r="C337" s="45"/>
      <c r="D337" s="49" t="s">
        <v>272</v>
      </c>
      <c r="E337" s="17">
        <v>50000</v>
      </c>
      <c r="F337" s="17">
        <v>0</v>
      </c>
      <c r="G337" s="17">
        <f t="shared" si="30"/>
        <v>-50000</v>
      </c>
      <c r="H337" s="86">
        <f t="shared" si="28"/>
        <v>0</v>
      </c>
    </row>
    <row r="338" spans="1:8" ht="14.25" customHeight="1">
      <c r="A338" s="48" t="s">
        <v>147</v>
      </c>
      <c r="B338" s="27"/>
      <c r="C338" s="45"/>
      <c r="D338" s="49" t="s">
        <v>273</v>
      </c>
      <c r="E338" s="17">
        <v>54000</v>
      </c>
      <c r="F338" s="17">
        <v>0</v>
      </c>
      <c r="G338" s="17">
        <f t="shared" si="30"/>
        <v>-54000</v>
      </c>
      <c r="H338" s="86">
        <f t="shared" si="28"/>
        <v>0</v>
      </c>
    </row>
    <row r="339" spans="1:8" ht="14.25" customHeight="1">
      <c r="A339" s="48" t="s">
        <v>278</v>
      </c>
      <c r="B339" s="27"/>
      <c r="C339" s="45"/>
      <c r="D339" s="49" t="s">
        <v>274</v>
      </c>
      <c r="E339" s="17">
        <v>45000</v>
      </c>
      <c r="F339" s="17">
        <v>15000</v>
      </c>
      <c r="G339" s="17">
        <f t="shared" si="30"/>
        <v>-30000</v>
      </c>
      <c r="H339" s="86">
        <f t="shared" si="28"/>
        <v>33.33333333333333</v>
      </c>
    </row>
    <row r="340" spans="1:8" ht="14.25" customHeight="1">
      <c r="A340" s="48" t="s">
        <v>148</v>
      </c>
      <c r="B340" s="27"/>
      <c r="C340" s="45"/>
      <c r="D340" s="49" t="s">
        <v>275</v>
      </c>
      <c r="E340" s="17">
        <v>30000</v>
      </c>
      <c r="F340" s="17">
        <v>15000</v>
      </c>
      <c r="G340" s="17">
        <f t="shared" si="30"/>
        <v>-15000</v>
      </c>
      <c r="H340" s="86">
        <f t="shared" si="28"/>
        <v>50</v>
      </c>
    </row>
    <row r="341" spans="1:8" ht="14.25" customHeight="1">
      <c r="A341" s="48" t="s">
        <v>149</v>
      </c>
      <c r="B341" s="27"/>
      <c r="C341" s="45"/>
      <c r="D341" s="49" t="s">
        <v>276</v>
      </c>
      <c r="E341" s="17">
        <v>20000</v>
      </c>
      <c r="F341" s="17">
        <v>10000</v>
      </c>
      <c r="G341" s="17">
        <f t="shared" si="30"/>
        <v>-10000</v>
      </c>
      <c r="H341" s="86">
        <f t="shared" si="28"/>
        <v>50</v>
      </c>
    </row>
    <row r="342" spans="1:8" ht="14.25" customHeight="1">
      <c r="A342" s="48" t="s">
        <v>314</v>
      </c>
      <c r="B342" s="16"/>
      <c r="C342" s="34"/>
      <c r="D342" s="49" t="s">
        <v>277</v>
      </c>
      <c r="E342" s="17">
        <v>20000</v>
      </c>
      <c r="F342" s="17">
        <v>5000</v>
      </c>
      <c r="G342" s="17">
        <f t="shared" si="30"/>
        <v>-15000</v>
      </c>
      <c r="H342" s="86">
        <f t="shared" si="28"/>
        <v>25</v>
      </c>
    </row>
    <row r="343" spans="1:8" ht="14.25" customHeight="1">
      <c r="A343" s="48" t="s">
        <v>150</v>
      </c>
      <c r="B343" s="16"/>
      <c r="C343" s="34"/>
      <c r="D343" s="49" t="s">
        <v>283</v>
      </c>
      <c r="E343" s="17">
        <v>35000</v>
      </c>
      <c r="F343" s="17">
        <v>0</v>
      </c>
      <c r="G343" s="17">
        <f t="shared" si="30"/>
        <v>-35000</v>
      </c>
      <c r="H343" s="86">
        <f t="shared" si="28"/>
        <v>0</v>
      </c>
    </row>
    <row r="344" spans="1:8" ht="14.25" customHeight="1">
      <c r="A344" s="48" t="s">
        <v>682</v>
      </c>
      <c r="B344" s="16"/>
      <c r="C344" s="34"/>
      <c r="D344" s="49" t="s">
        <v>465</v>
      </c>
      <c r="E344" s="17">
        <v>30000</v>
      </c>
      <c r="F344" s="17">
        <v>20524</v>
      </c>
      <c r="G344" s="17">
        <f t="shared" si="30"/>
        <v>-9476</v>
      </c>
      <c r="H344" s="86">
        <f t="shared" si="28"/>
        <v>68.41333333333334</v>
      </c>
    </row>
    <row r="345" spans="1:8" ht="14.25" customHeight="1">
      <c r="A345" s="48" t="s">
        <v>151</v>
      </c>
      <c r="B345" s="16"/>
      <c r="C345" s="34"/>
      <c r="D345" s="49" t="s">
        <v>876</v>
      </c>
      <c r="E345" s="17">
        <v>30000</v>
      </c>
      <c r="F345" s="17">
        <v>0</v>
      </c>
      <c r="G345" s="17">
        <f t="shared" si="30"/>
        <v>-30000</v>
      </c>
      <c r="H345" s="86">
        <f t="shared" si="28"/>
        <v>0</v>
      </c>
    </row>
    <row r="346" spans="1:8" ht="14.25" customHeight="1">
      <c r="A346" s="48" t="s">
        <v>280</v>
      </c>
      <c r="B346" s="16"/>
      <c r="C346" s="34"/>
      <c r="D346" s="49" t="s">
        <v>466</v>
      </c>
      <c r="E346" s="17">
        <v>30000</v>
      </c>
      <c r="F346" s="17">
        <v>0</v>
      </c>
      <c r="G346" s="17">
        <f t="shared" si="30"/>
        <v>-30000</v>
      </c>
      <c r="H346" s="86">
        <f t="shared" si="28"/>
        <v>0</v>
      </c>
    </row>
    <row r="347" spans="1:8" ht="14.25" customHeight="1">
      <c r="A347" s="48" t="s">
        <v>673</v>
      </c>
      <c r="B347" s="16"/>
      <c r="C347" s="34"/>
      <c r="D347" s="49" t="s">
        <v>871</v>
      </c>
      <c r="E347" s="17">
        <v>10000</v>
      </c>
      <c r="F347" s="17">
        <v>10000</v>
      </c>
      <c r="G347" s="17">
        <f t="shared" si="30"/>
        <v>0</v>
      </c>
      <c r="H347" s="86">
        <f t="shared" si="28"/>
        <v>100</v>
      </c>
    </row>
    <row r="348" spans="1:8" ht="27" customHeight="1">
      <c r="A348" s="27"/>
      <c r="B348" s="26" t="s">
        <v>69</v>
      </c>
      <c r="C348" s="125" t="s">
        <v>765</v>
      </c>
      <c r="D348" s="126"/>
      <c r="E348" s="19">
        <f>SUM(E349)</f>
        <v>375000</v>
      </c>
      <c r="F348" s="19">
        <f>SUM(F349)</f>
        <v>10000</v>
      </c>
      <c r="G348" s="19">
        <f>SUM(G349)</f>
        <v>-365000</v>
      </c>
      <c r="H348" s="86">
        <f t="shared" si="28"/>
        <v>2.666666666666667</v>
      </c>
    </row>
    <row r="349" spans="1:8" ht="20.25" customHeight="1">
      <c r="A349" s="27"/>
      <c r="B349" s="27"/>
      <c r="C349" s="28">
        <v>3</v>
      </c>
      <c r="D349" s="16" t="s">
        <v>187</v>
      </c>
      <c r="E349" s="17">
        <f>E350</f>
        <v>375000</v>
      </c>
      <c r="F349" s="17">
        <f>F350</f>
        <v>10000</v>
      </c>
      <c r="G349" s="17">
        <f t="shared" si="30"/>
        <v>-365000</v>
      </c>
      <c r="H349" s="86">
        <f t="shared" si="28"/>
        <v>2.666666666666667</v>
      </c>
    </row>
    <row r="350" spans="1:8" ht="18" customHeight="1">
      <c r="A350" s="27"/>
      <c r="B350" s="27"/>
      <c r="C350" s="28">
        <v>38</v>
      </c>
      <c r="D350" s="16" t="s">
        <v>201</v>
      </c>
      <c r="E350" s="17">
        <f>E351+E353</f>
        <v>375000</v>
      </c>
      <c r="F350" s="17">
        <f>F351+F353</f>
        <v>10000</v>
      </c>
      <c r="G350" s="17">
        <f t="shared" si="30"/>
        <v>-365000</v>
      </c>
      <c r="H350" s="86">
        <f t="shared" si="28"/>
        <v>2.666666666666667</v>
      </c>
    </row>
    <row r="351" spans="1:8" ht="18" customHeight="1">
      <c r="A351" s="27"/>
      <c r="B351" s="27"/>
      <c r="C351" s="28">
        <v>381</v>
      </c>
      <c r="D351" s="16" t="s">
        <v>202</v>
      </c>
      <c r="E351" s="17">
        <f>E352</f>
        <v>75000</v>
      </c>
      <c r="F351" s="17">
        <f>F352</f>
        <v>10000</v>
      </c>
      <c r="G351" s="17">
        <f t="shared" si="30"/>
        <v>-65000</v>
      </c>
      <c r="H351" s="86">
        <f t="shared" si="28"/>
        <v>13.333333333333334</v>
      </c>
    </row>
    <row r="352" spans="1:8" ht="15" customHeight="1">
      <c r="A352" s="48" t="s">
        <v>152</v>
      </c>
      <c r="B352" s="27"/>
      <c r="C352" s="28">
        <v>3811</v>
      </c>
      <c r="D352" s="16" t="s">
        <v>380</v>
      </c>
      <c r="E352" s="17">
        <v>75000</v>
      </c>
      <c r="F352" s="17">
        <v>10000</v>
      </c>
      <c r="G352" s="17">
        <f t="shared" si="30"/>
        <v>-65000</v>
      </c>
      <c r="H352" s="86">
        <f t="shared" si="28"/>
        <v>13.333333333333334</v>
      </c>
    </row>
    <row r="353" spans="1:8" ht="18" customHeight="1">
      <c r="A353" s="48"/>
      <c r="B353" s="27"/>
      <c r="C353" s="28" t="s">
        <v>464</v>
      </c>
      <c r="D353" s="16" t="s">
        <v>237</v>
      </c>
      <c r="E353" s="17">
        <f>E354+E355</f>
        <v>300000</v>
      </c>
      <c r="F353" s="17">
        <f>F354+F355</f>
        <v>0</v>
      </c>
      <c r="G353" s="17">
        <f t="shared" si="30"/>
        <v>-300000</v>
      </c>
      <c r="H353" s="86">
        <f t="shared" si="28"/>
        <v>0</v>
      </c>
    </row>
    <row r="354" spans="1:8" ht="15" customHeight="1">
      <c r="A354" s="48" t="s">
        <v>153</v>
      </c>
      <c r="B354" s="27"/>
      <c r="C354" s="28" t="s">
        <v>373</v>
      </c>
      <c r="D354" s="16" t="s">
        <v>823</v>
      </c>
      <c r="E354" s="17">
        <v>150000</v>
      </c>
      <c r="F354" s="17">
        <v>0</v>
      </c>
      <c r="G354" s="17">
        <f t="shared" si="30"/>
        <v>-150000</v>
      </c>
      <c r="H354" s="86">
        <f t="shared" si="28"/>
        <v>0</v>
      </c>
    </row>
    <row r="355" spans="1:8" ht="15" customHeight="1">
      <c r="A355" s="48" t="s">
        <v>154</v>
      </c>
      <c r="B355" s="27"/>
      <c r="C355" s="28" t="s">
        <v>373</v>
      </c>
      <c r="D355" s="16" t="s">
        <v>824</v>
      </c>
      <c r="E355" s="17">
        <v>150000</v>
      </c>
      <c r="F355" s="17">
        <v>0</v>
      </c>
      <c r="G355" s="17">
        <f t="shared" si="30"/>
        <v>-150000</v>
      </c>
      <c r="H355" s="86">
        <f t="shared" si="28"/>
        <v>0</v>
      </c>
    </row>
    <row r="356" spans="1:8" ht="27" customHeight="1">
      <c r="A356" s="27"/>
      <c r="B356" s="26" t="s">
        <v>69</v>
      </c>
      <c r="C356" s="119" t="s">
        <v>766</v>
      </c>
      <c r="D356" s="120"/>
      <c r="E356" s="19">
        <f>E357</f>
        <v>960000</v>
      </c>
      <c r="F356" s="19">
        <f>F357</f>
        <v>373326</v>
      </c>
      <c r="G356" s="19">
        <f>G357</f>
        <v>-586674</v>
      </c>
      <c r="H356" s="86">
        <f t="shared" si="28"/>
        <v>38.888125</v>
      </c>
    </row>
    <row r="357" spans="1:8" ht="21" customHeight="1">
      <c r="A357" s="27"/>
      <c r="B357" s="27"/>
      <c r="C357" s="28">
        <v>3</v>
      </c>
      <c r="D357" s="44" t="s">
        <v>187</v>
      </c>
      <c r="E357" s="17">
        <f>E358</f>
        <v>960000</v>
      </c>
      <c r="F357" s="17">
        <f>F358</f>
        <v>373326</v>
      </c>
      <c r="G357" s="17">
        <f t="shared" si="30"/>
        <v>-586674</v>
      </c>
      <c r="H357" s="86">
        <f t="shared" si="28"/>
        <v>38.888125</v>
      </c>
    </row>
    <row r="358" spans="1:8" ht="18" customHeight="1">
      <c r="A358" s="27"/>
      <c r="B358" s="27"/>
      <c r="C358" s="28">
        <v>32</v>
      </c>
      <c r="D358" s="44" t="s">
        <v>198</v>
      </c>
      <c r="E358" s="17">
        <f>E359+E362</f>
        <v>960000</v>
      </c>
      <c r="F358" s="17">
        <f>F359+F362</f>
        <v>373326</v>
      </c>
      <c r="G358" s="17">
        <f t="shared" si="30"/>
        <v>-586674</v>
      </c>
      <c r="H358" s="86">
        <f t="shared" si="28"/>
        <v>38.888125</v>
      </c>
    </row>
    <row r="359" spans="1:8" ht="17.25" customHeight="1">
      <c r="A359" s="27"/>
      <c r="B359" s="27"/>
      <c r="C359" s="28">
        <v>322</v>
      </c>
      <c r="D359" s="44" t="s">
        <v>205</v>
      </c>
      <c r="E359" s="17">
        <f>E360+E361</f>
        <v>160000</v>
      </c>
      <c r="F359" s="17">
        <f>F360+F361</f>
        <v>60198</v>
      </c>
      <c r="G359" s="17">
        <f t="shared" si="30"/>
        <v>-99802</v>
      </c>
      <c r="H359" s="86">
        <f t="shared" si="28"/>
        <v>37.62375</v>
      </c>
    </row>
    <row r="360" spans="1:8" ht="14.25" customHeight="1">
      <c r="A360" s="27" t="s">
        <v>350</v>
      </c>
      <c r="B360" s="27"/>
      <c r="C360" s="28" t="s">
        <v>653</v>
      </c>
      <c r="D360" s="44" t="s">
        <v>654</v>
      </c>
      <c r="E360" s="17">
        <v>80000</v>
      </c>
      <c r="F360" s="17">
        <v>20877</v>
      </c>
      <c r="G360" s="17">
        <f t="shared" si="30"/>
        <v>-59123</v>
      </c>
      <c r="H360" s="86">
        <f t="shared" si="28"/>
        <v>26.096249999999998</v>
      </c>
    </row>
    <row r="361" spans="1:8" ht="14.25" customHeight="1">
      <c r="A361" s="27" t="s">
        <v>358</v>
      </c>
      <c r="B361" s="27"/>
      <c r="C361" s="28">
        <v>3224</v>
      </c>
      <c r="D361" s="44" t="s">
        <v>206</v>
      </c>
      <c r="E361" s="17">
        <v>80000</v>
      </c>
      <c r="F361" s="17">
        <v>39321</v>
      </c>
      <c r="G361" s="17">
        <f t="shared" si="30"/>
        <v>-40679</v>
      </c>
      <c r="H361" s="86">
        <f t="shared" si="28"/>
        <v>49.151250000000005</v>
      </c>
    </row>
    <row r="362" spans="1:8" ht="17.25" customHeight="1">
      <c r="A362" s="27"/>
      <c r="B362" s="27"/>
      <c r="C362" s="28">
        <v>323</v>
      </c>
      <c r="D362" s="44" t="s">
        <v>207</v>
      </c>
      <c r="E362" s="17">
        <f>E363+E364</f>
        <v>800000</v>
      </c>
      <c r="F362" s="17">
        <f>F363+F364</f>
        <v>313128</v>
      </c>
      <c r="G362" s="17">
        <f t="shared" si="30"/>
        <v>-486872</v>
      </c>
      <c r="H362" s="86">
        <f t="shared" si="28"/>
        <v>39.141</v>
      </c>
    </row>
    <row r="363" spans="1:8" ht="14.25" customHeight="1">
      <c r="A363" s="27" t="s">
        <v>351</v>
      </c>
      <c r="B363" s="27"/>
      <c r="C363" s="28">
        <v>3232</v>
      </c>
      <c r="D363" s="44" t="s">
        <v>208</v>
      </c>
      <c r="E363" s="17">
        <v>450000</v>
      </c>
      <c r="F363" s="17">
        <v>288934</v>
      </c>
      <c r="G363" s="17">
        <f t="shared" si="30"/>
        <v>-161066</v>
      </c>
      <c r="H363" s="86">
        <f t="shared" si="28"/>
        <v>64.20755555555556</v>
      </c>
    </row>
    <row r="364" spans="1:8" ht="14.25" customHeight="1">
      <c r="A364" s="27" t="s">
        <v>362</v>
      </c>
      <c r="B364" s="27"/>
      <c r="C364" s="28" t="s">
        <v>160</v>
      </c>
      <c r="D364" s="44" t="s">
        <v>655</v>
      </c>
      <c r="E364" s="17">
        <v>350000</v>
      </c>
      <c r="F364" s="17">
        <v>24194</v>
      </c>
      <c r="G364" s="17">
        <f t="shared" si="30"/>
        <v>-325806</v>
      </c>
      <c r="H364" s="86">
        <f t="shared" si="28"/>
        <v>6.912571428571429</v>
      </c>
    </row>
    <row r="365" spans="1:8" ht="25.5" customHeight="1">
      <c r="A365" s="27"/>
      <c r="B365" s="26" t="s">
        <v>69</v>
      </c>
      <c r="C365" s="119" t="s">
        <v>767</v>
      </c>
      <c r="D365" s="120"/>
      <c r="E365" s="19">
        <f aca="true" t="shared" si="31" ref="E365:G368">E366</f>
        <v>3000000</v>
      </c>
      <c r="F365" s="19">
        <f t="shared" si="31"/>
        <v>863925</v>
      </c>
      <c r="G365" s="19">
        <f t="shared" si="31"/>
        <v>-2136075</v>
      </c>
      <c r="H365" s="86">
        <f t="shared" si="28"/>
        <v>28.7975</v>
      </c>
    </row>
    <row r="366" spans="1:8" ht="21" customHeight="1">
      <c r="A366" s="27"/>
      <c r="B366" s="27"/>
      <c r="C366" s="28">
        <v>4</v>
      </c>
      <c r="D366" s="44" t="s">
        <v>209</v>
      </c>
      <c r="E366" s="17">
        <f t="shared" si="31"/>
        <v>3000000</v>
      </c>
      <c r="F366" s="17">
        <f t="shared" si="31"/>
        <v>863925</v>
      </c>
      <c r="G366" s="17">
        <f t="shared" si="30"/>
        <v>-2136075</v>
      </c>
      <c r="H366" s="86">
        <f t="shared" si="28"/>
        <v>28.7975</v>
      </c>
    </row>
    <row r="367" spans="1:8" ht="18" customHeight="1">
      <c r="A367" s="27"/>
      <c r="B367" s="27"/>
      <c r="C367" s="28">
        <v>45</v>
      </c>
      <c r="D367" s="44" t="s">
        <v>210</v>
      </c>
      <c r="E367" s="17">
        <f t="shared" si="31"/>
        <v>3000000</v>
      </c>
      <c r="F367" s="17">
        <f t="shared" si="31"/>
        <v>863925</v>
      </c>
      <c r="G367" s="17">
        <f t="shared" si="30"/>
        <v>-2136075</v>
      </c>
      <c r="H367" s="86">
        <f t="shared" si="28"/>
        <v>28.7975</v>
      </c>
    </row>
    <row r="368" spans="1:8" ht="18" customHeight="1">
      <c r="A368" s="27"/>
      <c r="B368" s="27"/>
      <c r="C368" s="28">
        <v>451</v>
      </c>
      <c r="D368" s="44" t="s">
        <v>211</v>
      </c>
      <c r="E368" s="17">
        <f t="shared" si="31"/>
        <v>3000000</v>
      </c>
      <c r="F368" s="17">
        <f t="shared" si="31"/>
        <v>863925</v>
      </c>
      <c r="G368" s="17">
        <f t="shared" si="30"/>
        <v>-2136075</v>
      </c>
      <c r="H368" s="86">
        <f t="shared" si="28"/>
        <v>28.7975</v>
      </c>
    </row>
    <row r="369" spans="1:8" ht="15" customHeight="1">
      <c r="A369" s="27" t="s">
        <v>674</v>
      </c>
      <c r="B369" s="27"/>
      <c r="C369" s="28">
        <v>4511</v>
      </c>
      <c r="D369" s="44" t="s">
        <v>826</v>
      </c>
      <c r="E369" s="17">
        <v>3000000</v>
      </c>
      <c r="F369" s="17">
        <v>863925</v>
      </c>
      <c r="G369" s="17">
        <f t="shared" si="30"/>
        <v>-2136075</v>
      </c>
      <c r="H369" s="86">
        <f t="shared" si="28"/>
        <v>28.7975</v>
      </c>
    </row>
    <row r="370" spans="1:8" ht="25.5" customHeight="1">
      <c r="A370" s="27"/>
      <c r="B370" s="26" t="s">
        <v>69</v>
      </c>
      <c r="C370" s="119" t="s">
        <v>768</v>
      </c>
      <c r="D370" s="120"/>
      <c r="E370" s="19">
        <f>E371+E375</f>
        <v>20000</v>
      </c>
      <c r="F370" s="19">
        <f>F371+F375</f>
        <v>0</v>
      </c>
      <c r="G370" s="19">
        <f>G371+G375</f>
        <v>-20000</v>
      </c>
      <c r="H370" s="86">
        <f t="shared" si="28"/>
        <v>0</v>
      </c>
    </row>
    <row r="371" spans="1:8" ht="21" customHeight="1">
      <c r="A371" s="28"/>
      <c r="B371" s="40"/>
      <c r="C371" s="28">
        <v>3</v>
      </c>
      <c r="D371" s="41" t="s">
        <v>20</v>
      </c>
      <c r="E371" s="17">
        <f aca="true" t="shared" si="32" ref="E371:F373">E372</f>
        <v>10000</v>
      </c>
      <c r="F371" s="17">
        <f t="shared" si="32"/>
        <v>0</v>
      </c>
      <c r="G371" s="17">
        <f t="shared" si="30"/>
        <v>-10000</v>
      </c>
      <c r="H371" s="86">
        <f t="shared" si="28"/>
        <v>0</v>
      </c>
    </row>
    <row r="372" spans="1:8" ht="18" customHeight="1">
      <c r="A372" s="22"/>
      <c r="B372" s="28"/>
      <c r="C372" s="28">
        <v>32</v>
      </c>
      <c r="D372" s="41" t="s">
        <v>170</v>
      </c>
      <c r="E372" s="17">
        <f t="shared" si="32"/>
        <v>10000</v>
      </c>
      <c r="F372" s="17">
        <f t="shared" si="32"/>
        <v>0</v>
      </c>
      <c r="G372" s="17">
        <f t="shared" si="30"/>
        <v>-10000</v>
      </c>
      <c r="H372" s="86">
        <f t="shared" si="28"/>
        <v>0</v>
      </c>
    </row>
    <row r="373" spans="1:8" ht="17.25" customHeight="1">
      <c r="A373" s="22"/>
      <c r="B373" s="28"/>
      <c r="C373" s="28">
        <v>322</v>
      </c>
      <c r="D373" s="41" t="s">
        <v>174</v>
      </c>
      <c r="E373" s="17">
        <f t="shared" si="32"/>
        <v>10000</v>
      </c>
      <c r="F373" s="17">
        <f t="shared" si="32"/>
        <v>0</v>
      </c>
      <c r="G373" s="17">
        <f t="shared" si="30"/>
        <v>-10000</v>
      </c>
      <c r="H373" s="86">
        <f t="shared" si="28"/>
        <v>0</v>
      </c>
    </row>
    <row r="374" spans="1:8" ht="15" customHeight="1">
      <c r="A374" s="22" t="s">
        <v>675</v>
      </c>
      <c r="B374" s="28"/>
      <c r="C374" s="28">
        <v>3225</v>
      </c>
      <c r="D374" s="41" t="s">
        <v>178</v>
      </c>
      <c r="E374" s="17">
        <v>10000</v>
      </c>
      <c r="F374" s="17">
        <v>0</v>
      </c>
      <c r="G374" s="17">
        <f t="shared" si="30"/>
        <v>-10000</v>
      </c>
      <c r="H374" s="86">
        <f t="shared" si="28"/>
        <v>0</v>
      </c>
    </row>
    <row r="375" spans="1:8" ht="21" customHeight="1">
      <c r="A375" s="27"/>
      <c r="B375" s="27"/>
      <c r="C375" s="28">
        <v>4</v>
      </c>
      <c r="D375" s="44" t="s">
        <v>209</v>
      </c>
      <c r="E375" s="17">
        <f aca="true" t="shared" si="33" ref="E375:F377">E376</f>
        <v>10000</v>
      </c>
      <c r="F375" s="17">
        <f t="shared" si="33"/>
        <v>0</v>
      </c>
      <c r="G375" s="17">
        <f t="shared" si="30"/>
        <v>-10000</v>
      </c>
      <c r="H375" s="86">
        <f t="shared" si="28"/>
        <v>0</v>
      </c>
    </row>
    <row r="376" spans="1:8" ht="18" customHeight="1">
      <c r="A376" s="27"/>
      <c r="B376" s="27"/>
      <c r="C376" s="28" t="s">
        <v>744</v>
      </c>
      <c r="D376" s="44" t="s">
        <v>745</v>
      </c>
      <c r="E376" s="17">
        <f t="shared" si="33"/>
        <v>10000</v>
      </c>
      <c r="F376" s="17">
        <f t="shared" si="33"/>
        <v>0</v>
      </c>
      <c r="G376" s="17">
        <f t="shared" si="30"/>
        <v>-10000</v>
      </c>
      <c r="H376" s="86">
        <f t="shared" si="28"/>
        <v>0</v>
      </c>
    </row>
    <row r="377" spans="1:8" ht="17.25" customHeight="1">
      <c r="A377" s="27"/>
      <c r="B377" s="27"/>
      <c r="C377" s="28" t="s">
        <v>502</v>
      </c>
      <c r="D377" s="44" t="s">
        <v>503</v>
      </c>
      <c r="E377" s="17">
        <f t="shared" si="33"/>
        <v>10000</v>
      </c>
      <c r="F377" s="17">
        <f t="shared" si="33"/>
        <v>0</v>
      </c>
      <c r="G377" s="17">
        <f t="shared" si="30"/>
        <v>-10000</v>
      </c>
      <c r="H377" s="86">
        <f t="shared" si="28"/>
        <v>0</v>
      </c>
    </row>
    <row r="378" spans="1:8" ht="15" customHeight="1">
      <c r="A378" s="27" t="s">
        <v>382</v>
      </c>
      <c r="B378" s="27"/>
      <c r="C378" s="28" t="s">
        <v>504</v>
      </c>
      <c r="D378" s="44" t="s">
        <v>746</v>
      </c>
      <c r="E378" s="17">
        <v>10000</v>
      </c>
      <c r="F378" s="17">
        <v>0</v>
      </c>
      <c r="G378" s="17">
        <f t="shared" si="30"/>
        <v>-10000</v>
      </c>
      <c r="H378" s="86">
        <f t="shared" si="28"/>
        <v>0</v>
      </c>
    </row>
    <row r="379" spans="1:8" ht="28.5" customHeight="1">
      <c r="A379" s="27"/>
      <c r="B379" s="18"/>
      <c r="C379" s="146" t="s">
        <v>769</v>
      </c>
      <c r="D379" s="147"/>
      <c r="E379" s="20">
        <f aca="true" t="shared" si="34" ref="E379:G383">E380</f>
        <v>100000</v>
      </c>
      <c r="F379" s="20">
        <f t="shared" si="34"/>
        <v>0</v>
      </c>
      <c r="G379" s="20">
        <f t="shared" si="34"/>
        <v>-100000</v>
      </c>
      <c r="H379" s="86">
        <f t="shared" si="28"/>
        <v>0</v>
      </c>
    </row>
    <row r="380" spans="1:8" ht="25.5" customHeight="1">
      <c r="A380" s="27"/>
      <c r="B380" s="26" t="s">
        <v>70</v>
      </c>
      <c r="C380" s="119" t="s">
        <v>770</v>
      </c>
      <c r="D380" s="120"/>
      <c r="E380" s="19">
        <f t="shared" si="34"/>
        <v>100000</v>
      </c>
      <c r="F380" s="19">
        <f t="shared" si="34"/>
        <v>0</v>
      </c>
      <c r="G380" s="17">
        <f t="shared" si="30"/>
        <v>-100000</v>
      </c>
      <c r="H380" s="86">
        <f t="shared" si="28"/>
        <v>0</v>
      </c>
    </row>
    <row r="381" spans="1:8" ht="21" customHeight="1">
      <c r="A381" s="27"/>
      <c r="B381" s="27"/>
      <c r="C381" s="28">
        <v>3</v>
      </c>
      <c r="D381" s="27" t="s">
        <v>187</v>
      </c>
      <c r="E381" s="17">
        <f t="shared" si="34"/>
        <v>100000</v>
      </c>
      <c r="F381" s="17">
        <f t="shared" si="34"/>
        <v>0</v>
      </c>
      <c r="G381" s="17">
        <f t="shared" si="30"/>
        <v>-100000</v>
      </c>
      <c r="H381" s="86">
        <f t="shared" si="28"/>
        <v>0</v>
      </c>
    </row>
    <row r="382" spans="1:8" ht="18" customHeight="1">
      <c r="A382" s="27"/>
      <c r="B382" s="27"/>
      <c r="C382" s="28">
        <v>38</v>
      </c>
      <c r="D382" s="27" t="s">
        <v>201</v>
      </c>
      <c r="E382" s="17">
        <f t="shared" si="34"/>
        <v>100000</v>
      </c>
      <c r="F382" s="17">
        <f t="shared" si="34"/>
        <v>0</v>
      </c>
      <c r="G382" s="17">
        <f t="shared" si="30"/>
        <v>-100000</v>
      </c>
      <c r="H382" s="86">
        <f t="shared" si="28"/>
        <v>0</v>
      </c>
    </row>
    <row r="383" spans="1:8" ht="17.25" customHeight="1">
      <c r="A383" s="27"/>
      <c r="B383" s="27"/>
      <c r="C383" s="28">
        <v>381</v>
      </c>
      <c r="D383" s="27" t="s">
        <v>202</v>
      </c>
      <c r="E383" s="17">
        <f t="shared" si="34"/>
        <v>100000</v>
      </c>
      <c r="F383" s="17">
        <f t="shared" si="34"/>
        <v>0</v>
      </c>
      <c r="G383" s="17">
        <f t="shared" si="30"/>
        <v>-100000</v>
      </c>
      <c r="H383" s="86">
        <f t="shared" si="28"/>
        <v>0</v>
      </c>
    </row>
    <row r="384" spans="1:8" ht="15" customHeight="1">
      <c r="A384" s="48" t="s">
        <v>676</v>
      </c>
      <c r="B384" s="27"/>
      <c r="C384" s="28">
        <v>3811</v>
      </c>
      <c r="D384" s="27" t="s">
        <v>381</v>
      </c>
      <c r="E384" s="17">
        <v>100000</v>
      </c>
      <c r="F384" s="17">
        <v>0</v>
      </c>
      <c r="G384" s="17">
        <f t="shared" si="30"/>
        <v>-100000</v>
      </c>
      <c r="H384" s="86">
        <f t="shared" si="28"/>
        <v>0</v>
      </c>
    </row>
    <row r="385" spans="1:8" ht="27.75" customHeight="1">
      <c r="A385" s="27"/>
      <c r="B385" s="26"/>
      <c r="C385" s="121" t="s">
        <v>771</v>
      </c>
      <c r="D385" s="122"/>
      <c r="E385" s="20">
        <f aca="true" t="shared" si="35" ref="E385:G387">E386</f>
        <v>268000</v>
      </c>
      <c r="F385" s="20">
        <f t="shared" si="35"/>
        <v>72000</v>
      </c>
      <c r="G385" s="20">
        <f t="shared" si="35"/>
        <v>-196000</v>
      </c>
      <c r="H385" s="86">
        <f t="shared" si="28"/>
        <v>26.865671641791046</v>
      </c>
    </row>
    <row r="386" spans="1:8" ht="26.25" customHeight="1">
      <c r="A386" s="27"/>
      <c r="B386" s="26" t="s">
        <v>71</v>
      </c>
      <c r="C386" s="119" t="s">
        <v>772</v>
      </c>
      <c r="D386" s="120"/>
      <c r="E386" s="19">
        <f t="shared" si="35"/>
        <v>268000</v>
      </c>
      <c r="F386" s="19">
        <f t="shared" si="35"/>
        <v>72000</v>
      </c>
      <c r="G386" s="19">
        <f t="shared" si="35"/>
        <v>-196000</v>
      </c>
      <c r="H386" s="86">
        <f t="shared" si="28"/>
        <v>26.865671641791046</v>
      </c>
    </row>
    <row r="387" spans="1:8" ht="21" customHeight="1">
      <c r="A387" s="27"/>
      <c r="B387" s="27"/>
      <c r="C387" s="28">
        <v>3</v>
      </c>
      <c r="D387" s="27" t="s">
        <v>187</v>
      </c>
      <c r="E387" s="17">
        <f t="shared" si="35"/>
        <v>268000</v>
      </c>
      <c r="F387" s="17">
        <f t="shared" si="35"/>
        <v>72000</v>
      </c>
      <c r="G387" s="17">
        <f t="shared" si="30"/>
        <v>-196000</v>
      </c>
      <c r="H387" s="86">
        <f t="shared" si="28"/>
        <v>26.865671641791046</v>
      </c>
    </row>
    <row r="388" spans="1:8" ht="18" customHeight="1">
      <c r="A388" s="27"/>
      <c r="B388" s="27"/>
      <c r="C388" s="28">
        <v>38</v>
      </c>
      <c r="D388" s="27" t="s">
        <v>201</v>
      </c>
      <c r="E388" s="17">
        <f>E389+E403</f>
        <v>268000</v>
      </c>
      <c r="F388" s="17">
        <f>F389+F403</f>
        <v>72000</v>
      </c>
      <c r="G388" s="17">
        <f t="shared" si="30"/>
        <v>-196000</v>
      </c>
      <c r="H388" s="86">
        <f t="shared" si="28"/>
        <v>26.865671641791046</v>
      </c>
    </row>
    <row r="389" spans="1:8" ht="17.25" customHeight="1">
      <c r="A389" s="27"/>
      <c r="B389" s="27"/>
      <c r="C389" s="28">
        <v>381</v>
      </c>
      <c r="D389" s="27" t="s">
        <v>202</v>
      </c>
      <c r="E389" s="17">
        <f>E390</f>
        <v>258000</v>
      </c>
      <c r="F389" s="17">
        <f>F390</f>
        <v>72000</v>
      </c>
      <c r="G389" s="17">
        <f t="shared" si="30"/>
        <v>-186000</v>
      </c>
      <c r="H389" s="86">
        <f t="shared" si="28"/>
        <v>27.906976744186046</v>
      </c>
    </row>
    <row r="390" spans="1:8" ht="15" customHeight="1">
      <c r="A390" s="27"/>
      <c r="B390" s="27"/>
      <c r="C390" s="28">
        <v>3811</v>
      </c>
      <c r="D390" s="27" t="s">
        <v>204</v>
      </c>
      <c r="E390" s="17">
        <f>E391+E392+E393+E394+E395+E396+E397+E398+E399+E400+E401+E402</f>
        <v>258000</v>
      </c>
      <c r="F390" s="17">
        <f>F391+F392+F393+F394+F395+F396+F397+F398+F399+F400+F401+F402</f>
        <v>72000</v>
      </c>
      <c r="G390" s="17">
        <f t="shared" si="30"/>
        <v>-186000</v>
      </c>
      <c r="H390" s="86">
        <f t="shared" si="28"/>
        <v>27.906976744186046</v>
      </c>
    </row>
    <row r="391" spans="1:8" ht="13.5" customHeight="1">
      <c r="A391" s="48" t="s">
        <v>226</v>
      </c>
      <c r="B391" s="27"/>
      <c r="C391" s="27"/>
      <c r="D391" s="27" t="s">
        <v>284</v>
      </c>
      <c r="E391" s="17">
        <v>120000</v>
      </c>
      <c r="F391" s="17">
        <v>42000</v>
      </c>
      <c r="G391" s="17">
        <f t="shared" si="30"/>
        <v>-78000</v>
      </c>
      <c r="H391" s="86">
        <f t="shared" si="28"/>
        <v>35</v>
      </c>
    </row>
    <row r="392" spans="1:8" ht="13.5" customHeight="1">
      <c r="A392" s="48" t="s">
        <v>383</v>
      </c>
      <c r="B392" s="27"/>
      <c r="C392" s="45"/>
      <c r="D392" s="48" t="s">
        <v>346</v>
      </c>
      <c r="E392" s="17">
        <v>15000</v>
      </c>
      <c r="F392" s="17">
        <v>0</v>
      </c>
      <c r="G392" s="17">
        <f t="shared" si="30"/>
        <v>-15000</v>
      </c>
      <c r="H392" s="86">
        <f t="shared" si="28"/>
        <v>0</v>
      </c>
    </row>
    <row r="393" spans="1:8" ht="13.5" customHeight="1">
      <c r="A393" s="48" t="s">
        <v>786</v>
      </c>
      <c r="B393" s="27"/>
      <c r="C393" s="27"/>
      <c r="D393" s="48" t="s">
        <v>232</v>
      </c>
      <c r="E393" s="17">
        <v>10000</v>
      </c>
      <c r="F393" s="17">
        <v>0</v>
      </c>
      <c r="G393" s="17">
        <f t="shared" si="30"/>
        <v>-10000</v>
      </c>
      <c r="H393" s="86">
        <f t="shared" si="28"/>
        <v>0</v>
      </c>
    </row>
    <row r="394" spans="1:8" ht="13.5" customHeight="1">
      <c r="A394" s="48" t="s">
        <v>384</v>
      </c>
      <c r="B394" s="27"/>
      <c r="C394" s="27"/>
      <c r="D394" s="48" t="s">
        <v>567</v>
      </c>
      <c r="E394" s="17">
        <v>8000</v>
      </c>
      <c r="F394" s="17">
        <v>0</v>
      </c>
      <c r="G394" s="17">
        <f t="shared" si="30"/>
        <v>-8000</v>
      </c>
      <c r="H394" s="86">
        <f aca="true" t="shared" si="36" ref="H394:H457">F394/E394*100</f>
        <v>0</v>
      </c>
    </row>
    <row r="395" spans="1:8" ht="13.5" customHeight="1">
      <c r="A395" s="48" t="s">
        <v>385</v>
      </c>
      <c r="B395" s="27"/>
      <c r="C395" s="27"/>
      <c r="D395" s="48" t="s">
        <v>568</v>
      </c>
      <c r="E395" s="17">
        <v>10000</v>
      </c>
      <c r="F395" s="17">
        <v>0</v>
      </c>
      <c r="G395" s="17">
        <f t="shared" si="30"/>
        <v>-10000</v>
      </c>
      <c r="H395" s="86">
        <f t="shared" si="36"/>
        <v>0</v>
      </c>
    </row>
    <row r="396" spans="1:8" ht="13.5" customHeight="1">
      <c r="A396" s="48" t="s">
        <v>315</v>
      </c>
      <c r="B396" s="27"/>
      <c r="C396" s="45"/>
      <c r="D396" s="48" t="s">
        <v>663</v>
      </c>
      <c r="E396" s="17">
        <v>10000</v>
      </c>
      <c r="F396" s="17">
        <v>0</v>
      </c>
      <c r="G396" s="17">
        <f t="shared" si="30"/>
        <v>-10000</v>
      </c>
      <c r="H396" s="86">
        <f t="shared" si="36"/>
        <v>0</v>
      </c>
    </row>
    <row r="397" spans="1:8" ht="13.5" customHeight="1">
      <c r="A397" s="48" t="s">
        <v>451</v>
      </c>
      <c r="B397" s="27"/>
      <c r="C397" s="45"/>
      <c r="D397" s="48" t="s">
        <v>570</v>
      </c>
      <c r="E397" s="17">
        <v>5000</v>
      </c>
      <c r="F397" s="17">
        <v>0</v>
      </c>
      <c r="G397" s="17">
        <f aca="true" t="shared" si="37" ref="G397:G460">F397-E397</f>
        <v>-5000</v>
      </c>
      <c r="H397" s="86">
        <f t="shared" si="36"/>
        <v>0</v>
      </c>
    </row>
    <row r="398" spans="1:8" ht="13.5" customHeight="1">
      <c r="A398" s="48" t="s">
        <v>452</v>
      </c>
      <c r="B398" s="27"/>
      <c r="C398" s="45"/>
      <c r="D398" s="48" t="s">
        <v>680</v>
      </c>
      <c r="E398" s="17">
        <v>5000</v>
      </c>
      <c r="F398" s="17">
        <v>0</v>
      </c>
      <c r="G398" s="17">
        <f t="shared" si="37"/>
        <v>-5000</v>
      </c>
      <c r="H398" s="86">
        <f t="shared" si="36"/>
        <v>0</v>
      </c>
    </row>
    <row r="399" spans="1:8" ht="13.5" customHeight="1">
      <c r="A399" s="48" t="s">
        <v>474</v>
      </c>
      <c r="B399" s="27"/>
      <c r="C399" s="45"/>
      <c r="D399" s="48" t="s">
        <v>681</v>
      </c>
      <c r="E399" s="17">
        <v>5000</v>
      </c>
      <c r="F399" s="17">
        <v>0</v>
      </c>
      <c r="G399" s="17">
        <f t="shared" si="37"/>
        <v>-5000</v>
      </c>
      <c r="H399" s="86">
        <f t="shared" si="36"/>
        <v>0</v>
      </c>
    </row>
    <row r="400" spans="1:8" ht="13.5" customHeight="1">
      <c r="A400" s="48" t="s">
        <v>182</v>
      </c>
      <c r="B400" s="27"/>
      <c r="C400" s="45"/>
      <c r="D400" s="48" t="s">
        <v>877</v>
      </c>
      <c r="E400" s="17">
        <v>5000</v>
      </c>
      <c r="F400" s="17">
        <v>0</v>
      </c>
      <c r="G400" s="17">
        <f t="shared" si="37"/>
        <v>-5000</v>
      </c>
      <c r="H400" s="86">
        <f t="shared" si="36"/>
        <v>0</v>
      </c>
    </row>
    <row r="401" spans="1:8" ht="13.5" customHeight="1">
      <c r="A401" s="48" t="s">
        <v>475</v>
      </c>
      <c r="B401" s="27"/>
      <c r="C401" s="45"/>
      <c r="D401" s="48" t="s">
        <v>872</v>
      </c>
      <c r="E401" s="17">
        <v>15000</v>
      </c>
      <c r="F401" s="17">
        <v>0</v>
      </c>
      <c r="G401" s="17">
        <f t="shared" si="37"/>
        <v>-15000</v>
      </c>
      <c r="H401" s="86">
        <f t="shared" si="36"/>
        <v>0</v>
      </c>
    </row>
    <row r="402" spans="1:8" ht="13.5" customHeight="1">
      <c r="A402" s="48" t="s">
        <v>476</v>
      </c>
      <c r="B402" s="27"/>
      <c r="C402" s="45"/>
      <c r="D402" s="48" t="s">
        <v>895</v>
      </c>
      <c r="E402" s="17">
        <v>50000</v>
      </c>
      <c r="F402" s="17">
        <v>30000</v>
      </c>
      <c r="G402" s="17">
        <f t="shared" si="37"/>
        <v>-20000</v>
      </c>
      <c r="H402" s="86">
        <f t="shared" si="36"/>
        <v>60</v>
      </c>
    </row>
    <row r="403" spans="1:8" ht="18" customHeight="1">
      <c r="A403" s="48"/>
      <c r="B403" s="27"/>
      <c r="C403" s="28" t="s">
        <v>464</v>
      </c>
      <c r="D403" s="16" t="s">
        <v>237</v>
      </c>
      <c r="E403" s="17">
        <f>E404</f>
        <v>10000</v>
      </c>
      <c r="F403" s="17">
        <f>F404</f>
        <v>0</v>
      </c>
      <c r="G403" s="17">
        <f t="shared" si="37"/>
        <v>-10000</v>
      </c>
      <c r="H403" s="86">
        <f t="shared" si="36"/>
        <v>0</v>
      </c>
    </row>
    <row r="404" spans="1:8" ht="15" customHeight="1">
      <c r="A404" s="48" t="s">
        <v>477</v>
      </c>
      <c r="B404" s="27"/>
      <c r="C404" s="28" t="s">
        <v>373</v>
      </c>
      <c r="D404" s="16" t="s">
        <v>279</v>
      </c>
      <c r="E404" s="17">
        <v>10000</v>
      </c>
      <c r="F404" s="17">
        <v>0</v>
      </c>
      <c r="G404" s="17">
        <f t="shared" si="37"/>
        <v>-10000</v>
      </c>
      <c r="H404" s="86">
        <f t="shared" si="36"/>
        <v>0</v>
      </c>
    </row>
    <row r="405" spans="1:8" ht="27.75" customHeight="1">
      <c r="A405" s="27"/>
      <c r="B405" s="26"/>
      <c r="C405" s="121" t="s">
        <v>773</v>
      </c>
      <c r="D405" s="122"/>
      <c r="E405" s="20">
        <f>E406+E413+E420</f>
        <v>367000</v>
      </c>
      <c r="F405" s="20">
        <f>F406+F413+F420</f>
        <v>0</v>
      </c>
      <c r="G405" s="20">
        <f>G406+G413+G420</f>
        <v>-367000</v>
      </c>
      <c r="H405" s="86">
        <f t="shared" si="36"/>
        <v>0</v>
      </c>
    </row>
    <row r="406" spans="1:8" ht="25.5" customHeight="1">
      <c r="A406" s="27"/>
      <c r="B406" s="26" t="s">
        <v>72</v>
      </c>
      <c r="C406" s="119" t="s">
        <v>774</v>
      </c>
      <c r="D406" s="120"/>
      <c r="E406" s="19">
        <f>E407</f>
        <v>97000</v>
      </c>
      <c r="F406" s="19">
        <f>F407</f>
        <v>0</v>
      </c>
      <c r="G406" s="19">
        <f>G407</f>
        <v>-97000</v>
      </c>
      <c r="H406" s="86">
        <f t="shared" si="36"/>
        <v>0</v>
      </c>
    </row>
    <row r="407" spans="1:8" ht="21" customHeight="1">
      <c r="A407" s="27"/>
      <c r="B407" s="27"/>
      <c r="C407" s="28">
        <v>3</v>
      </c>
      <c r="D407" s="27" t="s">
        <v>187</v>
      </c>
      <c r="E407" s="17">
        <f>E408</f>
        <v>97000</v>
      </c>
      <c r="F407" s="17">
        <f>F408</f>
        <v>0</v>
      </c>
      <c r="G407" s="17">
        <f t="shared" si="37"/>
        <v>-97000</v>
      </c>
      <c r="H407" s="86">
        <f t="shared" si="36"/>
        <v>0</v>
      </c>
    </row>
    <row r="408" spans="1:8" ht="15" customHeight="1">
      <c r="A408" s="27"/>
      <c r="B408" s="27"/>
      <c r="C408" s="28">
        <v>38</v>
      </c>
      <c r="D408" s="27" t="s">
        <v>201</v>
      </c>
      <c r="E408" s="17">
        <f>E409+E411</f>
        <v>97000</v>
      </c>
      <c r="F408" s="17">
        <f>F409+F411</f>
        <v>0</v>
      </c>
      <c r="G408" s="17">
        <f t="shared" si="37"/>
        <v>-97000</v>
      </c>
      <c r="H408" s="86">
        <f t="shared" si="36"/>
        <v>0</v>
      </c>
    </row>
    <row r="409" spans="1:8" ht="15" customHeight="1">
      <c r="A409" s="27"/>
      <c r="B409" s="27"/>
      <c r="C409" s="28">
        <v>381</v>
      </c>
      <c r="D409" s="27" t="s">
        <v>202</v>
      </c>
      <c r="E409" s="17">
        <f>E410</f>
        <v>27000</v>
      </c>
      <c r="F409" s="17">
        <f>F410</f>
        <v>0</v>
      </c>
      <c r="G409" s="17">
        <f t="shared" si="37"/>
        <v>-27000</v>
      </c>
      <c r="H409" s="86">
        <f t="shared" si="36"/>
        <v>0</v>
      </c>
    </row>
    <row r="410" spans="1:8" ht="15" customHeight="1">
      <c r="A410" s="48" t="s">
        <v>478</v>
      </c>
      <c r="B410" s="27"/>
      <c r="C410" s="28">
        <v>3811</v>
      </c>
      <c r="D410" s="48" t="s">
        <v>656</v>
      </c>
      <c r="E410" s="17">
        <v>27000</v>
      </c>
      <c r="F410" s="17">
        <v>0</v>
      </c>
      <c r="G410" s="17">
        <f t="shared" si="37"/>
        <v>-27000</v>
      </c>
      <c r="H410" s="86">
        <f t="shared" si="36"/>
        <v>0</v>
      </c>
    </row>
    <row r="411" spans="1:8" ht="18" customHeight="1">
      <c r="A411" s="48"/>
      <c r="B411" s="27"/>
      <c r="C411" s="28" t="s">
        <v>464</v>
      </c>
      <c r="D411" s="27" t="s">
        <v>237</v>
      </c>
      <c r="E411" s="17">
        <f>E412</f>
        <v>70000</v>
      </c>
      <c r="F411" s="17">
        <f>F412</f>
        <v>0</v>
      </c>
      <c r="G411" s="17">
        <f t="shared" si="37"/>
        <v>-70000</v>
      </c>
      <c r="H411" s="86">
        <f t="shared" si="36"/>
        <v>0</v>
      </c>
    </row>
    <row r="412" spans="1:8" ht="15" customHeight="1">
      <c r="A412" s="48" t="s">
        <v>479</v>
      </c>
      <c r="B412" s="27"/>
      <c r="C412" s="28" t="s">
        <v>373</v>
      </c>
      <c r="D412" s="27" t="s">
        <v>353</v>
      </c>
      <c r="E412" s="17">
        <v>70000</v>
      </c>
      <c r="F412" s="17">
        <v>0</v>
      </c>
      <c r="G412" s="17">
        <f t="shared" si="37"/>
        <v>-70000</v>
      </c>
      <c r="H412" s="86">
        <f t="shared" si="36"/>
        <v>0</v>
      </c>
    </row>
    <row r="413" spans="1:8" ht="25.5" customHeight="1">
      <c r="A413" s="48"/>
      <c r="B413" s="26" t="s">
        <v>657</v>
      </c>
      <c r="C413" s="119" t="s">
        <v>833</v>
      </c>
      <c r="D413" s="120"/>
      <c r="E413" s="19">
        <f>E414</f>
        <v>70000</v>
      </c>
      <c r="F413" s="19">
        <f>F414</f>
        <v>0</v>
      </c>
      <c r="G413" s="19">
        <f>G414</f>
        <v>-70000</v>
      </c>
      <c r="H413" s="86">
        <f t="shared" si="36"/>
        <v>0</v>
      </c>
    </row>
    <row r="414" spans="1:8" ht="21" customHeight="1">
      <c r="A414" s="48"/>
      <c r="B414" s="27"/>
      <c r="C414" s="28">
        <v>3</v>
      </c>
      <c r="D414" s="27" t="s">
        <v>187</v>
      </c>
      <c r="E414" s="17">
        <f>E415</f>
        <v>70000</v>
      </c>
      <c r="F414" s="17">
        <f>F415</f>
        <v>0</v>
      </c>
      <c r="G414" s="17">
        <f t="shared" si="37"/>
        <v>-70000</v>
      </c>
      <c r="H414" s="86">
        <f t="shared" si="36"/>
        <v>0</v>
      </c>
    </row>
    <row r="415" spans="1:8" ht="15" customHeight="1">
      <c r="A415" s="48"/>
      <c r="B415" s="27"/>
      <c r="C415" s="28">
        <v>38</v>
      </c>
      <c r="D415" s="27" t="s">
        <v>201</v>
      </c>
      <c r="E415" s="17">
        <f>E416+E418</f>
        <v>70000</v>
      </c>
      <c r="F415" s="17">
        <f>F416+F418</f>
        <v>0</v>
      </c>
      <c r="G415" s="17">
        <f t="shared" si="37"/>
        <v>-70000</v>
      </c>
      <c r="H415" s="86">
        <f t="shared" si="36"/>
        <v>0</v>
      </c>
    </row>
    <row r="416" spans="1:8" ht="15" customHeight="1">
      <c r="A416" s="48"/>
      <c r="B416" s="27"/>
      <c r="C416" s="28">
        <v>381</v>
      </c>
      <c r="D416" s="27" t="s">
        <v>202</v>
      </c>
      <c r="E416" s="17">
        <f>E417</f>
        <v>35000</v>
      </c>
      <c r="F416" s="17">
        <f>F417</f>
        <v>0</v>
      </c>
      <c r="G416" s="17">
        <f t="shared" si="37"/>
        <v>-35000</v>
      </c>
      <c r="H416" s="86">
        <f t="shared" si="36"/>
        <v>0</v>
      </c>
    </row>
    <row r="417" spans="1:8" ht="14.25" customHeight="1">
      <c r="A417" s="48" t="s">
        <v>480</v>
      </c>
      <c r="B417" s="27"/>
      <c r="C417" s="28">
        <v>3811</v>
      </c>
      <c r="D417" s="48" t="s">
        <v>658</v>
      </c>
      <c r="E417" s="17">
        <v>35000</v>
      </c>
      <c r="F417" s="17">
        <v>0</v>
      </c>
      <c r="G417" s="17">
        <f t="shared" si="37"/>
        <v>-35000</v>
      </c>
      <c r="H417" s="86">
        <f t="shared" si="36"/>
        <v>0</v>
      </c>
    </row>
    <row r="418" spans="1:8" ht="18" customHeight="1">
      <c r="A418" s="48"/>
      <c r="B418" s="27"/>
      <c r="C418" s="28" t="s">
        <v>464</v>
      </c>
      <c r="D418" s="27" t="s">
        <v>237</v>
      </c>
      <c r="E418" s="17">
        <f>E419</f>
        <v>35000</v>
      </c>
      <c r="F418" s="17">
        <f>F419</f>
        <v>0</v>
      </c>
      <c r="G418" s="17">
        <f t="shared" si="37"/>
        <v>-35000</v>
      </c>
      <c r="H418" s="86">
        <f t="shared" si="36"/>
        <v>0</v>
      </c>
    </row>
    <row r="419" spans="1:8" ht="14.25" customHeight="1">
      <c r="A419" s="48" t="s">
        <v>481</v>
      </c>
      <c r="B419" s="27"/>
      <c r="C419" s="28" t="s">
        <v>373</v>
      </c>
      <c r="D419" s="27" t="s">
        <v>352</v>
      </c>
      <c r="E419" s="17">
        <v>35000</v>
      </c>
      <c r="F419" s="17">
        <v>0</v>
      </c>
      <c r="G419" s="17">
        <f t="shared" si="37"/>
        <v>-35000</v>
      </c>
      <c r="H419" s="86">
        <f t="shared" si="36"/>
        <v>0</v>
      </c>
    </row>
    <row r="420" spans="1:8" ht="25.5" customHeight="1">
      <c r="A420" s="27"/>
      <c r="B420" s="26" t="s">
        <v>72</v>
      </c>
      <c r="C420" s="119" t="s">
        <v>834</v>
      </c>
      <c r="D420" s="120"/>
      <c r="E420" s="19">
        <f aca="true" t="shared" si="38" ref="E420:G423">E421</f>
        <v>200000</v>
      </c>
      <c r="F420" s="19">
        <f t="shared" si="38"/>
        <v>0</v>
      </c>
      <c r="G420" s="19">
        <f t="shared" si="38"/>
        <v>-200000</v>
      </c>
      <c r="H420" s="86">
        <f t="shared" si="36"/>
        <v>0</v>
      </c>
    </row>
    <row r="421" spans="1:8" ht="21" customHeight="1">
      <c r="A421" s="27"/>
      <c r="B421" s="27"/>
      <c r="C421" s="28" t="s">
        <v>825</v>
      </c>
      <c r="D421" s="44" t="s">
        <v>209</v>
      </c>
      <c r="E421" s="17">
        <f t="shared" si="38"/>
        <v>200000</v>
      </c>
      <c r="F421" s="17">
        <f t="shared" si="38"/>
        <v>0</v>
      </c>
      <c r="G421" s="17">
        <f t="shared" si="37"/>
        <v>-200000</v>
      </c>
      <c r="H421" s="86">
        <f t="shared" si="36"/>
        <v>0</v>
      </c>
    </row>
    <row r="422" spans="1:8" ht="15" customHeight="1">
      <c r="A422" s="27"/>
      <c r="B422" s="27"/>
      <c r="C422" s="28" t="s">
        <v>744</v>
      </c>
      <c r="D422" s="44" t="s">
        <v>745</v>
      </c>
      <c r="E422" s="17">
        <f t="shared" si="38"/>
        <v>200000</v>
      </c>
      <c r="F422" s="17">
        <f t="shared" si="38"/>
        <v>0</v>
      </c>
      <c r="G422" s="17">
        <f t="shared" si="37"/>
        <v>-200000</v>
      </c>
      <c r="H422" s="86">
        <f t="shared" si="36"/>
        <v>0</v>
      </c>
    </row>
    <row r="423" spans="1:8" ht="15" customHeight="1">
      <c r="A423" s="27"/>
      <c r="B423" s="27"/>
      <c r="C423" s="28" t="s">
        <v>506</v>
      </c>
      <c r="D423" s="16" t="s">
        <v>223</v>
      </c>
      <c r="E423" s="17">
        <f t="shared" si="38"/>
        <v>200000</v>
      </c>
      <c r="F423" s="17">
        <f t="shared" si="38"/>
        <v>0</v>
      </c>
      <c r="G423" s="17">
        <f t="shared" si="37"/>
        <v>-200000</v>
      </c>
      <c r="H423" s="86">
        <f t="shared" si="36"/>
        <v>0</v>
      </c>
    </row>
    <row r="424" spans="1:8" ht="15" customHeight="1">
      <c r="A424" s="48" t="s">
        <v>482</v>
      </c>
      <c r="B424" s="27"/>
      <c r="C424" s="28" t="s">
        <v>827</v>
      </c>
      <c r="D424" s="27" t="s">
        <v>828</v>
      </c>
      <c r="E424" s="17">
        <v>200000</v>
      </c>
      <c r="F424" s="17">
        <v>0</v>
      </c>
      <c r="G424" s="17">
        <f t="shared" si="37"/>
        <v>-200000</v>
      </c>
      <c r="H424" s="86">
        <f t="shared" si="36"/>
        <v>0</v>
      </c>
    </row>
    <row r="425" spans="1:8" ht="27.75" customHeight="1">
      <c r="A425" s="27"/>
      <c r="B425" s="27"/>
      <c r="C425" s="121" t="s">
        <v>775</v>
      </c>
      <c r="D425" s="122"/>
      <c r="E425" s="20">
        <f>E426+E440+E445+E455+E461+E468</f>
        <v>1347000</v>
      </c>
      <c r="F425" s="20">
        <f>F426+F440+F445+F455+F461+F468</f>
        <v>360711</v>
      </c>
      <c r="G425" s="20">
        <f>G426+G440+G445+G455+G461+G468</f>
        <v>-986289</v>
      </c>
      <c r="H425" s="86">
        <f t="shared" si="36"/>
        <v>26.778841870824056</v>
      </c>
    </row>
    <row r="426" spans="1:8" ht="25.5" customHeight="1">
      <c r="A426" s="27"/>
      <c r="B426" s="26" t="s">
        <v>73</v>
      </c>
      <c r="C426" s="119" t="s">
        <v>776</v>
      </c>
      <c r="D426" s="120"/>
      <c r="E426" s="19">
        <f aca="true" t="shared" si="39" ref="E426:G428">E427</f>
        <v>702000</v>
      </c>
      <c r="F426" s="19">
        <f t="shared" si="39"/>
        <v>190261</v>
      </c>
      <c r="G426" s="19">
        <f t="shared" si="39"/>
        <v>-511739</v>
      </c>
      <c r="H426" s="86">
        <f t="shared" si="36"/>
        <v>27.10270655270655</v>
      </c>
    </row>
    <row r="427" spans="1:8" ht="21" customHeight="1">
      <c r="A427" s="27"/>
      <c r="B427" s="27"/>
      <c r="C427" s="28">
        <v>3</v>
      </c>
      <c r="D427" s="27" t="s">
        <v>187</v>
      </c>
      <c r="E427" s="17">
        <f t="shared" si="39"/>
        <v>702000</v>
      </c>
      <c r="F427" s="17">
        <f t="shared" si="39"/>
        <v>190261</v>
      </c>
      <c r="G427" s="17">
        <f t="shared" si="37"/>
        <v>-511739</v>
      </c>
      <c r="H427" s="86">
        <f t="shared" si="36"/>
        <v>27.10270655270655</v>
      </c>
    </row>
    <row r="428" spans="1:8" ht="18" customHeight="1">
      <c r="A428" s="27"/>
      <c r="B428" s="27"/>
      <c r="C428" s="28">
        <v>37</v>
      </c>
      <c r="D428" s="27" t="s">
        <v>285</v>
      </c>
      <c r="E428" s="17">
        <f t="shared" si="39"/>
        <v>702000</v>
      </c>
      <c r="F428" s="17">
        <f t="shared" si="39"/>
        <v>190261</v>
      </c>
      <c r="G428" s="17">
        <f t="shared" si="37"/>
        <v>-511739</v>
      </c>
      <c r="H428" s="86">
        <f t="shared" si="36"/>
        <v>27.10270655270655</v>
      </c>
    </row>
    <row r="429" spans="1:8" ht="18" customHeight="1">
      <c r="A429" s="27"/>
      <c r="B429" s="27"/>
      <c r="C429" s="28">
        <v>372</v>
      </c>
      <c r="D429" s="27" t="s">
        <v>286</v>
      </c>
      <c r="E429" s="17">
        <f>E430+E433</f>
        <v>702000</v>
      </c>
      <c r="F429" s="17">
        <f>F430+F433</f>
        <v>190261</v>
      </c>
      <c r="G429" s="17">
        <f t="shared" si="37"/>
        <v>-511739</v>
      </c>
      <c r="H429" s="86">
        <f t="shared" si="36"/>
        <v>27.10270655270655</v>
      </c>
    </row>
    <row r="430" spans="1:8" ht="15" customHeight="1">
      <c r="A430" s="27"/>
      <c r="B430" s="27"/>
      <c r="C430" s="28">
        <v>3721</v>
      </c>
      <c r="D430" s="27" t="s">
        <v>287</v>
      </c>
      <c r="E430" s="17">
        <f>SUM(E431:E432)</f>
        <v>340000</v>
      </c>
      <c r="F430" s="17">
        <f>SUM(F431:F432)</f>
        <v>91400</v>
      </c>
      <c r="G430" s="17">
        <f t="shared" si="37"/>
        <v>-248600</v>
      </c>
      <c r="H430" s="86">
        <f t="shared" si="36"/>
        <v>26.882352941176467</v>
      </c>
    </row>
    <row r="431" spans="1:8" ht="15" customHeight="1">
      <c r="A431" s="27" t="s">
        <v>483</v>
      </c>
      <c r="B431" s="27"/>
      <c r="C431" s="28"/>
      <c r="D431" s="27" t="s">
        <v>288</v>
      </c>
      <c r="E431" s="17">
        <v>230000</v>
      </c>
      <c r="F431" s="17">
        <v>41400</v>
      </c>
      <c r="G431" s="17">
        <f t="shared" si="37"/>
        <v>-188600</v>
      </c>
      <c r="H431" s="86">
        <f t="shared" si="36"/>
        <v>18</v>
      </c>
    </row>
    <row r="432" spans="1:8" ht="14.25" customHeight="1">
      <c r="A432" s="27" t="s">
        <v>484</v>
      </c>
      <c r="B432" s="27"/>
      <c r="C432" s="28"/>
      <c r="D432" s="27" t="s">
        <v>332</v>
      </c>
      <c r="E432" s="17">
        <v>110000</v>
      </c>
      <c r="F432" s="17">
        <v>50000</v>
      </c>
      <c r="G432" s="17">
        <f t="shared" si="37"/>
        <v>-60000</v>
      </c>
      <c r="H432" s="86">
        <f t="shared" si="36"/>
        <v>45.45454545454545</v>
      </c>
    </row>
    <row r="433" spans="1:8" ht="15" customHeight="1">
      <c r="A433" s="27"/>
      <c r="B433" s="27"/>
      <c r="C433" s="28">
        <v>3722</v>
      </c>
      <c r="D433" s="27" t="s">
        <v>289</v>
      </c>
      <c r="E433" s="17">
        <f>E434+E435+E436+E437+E438+E439</f>
        <v>362000</v>
      </c>
      <c r="F433" s="17">
        <f>F434+F435+F436+F437+F438+F439</f>
        <v>98861</v>
      </c>
      <c r="G433" s="17">
        <f t="shared" si="37"/>
        <v>-263139</v>
      </c>
      <c r="H433" s="86">
        <f t="shared" si="36"/>
        <v>27.309668508287295</v>
      </c>
    </row>
    <row r="434" spans="1:8" ht="15" customHeight="1">
      <c r="A434" s="27" t="s">
        <v>485</v>
      </c>
      <c r="B434" s="27"/>
      <c r="C434" s="27"/>
      <c r="D434" s="27" t="s">
        <v>290</v>
      </c>
      <c r="E434" s="17">
        <v>12000</v>
      </c>
      <c r="F434" s="17">
        <v>0</v>
      </c>
      <c r="G434" s="17">
        <f t="shared" si="37"/>
        <v>-12000</v>
      </c>
      <c r="H434" s="86">
        <f t="shared" si="36"/>
        <v>0</v>
      </c>
    </row>
    <row r="435" spans="1:8" ht="15" customHeight="1">
      <c r="A435" s="27" t="s">
        <v>486</v>
      </c>
      <c r="B435" s="27"/>
      <c r="C435" s="27"/>
      <c r="D435" s="27" t="s">
        <v>203</v>
      </c>
      <c r="E435" s="17">
        <v>70000</v>
      </c>
      <c r="F435" s="17">
        <v>10689</v>
      </c>
      <c r="G435" s="17">
        <f t="shared" si="37"/>
        <v>-59311</v>
      </c>
      <c r="H435" s="86">
        <f t="shared" si="36"/>
        <v>15.27</v>
      </c>
    </row>
    <row r="436" spans="1:8" ht="15" customHeight="1">
      <c r="A436" s="27" t="s">
        <v>487</v>
      </c>
      <c r="B436" s="27"/>
      <c r="C436" s="27"/>
      <c r="D436" s="27" t="s">
        <v>291</v>
      </c>
      <c r="E436" s="17">
        <v>40000</v>
      </c>
      <c r="F436" s="17">
        <v>9303</v>
      </c>
      <c r="G436" s="17">
        <f t="shared" si="37"/>
        <v>-30697</v>
      </c>
      <c r="H436" s="86">
        <f t="shared" si="36"/>
        <v>23.2575</v>
      </c>
    </row>
    <row r="437" spans="1:8" ht="15" customHeight="1">
      <c r="A437" s="27" t="s">
        <v>488</v>
      </c>
      <c r="B437" s="27"/>
      <c r="C437" s="27"/>
      <c r="D437" s="27" t="s">
        <v>292</v>
      </c>
      <c r="E437" s="17">
        <v>50000</v>
      </c>
      <c r="F437" s="17">
        <v>15000</v>
      </c>
      <c r="G437" s="17">
        <f t="shared" si="37"/>
        <v>-35000</v>
      </c>
      <c r="H437" s="86">
        <f t="shared" si="36"/>
        <v>30</v>
      </c>
    </row>
    <row r="438" spans="1:8" ht="15" customHeight="1">
      <c r="A438" s="27" t="s">
        <v>449</v>
      </c>
      <c r="B438" s="27"/>
      <c r="C438" s="27"/>
      <c r="D438" s="27" t="s">
        <v>497</v>
      </c>
      <c r="E438" s="17">
        <v>40000</v>
      </c>
      <c r="F438" s="17">
        <v>0</v>
      </c>
      <c r="G438" s="17">
        <f t="shared" si="37"/>
        <v>-40000</v>
      </c>
      <c r="H438" s="86">
        <f t="shared" si="36"/>
        <v>0</v>
      </c>
    </row>
    <row r="439" spans="1:8" ht="15" customHeight="1">
      <c r="A439" s="27" t="s">
        <v>450</v>
      </c>
      <c r="B439" s="27"/>
      <c r="C439" s="27"/>
      <c r="D439" s="27" t="s">
        <v>293</v>
      </c>
      <c r="E439" s="17">
        <v>150000</v>
      </c>
      <c r="F439" s="17">
        <v>63869</v>
      </c>
      <c r="G439" s="17">
        <f t="shared" si="37"/>
        <v>-86131</v>
      </c>
      <c r="H439" s="86">
        <f t="shared" si="36"/>
        <v>42.57933333333334</v>
      </c>
    </row>
    <row r="440" spans="1:8" ht="24" customHeight="1">
      <c r="A440" s="27"/>
      <c r="B440" s="26" t="s">
        <v>74</v>
      </c>
      <c r="C440" s="119" t="s">
        <v>777</v>
      </c>
      <c r="D440" s="120"/>
      <c r="E440" s="19">
        <f aca="true" t="shared" si="40" ref="E440:G443">E441</f>
        <v>250000</v>
      </c>
      <c r="F440" s="19">
        <f t="shared" si="40"/>
        <v>100800</v>
      </c>
      <c r="G440" s="19">
        <f t="shared" si="40"/>
        <v>-149200</v>
      </c>
      <c r="H440" s="86">
        <f t="shared" si="36"/>
        <v>40.32</v>
      </c>
    </row>
    <row r="441" spans="1:8" ht="21" customHeight="1">
      <c r="A441" s="27"/>
      <c r="B441" s="27"/>
      <c r="C441" s="28">
        <v>3</v>
      </c>
      <c r="D441" s="27" t="s">
        <v>187</v>
      </c>
      <c r="E441" s="17">
        <f t="shared" si="40"/>
        <v>250000</v>
      </c>
      <c r="F441" s="17">
        <f t="shared" si="40"/>
        <v>100800</v>
      </c>
      <c r="G441" s="17">
        <f t="shared" si="37"/>
        <v>-149200</v>
      </c>
      <c r="H441" s="86">
        <f t="shared" si="36"/>
        <v>40.32</v>
      </c>
    </row>
    <row r="442" spans="1:8" ht="18" customHeight="1">
      <c r="A442" s="27"/>
      <c r="B442" s="27"/>
      <c r="C442" s="28">
        <v>37</v>
      </c>
      <c r="D442" s="27" t="s">
        <v>285</v>
      </c>
      <c r="E442" s="17">
        <f t="shared" si="40"/>
        <v>250000</v>
      </c>
      <c r="F442" s="17">
        <f t="shared" si="40"/>
        <v>100800</v>
      </c>
      <c r="G442" s="17">
        <f t="shared" si="37"/>
        <v>-149200</v>
      </c>
      <c r="H442" s="86">
        <f t="shared" si="36"/>
        <v>40.32</v>
      </c>
    </row>
    <row r="443" spans="1:8" ht="18" customHeight="1">
      <c r="A443" s="27"/>
      <c r="B443" s="27"/>
      <c r="C443" s="28">
        <v>372</v>
      </c>
      <c r="D443" s="27" t="s">
        <v>286</v>
      </c>
      <c r="E443" s="17">
        <f t="shared" si="40"/>
        <v>250000</v>
      </c>
      <c r="F443" s="17">
        <f t="shared" si="40"/>
        <v>100800</v>
      </c>
      <c r="G443" s="17">
        <f t="shared" si="37"/>
        <v>-149200</v>
      </c>
      <c r="H443" s="86">
        <f t="shared" si="36"/>
        <v>40.32</v>
      </c>
    </row>
    <row r="444" spans="1:8" ht="15" customHeight="1">
      <c r="A444" s="27" t="s">
        <v>316</v>
      </c>
      <c r="B444" s="27"/>
      <c r="C444" s="28">
        <v>3721</v>
      </c>
      <c r="D444" s="27" t="s">
        <v>294</v>
      </c>
      <c r="E444" s="17">
        <v>250000</v>
      </c>
      <c r="F444" s="17">
        <v>100800</v>
      </c>
      <c r="G444" s="17">
        <f t="shared" si="37"/>
        <v>-149200</v>
      </c>
      <c r="H444" s="86">
        <f t="shared" si="36"/>
        <v>40.32</v>
      </c>
    </row>
    <row r="445" spans="1:8" ht="27" customHeight="1">
      <c r="A445" s="27"/>
      <c r="B445" s="26" t="s">
        <v>75</v>
      </c>
      <c r="C445" s="119" t="s">
        <v>778</v>
      </c>
      <c r="D445" s="120"/>
      <c r="E445" s="19">
        <f aca="true" t="shared" si="41" ref="E445:G448">E446</f>
        <v>70000</v>
      </c>
      <c r="F445" s="19">
        <f t="shared" si="41"/>
        <v>10000</v>
      </c>
      <c r="G445" s="19">
        <f t="shared" si="41"/>
        <v>-60000</v>
      </c>
      <c r="H445" s="86">
        <f t="shared" si="36"/>
        <v>14.285714285714285</v>
      </c>
    </row>
    <row r="446" spans="1:8" ht="21" customHeight="1">
      <c r="A446" s="27"/>
      <c r="B446" s="27"/>
      <c r="C446" s="28">
        <v>3</v>
      </c>
      <c r="D446" s="27" t="s">
        <v>187</v>
      </c>
      <c r="E446" s="17">
        <f t="shared" si="41"/>
        <v>70000</v>
      </c>
      <c r="F446" s="17">
        <f t="shared" si="41"/>
        <v>10000</v>
      </c>
      <c r="G446" s="17">
        <f t="shared" si="37"/>
        <v>-60000</v>
      </c>
      <c r="H446" s="86">
        <f t="shared" si="36"/>
        <v>14.285714285714285</v>
      </c>
    </row>
    <row r="447" spans="1:8" ht="18" customHeight="1">
      <c r="A447" s="27"/>
      <c r="B447" s="27"/>
      <c r="C447" s="28">
        <v>38</v>
      </c>
      <c r="D447" s="27" t="s">
        <v>295</v>
      </c>
      <c r="E447" s="17">
        <f t="shared" si="41"/>
        <v>70000</v>
      </c>
      <c r="F447" s="17">
        <f t="shared" si="41"/>
        <v>10000</v>
      </c>
      <c r="G447" s="17">
        <f t="shared" si="37"/>
        <v>-60000</v>
      </c>
      <c r="H447" s="86">
        <f t="shared" si="36"/>
        <v>14.285714285714285</v>
      </c>
    </row>
    <row r="448" spans="1:8" ht="18" customHeight="1">
      <c r="A448" s="27"/>
      <c r="B448" s="27"/>
      <c r="C448" s="28">
        <v>381</v>
      </c>
      <c r="D448" s="27" t="s">
        <v>202</v>
      </c>
      <c r="E448" s="17">
        <f t="shared" si="41"/>
        <v>70000</v>
      </c>
      <c r="F448" s="17">
        <f t="shared" si="41"/>
        <v>10000</v>
      </c>
      <c r="G448" s="17">
        <f t="shared" si="37"/>
        <v>-60000</v>
      </c>
      <c r="H448" s="86">
        <f t="shared" si="36"/>
        <v>14.285714285714285</v>
      </c>
    </row>
    <row r="449" spans="1:8" ht="15" customHeight="1">
      <c r="A449" s="27"/>
      <c r="B449" s="27"/>
      <c r="C449" s="28">
        <v>3811</v>
      </c>
      <c r="D449" s="27" t="s">
        <v>204</v>
      </c>
      <c r="E449" s="17">
        <f>E450+E451+E452+E453+E454</f>
        <v>70000</v>
      </c>
      <c r="F449" s="17">
        <f>F450+F451+F452+F453+F454</f>
        <v>10000</v>
      </c>
      <c r="G449" s="17">
        <f t="shared" si="37"/>
        <v>-60000</v>
      </c>
      <c r="H449" s="86">
        <f t="shared" si="36"/>
        <v>14.285714285714285</v>
      </c>
    </row>
    <row r="450" spans="1:8" ht="15" customHeight="1">
      <c r="A450" s="48" t="s">
        <v>317</v>
      </c>
      <c r="B450" s="27"/>
      <c r="C450" s="45"/>
      <c r="D450" s="48" t="s">
        <v>296</v>
      </c>
      <c r="E450" s="17">
        <v>12000</v>
      </c>
      <c r="F450" s="17">
        <v>0</v>
      </c>
      <c r="G450" s="17">
        <f t="shared" si="37"/>
        <v>-12000</v>
      </c>
      <c r="H450" s="86">
        <f t="shared" si="36"/>
        <v>0</v>
      </c>
    </row>
    <row r="451" spans="1:8" ht="15" customHeight="1">
      <c r="A451" s="48" t="s">
        <v>318</v>
      </c>
      <c r="B451" s="27"/>
      <c r="C451" s="45"/>
      <c r="D451" s="48" t="s">
        <v>297</v>
      </c>
      <c r="E451" s="17">
        <v>5000</v>
      </c>
      <c r="F451" s="17">
        <v>0</v>
      </c>
      <c r="G451" s="17">
        <f t="shared" si="37"/>
        <v>-5000</v>
      </c>
      <c r="H451" s="86">
        <f t="shared" si="36"/>
        <v>0</v>
      </c>
    </row>
    <row r="452" spans="1:8" ht="15" customHeight="1">
      <c r="A452" s="48" t="s">
        <v>319</v>
      </c>
      <c r="B452" s="27"/>
      <c r="C452" s="45"/>
      <c r="D452" s="48" t="s">
        <v>298</v>
      </c>
      <c r="E452" s="17">
        <v>3000</v>
      </c>
      <c r="F452" s="17">
        <v>0</v>
      </c>
      <c r="G452" s="17">
        <f t="shared" si="37"/>
        <v>-3000</v>
      </c>
      <c r="H452" s="86">
        <f t="shared" si="36"/>
        <v>0</v>
      </c>
    </row>
    <row r="453" spans="1:8" ht="15" customHeight="1">
      <c r="A453" s="48" t="s">
        <v>359</v>
      </c>
      <c r="B453" s="27"/>
      <c r="C453" s="45"/>
      <c r="D453" s="48" t="s">
        <v>365</v>
      </c>
      <c r="E453" s="17">
        <v>40000</v>
      </c>
      <c r="F453" s="17">
        <v>10000</v>
      </c>
      <c r="G453" s="17">
        <f t="shared" si="37"/>
        <v>-30000</v>
      </c>
      <c r="H453" s="86">
        <f t="shared" si="36"/>
        <v>25</v>
      </c>
    </row>
    <row r="454" spans="1:8" ht="15" customHeight="1">
      <c r="A454" s="48" t="s">
        <v>281</v>
      </c>
      <c r="B454" s="27"/>
      <c r="C454" s="46"/>
      <c r="D454" s="48" t="s">
        <v>299</v>
      </c>
      <c r="E454" s="17">
        <v>10000</v>
      </c>
      <c r="F454" s="17">
        <v>0</v>
      </c>
      <c r="G454" s="17">
        <f t="shared" si="37"/>
        <v>-10000</v>
      </c>
      <c r="H454" s="86">
        <f t="shared" si="36"/>
        <v>0</v>
      </c>
    </row>
    <row r="455" spans="1:8" ht="25.5" customHeight="1">
      <c r="A455" s="27"/>
      <c r="B455" s="26" t="s">
        <v>76</v>
      </c>
      <c r="C455" s="119" t="s">
        <v>779</v>
      </c>
      <c r="D455" s="120"/>
      <c r="E455" s="19">
        <f aca="true" t="shared" si="42" ref="E455:G459">E456</f>
        <v>60000</v>
      </c>
      <c r="F455" s="19">
        <f t="shared" si="42"/>
        <v>11050</v>
      </c>
      <c r="G455" s="19">
        <f t="shared" si="42"/>
        <v>-48950</v>
      </c>
      <c r="H455" s="86">
        <f t="shared" si="36"/>
        <v>18.416666666666668</v>
      </c>
    </row>
    <row r="456" spans="1:8" ht="20.25" customHeight="1">
      <c r="A456" s="27"/>
      <c r="B456" s="27"/>
      <c r="C456" s="28">
        <v>3</v>
      </c>
      <c r="D456" s="27" t="s">
        <v>187</v>
      </c>
      <c r="E456" s="17">
        <f t="shared" si="42"/>
        <v>60000</v>
      </c>
      <c r="F456" s="17">
        <f t="shared" si="42"/>
        <v>11050</v>
      </c>
      <c r="G456" s="17">
        <f t="shared" si="37"/>
        <v>-48950</v>
      </c>
      <c r="H456" s="86">
        <f t="shared" si="36"/>
        <v>18.416666666666668</v>
      </c>
    </row>
    <row r="457" spans="1:8" ht="18.75" customHeight="1">
      <c r="A457" s="27"/>
      <c r="B457" s="27"/>
      <c r="C457" s="28">
        <v>37</v>
      </c>
      <c r="D457" s="27" t="s">
        <v>285</v>
      </c>
      <c r="E457" s="17">
        <f t="shared" si="42"/>
        <v>60000</v>
      </c>
      <c r="F457" s="17">
        <f t="shared" si="42"/>
        <v>11050</v>
      </c>
      <c r="G457" s="17">
        <f t="shared" si="37"/>
        <v>-48950</v>
      </c>
      <c r="H457" s="86">
        <f t="shared" si="36"/>
        <v>18.416666666666668</v>
      </c>
    </row>
    <row r="458" spans="1:8" ht="18" customHeight="1">
      <c r="A458" s="27"/>
      <c r="B458" s="27"/>
      <c r="C458" s="28">
        <v>372</v>
      </c>
      <c r="D458" s="27" t="s">
        <v>286</v>
      </c>
      <c r="E458" s="17">
        <f t="shared" si="42"/>
        <v>60000</v>
      </c>
      <c r="F458" s="17">
        <f t="shared" si="42"/>
        <v>11050</v>
      </c>
      <c r="G458" s="17">
        <f t="shared" si="37"/>
        <v>-48950</v>
      </c>
      <c r="H458" s="86">
        <f aca="true" t="shared" si="43" ref="H458:H521">F458/E458*100</f>
        <v>18.416666666666668</v>
      </c>
    </row>
    <row r="459" spans="1:8" ht="15" customHeight="1">
      <c r="A459" s="27"/>
      <c r="B459" s="27"/>
      <c r="C459" s="28">
        <v>3722</v>
      </c>
      <c r="D459" s="27" t="s">
        <v>289</v>
      </c>
      <c r="E459" s="17">
        <f t="shared" si="42"/>
        <v>60000</v>
      </c>
      <c r="F459" s="17">
        <f t="shared" si="42"/>
        <v>11050</v>
      </c>
      <c r="G459" s="17">
        <f t="shared" si="37"/>
        <v>-48950</v>
      </c>
      <c r="H459" s="86">
        <f t="shared" si="43"/>
        <v>18.416666666666668</v>
      </c>
    </row>
    <row r="460" spans="1:8" ht="15" customHeight="1">
      <c r="A460" s="27" t="s">
        <v>282</v>
      </c>
      <c r="B460" s="27"/>
      <c r="C460" s="27"/>
      <c r="D460" s="27" t="s">
        <v>300</v>
      </c>
      <c r="E460" s="17">
        <v>60000</v>
      </c>
      <c r="F460" s="17">
        <v>11050</v>
      </c>
      <c r="G460" s="17">
        <f t="shared" si="37"/>
        <v>-48950</v>
      </c>
      <c r="H460" s="86">
        <f t="shared" si="43"/>
        <v>18.416666666666668</v>
      </c>
    </row>
    <row r="461" spans="1:8" ht="25.5" customHeight="1">
      <c r="A461" s="27"/>
      <c r="B461" s="26" t="s">
        <v>77</v>
      </c>
      <c r="C461" s="119" t="s">
        <v>780</v>
      </c>
      <c r="D461" s="120"/>
      <c r="E461" s="19">
        <f aca="true" t="shared" si="44" ref="E461:G464">E462</f>
        <v>165000</v>
      </c>
      <c r="F461" s="19">
        <f t="shared" si="44"/>
        <v>48600</v>
      </c>
      <c r="G461" s="19">
        <f t="shared" si="44"/>
        <v>-116400</v>
      </c>
      <c r="H461" s="86">
        <f t="shared" si="43"/>
        <v>29.454545454545457</v>
      </c>
    </row>
    <row r="462" spans="1:8" ht="21" customHeight="1">
      <c r="A462" s="27"/>
      <c r="B462" s="27"/>
      <c r="C462" s="28">
        <v>3</v>
      </c>
      <c r="D462" s="27" t="s">
        <v>187</v>
      </c>
      <c r="E462" s="17">
        <f t="shared" si="44"/>
        <v>165000</v>
      </c>
      <c r="F462" s="17">
        <f t="shared" si="44"/>
        <v>48600</v>
      </c>
      <c r="G462" s="17">
        <f aca="true" t="shared" si="45" ref="G462:G524">F462-E462</f>
        <v>-116400</v>
      </c>
      <c r="H462" s="86">
        <f t="shared" si="43"/>
        <v>29.454545454545457</v>
      </c>
    </row>
    <row r="463" spans="1:8" ht="19.5" customHeight="1">
      <c r="A463" s="27"/>
      <c r="B463" s="27"/>
      <c r="C463" s="28">
        <v>38</v>
      </c>
      <c r="D463" s="27" t="s">
        <v>295</v>
      </c>
      <c r="E463" s="17">
        <f t="shared" si="44"/>
        <v>165000</v>
      </c>
      <c r="F463" s="17">
        <f t="shared" si="44"/>
        <v>48600</v>
      </c>
      <c r="G463" s="17">
        <f t="shared" si="45"/>
        <v>-116400</v>
      </c>
      <c r="H463" s="86">
        <f t="shared" si="43"/>
        <v>29.454545454545457</v>
      </c>
    </row>
    <row r="464" spans="1:8" ht="18" customHeight="1">
      <c r="A464" s="27"/>
      <c r="B464" s="27"/>
      <c r="C464" s="28">
        <v>381</v>
      </c>
      <c r="D464" s="27" t="s">
        <v>202</v>
      </c>
      <c r="E464" s="17">
        <f t="shared" si="44"/>
        <v>165000</v>
      </c>
      <c r="F464" s="17">
        <f t="shared" si="44"/>
        <v>48600</v>
      </c>
      <c r="G464" s="17">
        <f t="shared" si="45"/>
        <v>-116400</v>
      </c>
      <c r="H464" s="86">
        <f t="shared" si="43"/>
        <v>29.454545454545457</v>
      </c>
    </row>
    <row r="465" spans="1:8" ht="15" customHeight="1">
      <c r="A465" s="27"/>
      <c r="B465" s="27"/>
      <c r="C465" s="28">
        <v>3811</v>
      </c>
      <c r="D465" s="27" t="s">
        <v>204</v>
      </c>
      <c r="E465" s="17">
        <f>SUM(E466:E467)</f>
        <v>165000</v>
      </c>
      <c r="F465" s="17">
        <f>SUM(F466:F467)</f>
        <v>48600</v>
      </c>
      <c r="G465" s="17">
        <f t="shared" si="45"/>
        <v>-116400</v>
      </c>
      <c r="H465" s="86">
        <f t="shared" si="43"/>
        <v>29.454545454545457</v>
      </c>
    </row>
    <row r="466" spans="1:8" ht="15" customHeight="1">
      <c r="A466" s="48" t="s">
        <v>213</v>
      </c>
      <c r="B466" s="27"/>
      <c r="C466" s="45"/>
      <c r="D466" s="48" t="s">
        <v>301</v>
      </c>
      <c r="E466" s="17">
        <v>120000</v>
      </c>
      <c r="F466" s="17">
        <v>48600</v>
      </c>
      <c r="G466" s="17">
        <f t="shared" si="45"/>
        <v>-71400</v>
      </c>
      <c r="H466" s="86">
        <f t="shared" si="43"/>
        <v>40.5</v>
      </c>
    </row>
    <row r="467" spans="1:8" ht="15" customHeight="1">
      <c r="A467" s="48" t="s">
        <v>188</v>
      </c>
      <c r="B467" s="27"/>
      <c r="C467" s="45"/>
      <c r="D467" s="27" t="s">
        <v>302</v>
      </c>
      <c r="E467" s="17">
        <v>45000</v>
      </c>
      <c r="F467" s="17">
        <v>0</v>
      </c>
      <c r="G467" s="17">
        <f t="shared" si="45"/>
        <v>-45000</v>
      </c>
      <c r="H467" s="86">
        <f t="shared" si="43"/>
        <v>0</v>
      </c>
    </row>
    <row r="468" spans="1:8" ht="25.5" customHeight="1">
      <c r="A468" s="27"/>
      <c r="B468" s="26" t="s">
        <v>78</v>
      </c>
      <c r="C468" s="119" t="s">
        <v>781</v>
      </c>
      <c r="D468" s="120"/>
      <c r="E468" s="19">
        <f aca="true" t="shared" si="46" ref="E468:G471">E469</f>
        <v>100000</v>
      </c>
      <c r="F468" s="19">
        <f t="shared" si="46"/>
        <v>0</v>
      </c>
      <c r="G468" s="19">
        <f t="shared" si="46"/>
        <v>-100000</v>
      </c>
      <c r="H468" s="86">
        <f t="shared" si="43"/>
        <v>0</v>
      </c>
    </row>
    <row r="469" spans="1:8" ht="21" customHeight="1">
      <c r="A469" s="27"/>
      <c r="B469" s="27"/>
      <c r="C469" s="28">
        <v>4</v>
      </c>
      <c r="D469" s="27" t="s">
        <v>218</v>
      </c>
      <c r="E469" s="17">
        <f t="shared" si="46"/>
        <v>100000</v>
      </c>
      <c r="F469" s="17">
        <f t="shared" si="46"/>
        <v>0</v>
      </c>
      <c r="G469" s="17">
        <f t="shared" si="45"/>
        <v>-100000</v>
      </c>
      <c r="H469" s="86">
        <f t="shared" si="43"/>
        <v>0</v>
      </c>
    </row>
    <row r="470" spans="1:8" ht="18" customHeight="1">
      <c r="A470" s="27"/>
      <c r="B470" s="27"/>
      <c r="C470" s="28">
        <v>42</v>
      </c>
      <c r="D470" s="27" t="s">
        <v>303</v>
      </c>
      <c r="E470" s="17">
        <f t="shared" si="46"/>
        <v>100000</v>
      </c>
      <c r="F470" s="17">
        <f t="shared" si="46"/>
        <v>0</v>
      </c>
      <c r="G470" s="17">
        <f t="shared" si="45"/>
        <v>-100000</v>
      </c>
      <c r="H470" s="86">
        <f t="shared" si="43"/>
        <v>0</v>
      </c>
    </row>
    <row r="471" spans="1:8" ht="18" customHeight="1">
      <c r="A471" s="27"/>
      <c r="B471" s="27"/>
      <c r="C471" s="28">
        <v>421</v>
      </c>
      <c r="D471" s="27" t="s">
        <v>223</v>
      </c>
      <c r="E471" s="17">
        <f t="shared" si="46"/>
        <v>100000</v>
      </c>
      <c r="F471" s="17">
        <f t="shared" si="46"/>
        <v>0</v>
      </c>
      <c r="G471" s="17">
        <f t="shared" si="45"/>
        <v>-100000</v>
      </c>
      <c r="H471" s="86">
        <f t="shared" si="43"/>
        <v>0</v>
      </c>
    </row>
    <row r="472" spans="1:8" ht="15" customHeight="1">
      <c r="A472" s="27" t="s">
        <v>322</v>
      </c>
      <c r="B472" s="27"/>
      <c r="C472" s="28">
        <v>4212</v>
      </c>
      <c r="D472" s="27" t="s">
        <v>304</v>
      </c>
      <c r="E472" s="17">
        <v>100000</v>
      </c>
      <c r="F472" s="17">
        <v>0</v>
      </c>
      <c r="G472" s="17">
        <f t="shared" si="45"/>
        <v>-100000</v>
      </c>
      <c r="H472" s="86">
        <f t="shared" si="43"/>
        <v>0</v>
      </c>
    </row>
    <row r="473" spans="1:8" ht="32.25" customHeight="1">
      <c r="A473" s="48"/>
      <c r="B473" s="26"/>
      <c r="C473" s="156" t="s">
        <v>700</v>
      </c>
      <c r="D473" s="157"/>
      <c r="E473" s="95">
        <f aca="true" t="shared" si="47" ref="E473:G475">E474</f>
        <v>2320400</v>
      </c>
      <c r="F473" s="95">
        <f t="shared" si="47"/>
        <v>1065223</v>
      </c>
      <c r="G473" s="95">
        <f t="shared" si="47"/>
        <v>-1255177</v>
      </c>
      <c r="H473" s="86">
        <f t="shared" si="43"/>
        <v>45.90686950525772</v>
      </c>
    </row>
    <row r="474" spans="1:8" ht="29.25" customHeight="1">
      <c r="A474" s="27"/>
      <c r="B474" s="26"/>
      <c r="C474" s="148" t="s">
        <v>701</v>
      </c>
      <c r="D474" s="149"/>
      <c r="E474" s="20">
        <f t="shared" si="47"/>
        <v>2320400</v>
      </c>
      <c r="F474" s="20">
        <f t="shared" si="47"/>
        <v>1065223</v>
      </c>
      <c r="G474" s="20">
        <f t="shared" si="47"/>
        <v>-1255177</v>
      </c>
      <c r="H474" s="86">
        <f t="shared" si="43"/>
        <v>45.90686950525772</v>
      </c>
    </row>
    <row r="475" spans="1:8" ht="26.25" customHeight="1">
      <c r="A475" s="27"/>
      <c r="B475" s="26" t="s">
        <v>79</v>
      </c>
      <c r="C475" s="119" t="s">
        <v>734</v>
      </c>
      <c r="D475" s="120"/>
      <c r="E475" s="19">
        <f t="shared" si="47"/>
        <v>2320400</v>
      </c>
      <c r="F475" s="19">
        <f t="shared" si="47"/>
        <v>1065223</v>
      </c>
      <c r="G475" s="19">
        <f t="shared" si="47"/>
        <v>-1255177</v>
      </c>
      <c r="H475" s="86">
        <f t="shared" si="43"/>
        <v>45.90686950525772</v>
      </c>
    </row>
    <row r="476" spans="1:8" ht="21" customHeight="1">
      <c r="A476" s="27"/>
      <c r="B476" s="27"/>
      <c r="C476" s="28">
        <v>3</v>
      </c>
      <c r="D476" s="27" t="s">
        <v>187</v>
      </c>
      <c r="E476" s="17">
        <f>E477+E485</f>
        <v>2320400</v>
      </c>
      <c r="F476" s="17">
        <f>F477+F485</f>
        <v>1065223</v>
      </c>
      <c r="G476" s="17">
        <f t="shared" si="45"/>
        <v>-1255177</v>
      </c>
      <c r="H476" s="86">
        <f t="shared" si="43"/>
        <v>45.90686950525772</v>
      </c>
    </row>
    <row r="477" spans="1:8" ht="18" customHeight="1">
      <c r="A477" s="27"/>
      <c r="B477" s="27"/>
      <c r="C477" s="28">
        <v>31</v>
      </c>
      <c r="D477" s="27" t="s">
        <v>305</v>
      </c>
      <c r="E477" s="17">
        <f>E478+E480+E482</f>
        <v>2171400</v>
      </c>
      <c r="F477" s="17">
        <f>F478+F480+F482</f>
        <v>1025653</v>
      </c>
      <c r="G477" s="17">
        <f t="shared" si="45"/>
        <v>-1145747</v>
      </c>
      <c r="H477" s="86">
        <f t="shared" si="43"/>
        <v>47.23464124527954</v>
      </c>
    </row>
    <row r="478" spans="1:8" ht="18" customHeight="1">
      <c r="A478" s="27"/>
      <c r="B478" s="27"/>
      <c r="C478" s="28">
        <v>311</v>
      </c>
      <c r="D478" s="27" t="s">
        <v>816</v>
      </c>
      <c r="E478" s="17">
        <f>E479</f>
        <v>1804400</v>
      </c>
      <c r="F478" s="17">
        <f>F479</f>
        <v>866960</v>
      </c>
      <c r="G478" s="17">
        <f t="shared" si="45"/>
        <v>-937440</v>
      </c>
      <c r="H478" s="86">
        <f t="shared" si="43"/>
        <v>48.04699623143427</v>
      </c>
    </row>
    <row r="479" spans="1:8" ht="15" customHeight="1">
      <c r="A479" s="27" t="s">
        <v>323</v>
      </c>
      <c r="B479" s="27"/>
      <c r="C479" s="28">
        <v>3111</v>
      </c>
      <c r="D479" s="27" t="s">
        <v>306</v>
      </c>
      <c r="E479" s="17">
        <v>1804400</v>
      </c>
      <c r="F479" s="17">
        <v>866960</v>
      </c>
      <c r="G479" s="17">
        <f t="shared" si="45"/>
        <v>-937440</v>
      </c>
      <c r="H479" s="86">
        <f t="shared" si="43"/>
        <v>48.04699623143427</v>
      </c>
    </row>
    <row r="480" spans="1:8" ht="18" customHeight="1">
      <c r="A480" s="27"/>
      <c r="B480" s="27"/>
      <c r="C480" s="28">
        <v>312</v>
      </c>
      <c r="D480" s="27" t="s">
        <v>307</v>
      </c>
      <c r="E480" s="17">
        <f>E481</f>
        <v>85000</v>
      </c>
      <c r="F480" s="17">
        <f>F481</f>
        <v>12500</v>
      </c>
      <c r="G480" s="17">
        <f t="shared" si="45"/>
        <v>-72500</v>
      </c>
      <c r="H480" s="86">
        <f t="shared" si="43"/>
        <v>14.705882352941178</v>
      </c>
    </row>
    <row r="481" spans="1:8" ht="15" customHeight="1">
      <c r="A481" s="27" t="s">
        <v>324</v>
      </c>
      <c r="B481" s="27"/>
      <c r="C481" s="28">
        <v>3121</v>
      </c>
      <c r="D481" s="27" t="s">
        <v>308</v>
      </c>
      <c r="E481" s="17">
        <v>85000</v>
      </c>
      <c r="F481" s="17">
        <v>12500</v>
      </c>
      <c r="G481" s="17">
        <f t="shared" si="45"/>
        <v>-72500</v>
      </c>
      <c r="H481" s="86">
        <f t="shared" si="43"/>
        <v>14.705882352941178</v>
      </c>
    </row>
    <row r="482" spans="1:8" ht="18" customHeight="1">
      <c r="A482" s="27"/>
      <c r="B482" s="27"/>
      <c r="C482" s="28">
        <v>313</v>
      </c>
      <c r="D482" s="27" t="s">
        <v>309</v>
      </c>
      <c r="E482" s="17">
        <f>SUM(E483:E484)</f>
        <v>282000</v>
      </c>
      <c r="F482" s="17">
        <f>SUM(F483:F484)</f>
        <v>146193</v>
      </c>
      <c r="G482" s="17">
        <f t="shared" si="45"/>
        <v>-135807</v>
      </c>
      <c r="H482" s="86">
        <f t="shared" si="43"/>
        <v>51.84148936170213</v>
      </c>
    </row>
    <row r="483" spans="1:8" ht="15" customHeight="1">
      <c r="A483" s="27" t="s">
        <v>325</v>
      </c>
      <c r="B483" s="27"/>
      <c r="C483" s="28">
        <v>3132</v>
      </c>
      <c r="D483" s="44" t="s">
        <v>859</v>
      </c>
      <c r="E483" s="17">
        <v>254000</v>
      </c>
      <c r="F483" s="17">
        <v>131455</v>
      </c>
      <c r="G483" s="17">
        <f t="shared" si="45"/>
        <v>-122545</v>
      </c>
      <c r="H483" s="86">
        <f t="shared" si="43"/>
        <v>51.753937007874015</v>
      </c>
    </row>
    <row r="484" spans="1:8" ht="15" customHeight="1">
      <c r="A484" s="27" t="s">
        <v>326</v>
      </c>
      <c r="B484" s="27"/>
      <c r="C484" s="28">
        <v>3133</v>
      </c>
      <c r="D484" s="44" t="s">
        <v>860</v>
      </c>
      <c r="E484" s="17">
        <v>28000</v>
      </c>
      <c r="F484" s="17">
        <v>14738</v>
      </c>
      <c r="G484" s="17">
        <f t="shared" si="45"/>
        <v>-13262</v>
      </c>
      <c r="H484" s="86">
        <f t="shared" si="43"/>
        <v>52.635714285714286</v>
      </c>
    </row>
    <row r="485" spans="1:8" ht="18" customHeight="1">
      <c r="A485" s="27"/>
      <c r="B485" s="27"/>
      <c r="C485" s="28">
        <v>32</v>
      </c>
      <c r="D485" s="27" t="s">
        <v>652</v>
      </c>
      <c r="E485" s="17">
        <f>E486+E488+E492</f>
        <v>149000</v>
      </c>
      <c r="F485" s="17">
        <f>F486+F488+F492</f>
        <v>39570</v>
      </c>
      <c r="G485" s="17">
        <f t="shared" si="45"/>
        <v>-109430</v>
      </c>
      <c r="H485" s="86">
        <f t="shared" si="43"/>
        <v>26.557046979865774</v>
      </c>
    </row>
    <row r="486" spans="1:8" ht="17.25" customHeight="1">
      <c r="A486" s="27"/>
      <c r="B486" s="27"/>
      <c r="C486" s="47">
        <v>321</v>
      </c>
      <c r="D486" s="27" t="s">
        <v>367</v>
      </c>
      <c r="E486" s="17">
        <f>SUM(E487)</f>
        <v>66000</v>
      </c>
      <c r="F486" s="17">
        <f>SUM(F487)</f>
        <v>36570</v>
      </c>
      <c r="G486" s="17">
        <f t="shared" si="45"/>
        <v>-29430</v>
      </c>
      <c r="H486" s="86">
        <f t="shared" si="43"/>
        <v>55.40909090909091</v>
      </c>
    </row>
    <row r="487" spans="1:8" ht="15" customHeight="1">
      <c r="A487" s="27" t="s">
        <v>327</v>
      </c>
      <c r="B487" s="27"/>
      <c r="C487" s="47">
        <v>3212</v>
      </c>
      <c r="D487" s="27" t="s">
        <v>369</v>
      </c>
      <c r="E487" s="17">
        <v>66000</v>
      </c>
      <c r="F487" s="17">
        <v>36570</v>
      </c>
      <c r="G487" s="17">
        <f t="shared" si="45"/>
        <v>-29430</v>
      </c>
      <c r="H487" s="86">
        <f t="shared" si="43"/>
        <v>55.40909090909091</v>
      </c>
    </row>
    <row r="488" spans="1:8" ht="17.25" customHeight="1">
      <c r="A488" s="27"/>
      <c r="B488" s="16"/>
      <c r="C488" s="41">
        <v>322</v>
      </c>
      <c r="D488" s="16" t="s">
        <v>23</v>
      </c>
      <c r="E488" s="17">
        <f>SUM(E489:E491)</f>
        <v>65000</v>
      </c>
      <c r="F488" s="17">
        <f>SUM(F489:F491)</f>
        <v>3000</v>
      </c>
      <c r="G488" s="17">
        <f t="shared" si="45"/>
        <v>-62000</v>
      </c>
      <c r="H488" s="86">
        <f t="shared" si="43"/>
        <v>4.615384615384616</v>
      </c>
    </row>
    <row r="489" spans="1:8" ht="15" customHeight="1">
      <c r="A489" s="27" t="s">
        <v>328</v>
      </c>
      <c r="B489" s="16"/>
      <c r="C489" s="41">
        <v>3221</v>
      </c>
      <c r="D489" s="16" t="s">
        <v>659</v>
      </c>
      <c r="E489" s="17">
        <v>10000</v>
      </c>
      <c r="F489" s="17">
        <v>3000</v>
      </c>
      <c r="G489" s="17">
        <f t="shared" si="45"/>
        <v>-7000</v>
      </c>
      <c r="H489" s="86">
        <f t="shared" si="43"/>
        <v>30</v>
      </c>
    </row>
    <row r="490" spans="1:8" ht="15" customHeight="1">
      <c r="A490" s="27" t="s">
        <v>329</v>
      </c>
      <c r="B490" s="16"/>
      <c r="C490" s="41">
        <v>3223</v>
      </c>
      <c r="D490" s="16" t="s">
        <v>360</v>
      </c>
      <c r="E490" s="17">
        <v>5000</v>
      </c>
      <c r="F490" s="17">
        <v>0</v>
      </c>
      <c r="G490" s="17">
        <f t="shared" si="45"/>
        <v>-5000</v>
      </c>
      <c r="H490" s="86">
        <f t="shared" si="43"/>
        <v>0</v>
      </c>
    </row>
    <row r="491" spans="1:8" ht="15" customHeight="1">
      <c r="A491" s="27" t="s">
        <v>330</v>
      </c>
      <c r="B491" s="16"/>
      <c r="C491" s="41">
        <v>3224</v>
      </c>
      <c r="D491" s="16" t="s">
        <v>664</v>
      </c>
      <c r="E491" s="17">
        <v>50000</v>
      </c>
      <c r="F491" s="17">
        <v>0</v>
      </c>
      <c r="G491" s="17">
        <f t="shared" si="45"/>
        <v>-50000</v>
      </c>
      <c r="H491" s="86">
        <f t="shared" si="43"/>
        <v>0</v>
      </c>
    </row>
    <row r="492" spans="1:8" ht="18" customHeight="1">
      <c r="A492" s="27"/>
      <c r="B492" s="27"/>
      <c r="C492" s="28">
        <v>329</v>
      </c>
      <c r="D492" s="27" t="s">
        <v>21</v>
      </c>
      <c r="E492" s="17">
        <f>SUM(E493:E494)</f>
        <v>18000</v>
      </c>
      <c r="F492" s="17">
        <f>SUM(F493:F494)</f>
        <v>0</v>
      </c>
      <c r="G492" s="17">
        <f t="shared" si="45"/>
        <v>-18000</v>
      </c>
      <c r="H492" s="86">
        <f t="shared" si="43"/>
        <v>0</v>
      </c>
    </row>
    <row r="493" spans="1:8" ht="15" customHeight="1">
      <c r="A493" s="27" t="s">
        <v>331</v>
      </c>
      <c r="B493" s="27"/>
      <c r="C493" s="28">
        <v>3291</v>
      </c>
      <c r="D493" s="27" t="s">
        <v>22</v>
      </c>
      <c r="E493" s="17">
        <v>15000</v>
      </c>
      <c r="F493" s="17">
        <v>0</v>
      </c>
      <c r="G493" s="17">
        <f t="shared" si="45"/>
        <v>-15000</v>
      </c>
      <c r="H493" s="86">
        <f t="shared" si="43"/>
        <v>0</v>
      </c>
    </row>
    <row r="494" spans="1:8" ht="15" customHeight="1">
      <c r="A494" s="27" t="s">
        <v>677</v>
      </c>
      <c r="B494" s="27"/>
      <c r="C494" s="47">
        <v>3299</v>
      </c>
      <c r="D494" s="27" t="s">
        <v>364</v>
      </c>
      <c r="E494" s="17">
        <v>3000</v>
      </c>
      <c r="F494" s="17">
        <v>0</v>
      </c>
      <c r="G494" s="17">
        <f t="shared" si="45"/>
        <v>-3000</v>
      </c>
      <c r="H494" s="86">
        <f t="shared" si="43"/>
        <v>0</v>
      </c>
    </row>
    <row r="495" spans="1:8" ht="30.75" customHeight="1">
      <c r="A495" s="48"/>
      <c r="B495" s="26"/>
      <c r="C495" s="150" t="s">
        <v>699</v>
      </c>
      <c r="D495" s="151"/>
      <c r="E495" s="95">
        <f>E496</f>
        <v>504500</v>
      </c>
      <c r="F495" s="95">
        <f>F496</f>
        <v>203281</v>
      </c>
      <c r="G495" s="95">
        <f>G496</f>
        <v>-301219</v>
      </c>
      <c r="H495" s="86">
        <f t="shared" si="43"/>
        <v>40.29355797819623</v>
      </c>
    </row>
    <row r="496" spans="1:8" ht="28.5" customHeight="1">
      <c r="A496" s="27"/>
      <c r="B496" s="26"/>
      <c r="C496" s="121" t="s">
        <v>702</v>
      </c>
      <c r="D496" s="122"/>
      <c r="E496" s="20">
        <f>E497+E522</f>
        <v>504500</v>
      </c>
      <c r="F496" s="20">
        <f>F497+F522</f>
        <v>203281</v>
      </c>
      <c r="G496" s="20">
        <f>G497+G522</f>
        <v>-301219</v>
      </c>
      <c r="H496" s="86">
        <f t="shared" si="43"/>
        <v>40.29355797819623</v>
      </c>
    </row>
    <row r="497" spans="1:8" ht="25.5" customHeight="1">
      <c r="A497" s="27"/>
      <c r="B497" s="103" t="s">
        <v>69</v>
      </c>
      <c r="C497" s="119" t="s">
        <v>735</v>
      </c>
      <c r="D497" s="120"/>
      <c r="E497" s="19">
        <f>SUM(E498)</f>
        <v>434500</v>
      </c>
      <c r="F497" s="19">
        <f>SUM(F498)</f>
        <v>192212</v>
      </c>
      <c r="G497" s="19">
        <f>SUM(G498)</f>
        <v>-242288</v>
      </c>
      <c r="H497" s="86">
        <f t="shared" si="43"/>
        <v>44.23751438434983</v>
      </c>
    </row>
    <row r="498" spans="1:8" ht="21" customHeight="1">
      <c r="A498" s="27"/>
      <c r="B498" s="16"/>
      <c r="C498" s="41">
        <v>3</v>
      </c>
      <c r="D498" s="16" t="s">
        <v>187</v>
      </c>
      <c r="E498" s="17">
        <f>E499+E507</f>
        <v>434500</v>
      </c>
      <c r="F498" s="17">
        <f>F499+F507</f>
        <v>192212</v>
      </c>
      <c r="G498" s="17">
        <f t="shared" si="45"/>
        <v>-242288</v>
      </c>
      <c r="H498" s="86">
        <f t="shared" si="43"/>
        <v>44.23751438434983</v>
      </c>
    </row>
    <row r="499" spans="1:8" ht="18" customHeight="1">
      <c r="A499" s="27"/>
      <c r="B499" s="16"/>
      <c r="C499" s="41">
        <v>31</v>
      </c>
      <c r="D499" s="16" t="s">
        <v>305</v>
      </c>
      <c r="E499" s="17">
        <f>E500+E502+E504</f>
        <v>362100</v>
      </c>
      <c r="F499" s="17">
        <f>F500+F502+F504</f>
        <v>170888</v>
      </c>
      <c r="G499" s="17">
        <f t="shared" si="45"/>
        <v>-191212</v>
      </c>
      <c r="H499" s="86">
        <f t="shared" si="43"/>
        <v>47.193592930129796</v>
      </c>
    </row>
    <row r="500" spans="1:8" ht="18" customHeight="1">
      <c r="A500" s="27"/>
      <c r="B500" s="16"/>
      <c r="C500" s="41">
        <v>311</v>
      </c>
      <c r="D500" s="16" t="s">
        <v>816</v>
      </c>
      <c r="E500" s="17">
        <f>SUM(E501)</f>
        <v>300000</v>
      </c>
      <c r="F500" s="17">
        <f>SUM(F501)</f>
        <v>146226</v>
      </c>
      <c r="G500" s="17">
        <f t="shared" si="45"/>
        <v>-153774</v>
      </c>
      <c r="H500" s="86">
        <f t="shared" si="43"/>
        <v>48.742000000000004</v>
      </c>
    </row>
    <row r="501" spans="1:8" ht="15" customHeight="1">
      <c r="A501" s="27" t="s">
        <v>678</v>
      </c>
      <c r="B501" s="16"/>
      <c r="C501" s="41">
        <v>3111</v>
      </c>
      <c r="D501" s="16" t="s">
        <v>306</v>
      </c>
      <c r="E501" s="17">
        <v>300000</v>
      </c>
      <c r="F501" s="17">
        <v>146226</v>
      </c>
      <c r="G501" s="17">
        <f t="shared" si="45"/>
        <v>-153774</v>
      </c>
      <c r="H501" s="86">
        <f t="shared" si="43"/>
        <v>48.742000000000004</v>
      </c>
    </row>
    <row r="502" spans="1:8" ht="18" customHeight="1">
      <c r="A502" s="27"/>
      <c r="B502" s="16"/>
      <c r="C502" s="41">
        <v>312</v>
      </c>
      <c r="D502" s="16" t="s">
        <v>307</v>
      </c>
      <c r="E502" s="17">
        <f>SUM(E503)</f>
        <v>10000</v>
      </c>
      <c r="F502" s="17">
        <f>SUM(F503)</f>
        <v>0</v>
      </c>
      <c r="G502" s="17">
        <f t="shared" si="45"/>
        <v>-10000</v>
      </c>
      <c r="H502" s="86">
        <f t="shared" si="43"/>
        <v>0</v>
      </c>
    </row>
    <row r="503" spans="1:8" ht="15" customHeight="1">
      <c r="A503" s="27" t="s">
        <v>683</v>
      </c>
      <c r="B503" s="16"/>
      <c r="C503" s="41">
        <v>3121</v>
      </c>
      <c r="D503" s="16" t="s">
        <v>308</v>
      </c>
      <c r="E503" s="17">
        <v>10000</v>
      </c>
      <c r="F503" s="17">
        <v>0</v>
      </c>
      <c r="G503" s="17">
        <f t="shared" si="45"/>
        <v>-10000</v>
      </c>
      <c r="H503" s="86">
        <f t="shared" si="43"/>
        <v>0</v>
      </c>
    </row>
    <row r="504" spans="1:8" ht="18" customHeight="1">
      <c r="A504" s="27"/>
      <c r="B504" s="16"/>
      <c r="C504" s="41">
        <v>313</v>
      </c>
      <c r="D504" s="16" t="s">
        <v>309</v>
      </c>
      <c r="E504" s="17">
        <f>SUM(E505:E506)</f>
        <v>52100</v>
      </c>
      <c r="F504" s="17">
        <f>SUM(F505:F506)</f>
        <v>24662</v>
      </c>
      <c r="G504" s="17">
        <f t="shared" si="45"/>
        <v>-27438</v>
      </c>
      <c r="H504" s="86">
        <f t="shared" si="43"/>
        <v>47.3358925143954</v>
      </c>
    </row>
    <row r="505" spans="1:8" ht="15" customHeight="1">
      <c r="A505" s="27" t="s">
        <v>684</v>
      </c>
      <c r="B505" s="16"/>
      <c r="C505" s="41">
        <v>3132</v>
      </c>
      <c r="D505" s="44" t="s">
        <v>859</v>
      </c>
      <c r="E505" s="17">
        <v>47000</v>
      </c>
      <c r="F505" s="17">
        <v>22176</v>
      </c>
      <c r="G505" s="17">
        <f t="shared" si="45"/>
        <v>-24824</v>
      </c>
      <c r="H505" s="86">
        <f t="shared" si="43"/>
        <v>47.182978723404254</v>
      </c>
    </row>
    <row r="506" spans="1:8" ht="15" customHeight="1">
      <c r="A506" s="27" t="s">
        <v>880</v>
      </c>
      <c r="B506" s="16"/>
      <c r="C506" s="41">
        <v>3133</v>
      </c>
      <c r="D506" s="44" t="s">
        <v>860</v>
      </c>
      <c r="E506" s="17">
        <v>5100</v>
      </c>
      <c r="F506" s="17">
        <v>2486</v>
      </c>
      <c r="G506" s="17">
        <f t="shared" si="45"/>
        <v>-2614</v>
      </c>
      <c r="H506" s="86">
        <f t="shared" si="43"/>
        <v>48.745098039215684</v>
      </c>
    </row>
    <row r="507" spans="1:8" ht="18" customHeight="1">
      <c r="A507" s="27"/>
      <c r="B507" s="16"/>
      <c r="C507" s="41">
        <v>32</v>
      </c>
      <c r="D507" s="16" t="s">
        <v>652</v>
      </c>
      <c r="E507" s="17">
        <f>E508+E510+E514+E520</f>
        <v>72400</v>
      </c>
      <c r="F507" s="17">
        <f>F508+F510+F514+F520</f>
        <v>21324</v>
      </c>
      <c r="G507" s="17">
        <f t="shared" si="45"/>
        <v>-51076</v>
      </c>
      <c r="H507" s="86">
        <f t="shared" si="43"/>
        <v>29.45303867403315</v>
      </c>
    </row>
    <row r="508" spans="1:8" ht="17.25" customHeight="1">
      <c r="A508" s="27"/>
      <c r="B508" s="27"/>
      <c r="C508" s="47">
        <v>321</v>
      </c>
      <c r="D508" s="27" t="s">
        <v>367</v>
      </c>
      <c r="E508" s="17">
        <f>SUM(E509)</f>
        <v>9400</v>
      </c>
      <c r="F508" s="17">
        <f>SUM(F509)</f>
        <v>4770</v>
      </c>
      <c r="G508" s="17">
        <f t="shared" si="45"/>
        <v>-4630</v>
      </c>
      <c r="H508" s="86">
        <f t="shared" si="43"/>
        <v>50.744680851063826</v>
      </c>
    </row>
    <row r="509" spans="1:8" ht="15" customHeight="1">
      <c r="A509" s="27" t="s">
        <v>820</v>
      </c>
      <c r="B509" s="27"/>
      <c r="C509" s="47">
        <v>3212</v>
      </c>
      <c r="D509" s="27" t="s">
        <v>369</v>
      </c>
      <c r="E509" s="17">
        <v>9400</v>
      </c>
      <c r="F509" s="17">
        <v>4770</v>
      </c>
      <c r="G509" s="17">
        <f t="shared" si="45"/>
        <v>-4630</v>
      </c>
      <c r="H509" s="86">
        <f t="shared" si="43"/>
        <v>50.744680851063826</v>
      </c>
    </row>
    <row r="510" spans="1:8" ht="17.25" customHeight="1">
      <c r="A510" s="27" t="s">
        <v>18</v>
      </c>
      <c r="B510" s="16"/>
      <c r="C510" s="41">
        <v>322</v>
      </c>
      <c r="D510" s="16" t="s">
        <v>23</v>
      </c>
      <c r="E510" s="17">
        <f>SUM(E511:E513)</f>
        <v>17000</v>
      </c>
      <c r="F510" s="17">
        <f>SUM(F511:F513)</f>
        <v>3494</v>
      </c>
      <c r="G510" s="17">
        <f t="shared" si="45"/>
        <v>-13506</v>
      </c>
      <c r="H510" s="86">
        <f t="shared" si="43"/>
        <v>20.552941176470586</v>
      </c>
    </row>
    <row r="511" spans="1:8" ht="15" customHeight="1">
      <c r="A511" s="27" t="s">
        <v>829</v>
      </c>
      <c r="B511" s="16"/>
      <c r="C511" s="41">
        <v>3221</v>
      </c>
      <c r="D511" s="16" t="s">
        <v>24</v>
      </c>
      <c r="E511" s="17">
        <v>7000</v>
      </c>
      <c r="F511" s="17">
        <v>2351</v>
      </c>
      <c r="G511" s="17">
        <f t="shared" si="45"/>
        <v>-4649</v>
      </c>
      <c r="H511" s="86">
        <f t="shared" si="43"/>
        <v>33.58571428571429</v>
      </c>
    </row>
    <row r="512" spans="1:8" ht="15" customHeight="1">
      <c r="A512" s="27" t="s">
        <v>830</v>
      </c>
      <c r="B512" s="16"/>
      <c r="C512" s="41">
        <v>3224</v>
      </c>
      <c r="D512" s="16" t="s">
        <v>25</v>
      </c>
      <c r="E512" s="17">
        <v>3000</v>
      </c>
      <c r="F512" s="17">
        <v>0</v>
      </c>
      <c r="G512" s="17">
        <f t="shared" si="45"/>
        <v>-3000</v>
      </c>
      <c r="H512" s="86">
        <f t="shared" si="43"/>
        <v>0</v>
      </c>
    </row>
    <row r="513" spans="1:8" ht="15" customHeight="1">
      <c r="A513" s="27" t="s">
        <v>831</v>
      </c>
      <c r="B513" s="16"/>
      <c r="C513" s="41">
        <v>3225</v>
      </c>
      <c r="D513" s="16" t="s">
        <v>26</v>
      </c>
      <c r="E513" s="17">
        <v>7000</v>
      </c>
      <c r="F513" s="17">
        <v>1143</v>
      </c>
      <c r="G513" s="17">
        <f t="shared" si="45"/>
        <v>-5857</v>
      </c>
      <c r="H513" s="86">
        <f t="shared" si="43"/>
        <v>16.32857142857143</v>
      </c>
    </row>
    <row r="514" spans="1:8" ht="17.25" customHeight="1">
      <c r="A514" s="27"/>
      <c r="B514" s="16"/>
      <c r="C514" s="41">
        <v>323</v>
      </c>
      <c r="D514" s="16" t="s">
        <v>0</v>
      </c>
      <c r="E514" s="17">
        <f>SUM(E515:E519)</f>
        <v>41000</v>
      </c>
      <c r="F514" s="17">
        <f>SUM(F515:F519)</f>
        <v>11216</v>
      </c>
      <c r="G514" s="17">
        <f t="shared" si="45"/>
        <v>-29784</v>
      </c>
      <c r="H514" s="86">
        <f t="shared" si="43"/>
        <v>27.356097560975613</v>
      </c>
    </row>
    <row r="515" spans="1:8" ht="15" customHeight="1">
      <c r="A515" s="27" t="s">
        <v>832</v>
      </c>
      <c r="B515" s="16"/>
      <c r="C515" s="41">
        <v>3231</v>
      </c>
      <c r="D515" s="16" t="s">
        <v>27</v>
      </c>
      <c r="E515" s="17">
        <v>7000</v>
      </c>
      <c r="F515" s="17">
        <v>1800</v>
      </c>
      <c r="G515" s="17">
        <f t="shared" si="45"/>
        <v>-5200</v>
      </c>
      <c r="H515" s="86">
        <f t="shared" si="43"/>
        <v>25.71428571428571</v>
      </c>
    </row>
    <row r="516" spans="1:8" ht="15" customHeight="1">
      <c r="A516" s="27" t="s">
        <v>881</v>
      </c>
      <c r="B516" s="16"/>
      <c r="C516" s="41">
        <v>3232</v>
      </c>
      <c r="D516" s="16" t="s">
        <v>208</v>
      </c>
      <c r="E516" s="17">
        <v>10000</v>
      </c>
      <c r="F516" s="17">
        <v>2288</v>
      </c>
      <c r="G516" s="17">
        <f t="shared" si="45"/>
        <v>-7712</v>
      </c>
      <c r="H516" s="86">
        <f t="shared" si="43"/>
        <v>22.88</v>
      </c>
    </row>
    <row r="517" spans="1:8" ht="15" customHeight="1">
      <c r="A517" s="27" t="s">
        <v>882</v>
      </c>
      <c r="B517" s="16"/>
      <c r="C517" s="41">
        <v>3233</v>
      </c>
      <c r="D517" s="16" t="s">
        <v>266</v>
      </c>
      <c r="E517" s="17">
        <v>3000</v>
      </c>
      <c r="F517" s="17">
        <v>367</v>
      </c>
      <c r="G517" s="17">
        <f t="shared" si="45"/>
        <v>-2633</v>
      </c>
      <c r="H517" s="86">
        <f t="shared" si="43"/>
        <v>12.233333333333334</v>
      </c>
    </row>
    <row r="518" spans="1:8" ht="15" customHeight="1">
      <c r="A518" s="27" t="s">
        <v>883</v>
      </c>
      <c r="B518" s="16"/>
      <c r="C518" s="41">
        <v>3237</v>
      </c>
      <c r="D518" s="16" t="s">
        <v>28</v>
      </c>
      <c r="E518" s="17">
        <v>20000</v>
      </c>
      <c r="F518" s="17">
        <v>5761</v>
      </c>
      <c r="G518" s="17">
        <f t="shared" si="45"/>
        <v>-14239</v>
      </c>
      <c r="H518" s="86">
        <f t="shared" si="43"/>
        <v>28.804999999999996</v>
      </c>
    </row>
    <row r="519" spans="1:8" ht="15" customHeight="1">
      <c r="A519" s="27" t="s">
        <v>884</v>
      </c>
      <c r="B519" s="16"/>
      <c r="C519" s="41">
        <v>3239</v>
      </c>
      <c r="D519" s="16" t="s">
        <v>467</v>
      </c>
      <c r="E519" s="17">
        <v>1000</v>
      </c>
      <c r="F519" s="17">
        <v>1000</v>
      </c>
      <c r="G519" s="17">
        <f t="shared" si="45"/>
        <v>0</v>
      </c>
      <c r="H519" s="86">
        <f t="shared" si="43"/>
        <v>100</v>
      </c>
    </row>
    <row r="520" spans="1:8" ht="17.25" customHeight="1">
      <c r="A520" s="27" t="s">
        <v>18</v>
      </c>
      <c r="B520" s="16"/>
      <c r="C520" s="41">
        <v>329</v>
      </c>
      <c r="D520" s="16" t="s">
        <v>29</v>
      </c>
      <c r="E520" s="17">
        <f>SUM(E521)</f>
        <v>5000</v>
      </c>
      <c r="F520" s="17">
        <f>SUM(F521)</f>
        <v>1844</v>
      </c>
      <c r="G520" s="17">
        <f t="shared" si="45"/>
        <v>-3156</v>
      </c>
      <c r="H520" s="86">
        <f t="shared" si="43"/>
        <v>36.88</v>
      </c>
    </row>
    <row r="521" spans="1:8" ht="15" customHeight="1">
      <c r="A521" s="27" t="s">
        <v>898</v>
      </c>
      <c r="B521" s="16"/>
      <c r="C521" s="41">
        <v>3292</v>
      </c>
      <c r="D521" s="16" t="s">
        <v>4</v>
      </c>
      <c r="E521" s="17">
        <v>5000</v>
      </c>
      <c r="F521" s="17">
        <v>1844</v>
      </c>
      <c r="G521" s="17">
        <f t="shared" si="45"/>
        <v>-3156</v>
      </c>
      <c r="H521" s="86">
        <f t="shared" si="43"/>
        <v>36.88</v>
      </c>
    </row>
    <row r="522" spans="1:8" ht="25.5" customHeight="1">
      <c r="A522" s="27"/>
      <c r="B522" s="26" t="s">
        <v>69</v>
      </c>
      <c r="C522" s="125" t="s">
        <v>736</v>
      </c>
      <c r="D522" s="126"/>
      <c r="E522" s="19">
        <f>SUM(E523)</f>
        <v>70000</v>
      </c>
      <c r="F522" s="19">
        <f>SUM(F523)</f>
        <v>11069</v>
      </c>
      <c r="G522" s="19">
        <f>SUM(G523)</f>
        <v>-58931</v>
      </c>
      <c r="H522" s="86">
        <f aca="true" t="shared" si="48" ref="H522:H529">F522/E522*100</f>
        <v>15.812857142857142</v>
      </c>
    </row>
    <row r="523" spans="1:8" ht="21" customHeight="1">
      <c r="A523" s="27"/>
      <c r="B523" s="27"/>
      <c r="C523" s="41">
        <v>4</v>
      </c>
      <c r="D523" s="16" t="s">
        <v>30</v>
      </c>
      <c r="E523" s="17">
        <f>SUM(E524)</f>
        <v>70000</v>
      </c>
      <c r="F523" s="17">
        <f>SUM(F524)</f>
        <v>11069</v>
      </c>
      <c r="G523" s="17">
        <f t="shared" si="45"/>
        <v>-58931</v>
      </c>
      <c r="H523" s="86">
        <f t="shared" si="48"/>
        <v>15.812857142857142</v>
      </c>
    </row>
    <row r="524" spans="1:8" ht="18" customHeight="1">
      <c r="A524" s="27"/>
      <c r="B524" s="27"/>
      <c r="C524" s="41">
        <v>42</v>
      </c>
      <c r="D524" s="16" t="s">
        <v>11</v>
      </c>
      <c r="E524" s="17">
        <f>SUM(E525+E527)</f>
        <v>70000</v>
      </c>
      <c r="F524" s="17">
        <f>SUM(F525+F527)</f>
        <v>11069</v>
      </c>
      <c r="G524" s="17">
        <f t="shared" si="45"/>
        <v>-58931</v>
      </c>
      <c r="H524" s="86">
        <f t="shared" si="48"/>
        <v>15.812857142857142</v>
      </c>
    </row>
    <row r="525" spans="1:8" ht="17.25" customHeight="1">
      <c r="A525" s="27"/>
      <c r="B525" s="27"/>
      <c r="C525" s="41">
        <v>422</v>
      </c>
      <c r="D525" s="16" t="s">
        <v>12</v>
      </c>
      <c r="E525" s="17">
        <f>SUM(E526)</f>
        <v>10000</v>
      </c>
      <c r="F525" s="17">
        <f>SUM(F526)</f>
        <v>0</v>
      </c>
      <c r="G525" s="17">
        <f>F525-E525</f>
        <v>-10000</v>
      </c>
      <c r="H525" s="86">
        <f t="shared" si="48"/>
        <v>0</v>
      </c>
    </row>
    <row r="526" spans="1:8" ht="15" customHeight="1">
      <c r="A526" s="27" t="s">
        <v>899</v>
      </c>
      <c r="B526" s="27"/>
      <c r="C526" s="41">
        <v>4221</v>
      </c>
      <c r="D526" s="16" t="s">
        <v>366</v>
      </c>
      <c r="E526" s="17">
        <v>10000</v>
      </c>
      <c r="F526" s="17">
        <v>0</v>
      </c>
      <c r="G526" s="17">
        <f>F526-E526</f>
        <v>-10000</v>
      </c>
      <c r="H526" s="86">
        <f t="shared" si="48"/>
        <v>0</v>
      </c>
    </row>
    <row r="527" spans="1:8" ht="18" customHeight="1">
      <c r="A527" s="27" t="s">
        <v>18</v>
      </c>
      <c r="B527" s="27"/>
      <c r="C527" s="41">
        <v>424</v>
      </c>
      <c r="D527" s="16" t="s">
        <v>31</v>
      </c>
      <c r="E527" s="17">
        <f>SUM(E528)</f>
        <v>60000</v>
      </c>
      <c r="F527" s="17">
        <f>SUM(F528)</f>
        <v>11069</v>
      </c>
      <c r="G527" s="17">
        <f>F527-E527</f>
        <v>-48931</v>
      </c>
      <c r="H527" s="86">
        <f t="shared" si="48"/>
        <v>18.448333333333334</v>
      </c>
    </row>
    <row r="528" spans="1:8" ht="15" customHeight="1">
      <c r="A528" s="27" t="s">
        <v>900</v>
      </c>
      <c r="B528" s="27"/>
      <c r="C528" s="41">
        <v>4241</v>
      </c>
      <c r="D528" s="16" t="s">
        <v>32</v>
      </c>
      <c r="E528" s="17">
        <v>60000</v>
      </c>
      <c r="F528" s="17">
        <v>11069</v>
      </c>
      <c r="G528" s="17">
        <f>F528-E528</f>
        <v>-48931</v>
      </c>
      <c r="H528" s="86">
        <f t="shared" si="48"/>
        <v>18.448333333333334</v>
      </c>
    </row>
    <row r="529" spans="1:8" ht="26.25" customHeight="1">
      <c r="A529" s="27"/>
      <c r="B529" s="27"/>
      <c r="C529" s="16"/>
      <c r="D529" s="93" t="s">
        <v>33</v>
      </c>
      <c r="E529" s="94">
        <f>E5</f>
        <v>34687000</v>
      </c>
      <c r="F529" s="94">
        <f>F5</f>
        <v>12030299</v>
      </c>
      <c r="G529" s="94">
        <f>G5</f>
        <v>-22656701</v>
      </c>
      <c r="H529" s="86">
        <f t="shared" si="48"/>
        <v>34.68244299016923</v>
      </c>
    </row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</sheetData>
  <sheetProtection/>
  <mergeCells count="88">
    <mergeCell ref="F2:F3"/>
    <mergeCell ref="G2:G3"/>
    <mergeCell ref="C105:D105"/>
    <mergeCell ref="C104:D104"/>
    <mergeCell ref="C260:D260"/>
    <mergeCell ref="C497:D497"/>
    <mergeCell ref="C473:D473"/>
    <mergeCell ref="C496:D496"/>
    <mergeCell ref="C177:D177"/>
    <mergeCell ref="C222:D222"/>
    <mergeCell ref="C143:D143"/>
    <mergeCell ref="C242:D242"/>
    <mergeCell ref="C158:D158"/>
    <mergeCell ref="C163:D163"/>
    <mergeCell ref="C149:D149"/>
    <mergeCell ref="C150:D150"/>
    <mergeCell ref="C191:D191"/>
    <mergeCell ref="C185:D185"/>
    <mergeCell ref="C196:D196"/>
    <mergeCell ref="C445:D445"/>
    <mergeCell ref="C425:D425"/>
    <mergeCell ref="C522:D522"/>
    <mergeCell ref="C468:D468"/>
    <mergeCell ref="C474:D474"/>
    <mergeCell ref="C475:D475"/>
    <mergeCell ref="C495:D495"/>
    <mergeCell ref="C461:D461"/>
    <mergeCell ref="C426:D426"/>
    <mergeCell ref="C440:D440"/>
    <mergeCell ref="C455:D455"/>
    <mergeCell ref="C379:D379"/>
    <mergeCell ref="C208:D208"/>
    <mergeCell ref="C137:D137"/>
    <mergeCell ref="C186:D186"/>
    <mergeCell ref="C169:D169"/>
    <mergeCell ref="C168:D168"/>
    <mergeCell ref="C236:D236"/>
    <mergeCell ref="C271:D271"/>
    <mergeCell ref="C252:D252"/>
    <mergeCell ref="A2:A3"/>
    <mergeCell ref="B2:B3"/>
    <mergeCell ref="C2:C3"/>
    <mergeCell ref="C38:D38"/>
    <mergeCell ref="C60:D60"/>
    <mergeCell ref="D2:D3"/>
    <mergeCell ref="C8:D8"/>
    <mergeCell ref="C49:D49"/>
    <mergeCell ref="C89:D89"/>
    <mergeCell ref="C98:D98"/>
    <mergeCell ref="C79:D79"/>
    <mergeCell ref="C138:D138"/>
    <mergeCell ref="C88:D88"/>
    <mergeCell ref="C116:D116"/>
    <mergeCell ref="C130:D130"/>
    <mergeCell ref="C124:D124"/>
    <mergeCell ref="C129:D129"/>
    <mergeCell ref="C380:D380"/>
    <mergeCell ref="C385:D385"/>
    <mergeCell ref="C406:D406"/>
    <mergeCell ref="C413:D413"/>
    <mergeCell ref="C386:D386"/>
    <mergeCell ref="C405:D405"/>
    <mergeCell ref="H2:H3"/>
    <mergeCell ref="B5:D5"/>
    <mergeCell ref="C6:D6"/>
    <mergeCell ref="C7:D7"/>
    <mergeCell ref="E2:E3"/>
    <mergeCell ref="C420:D420"/>
    <mergeCell ref="C323:D323"/>
    <mergeCell ref="C286:D286"/>
    <mergeCell ref="C310:D310"/>
    <mergeCell ref="C370:D370"/>
    <mergeCell ref="C365:D365"/>
    <mergeCell ref="C356:D356"/>
    <mergeCell ref="C331:D331"/>
    <mergeCell ref="C348:D348"/>
    <mergeCell ref="C311:D311"/>
    <mergeCell ref="C202:D202"/>
    <mergeCell ref="C207:D207"/>
    <mergeCell ref="C216:D216"/>
    <mergeCell ref="C247:D247"/>
    <mergeCell ref="C270:D270"/>
    <mergeCell ref="C279:D279"/>
    <mergeCell ref="C278:D278"/>
    <mergeCell ref="C221:D221"/>
    <mergeCell ref="C253:D253"/>
    <mergeCell ref="C241:D241"/>
    <mergeCell ref="C201:D201"/>
  </mergeCells>
  <printOptions/>
  <pageMargins left="0.5905511811023623" right="0.35433070866141736" top="0.3937007874015748" bottom="0.3937007874015748" header="0.3937007874015748" footer="0.1968503937007874"/>
  <pageSetup horizontalDpi="180" verticalDpi="18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48"/>
  <sheetViews>
    <sheetView zoomScale="140" zoomScaleNormal="140" zoomScalePageLayoutView="0" workbookViewId="0" topLeftCell="A21">
      <selection activeCell="C59" sqref="C59"/>
    </sheetView>
  </sheetViews>
  <sheetFormatPr defaultColWidth="9.140625" defaultRowHeight="12.75"/>
  <cols>
    <col min="1" max="1" width="6.7109375" style="15" customWidth="1"/>
    <col min="2" max="2" width="44.7109375" style="15" customWidth="1"/>
    <col min="3" max="5" width="10.00390625" style="15" customWidth="1"/>
    <col min="6" max="6" width="6.7109375" style="15" customWidth="1"/>
    <col min="7" max="16384" width="9.140625" style="15" customWidth="1"/>
  </cols>
  <sheetData>
    <row r="1" spans="1:5" ht="25.5" customHeight="1">
      <c r="A1" s="52" t="s">
        <v>453</v>
      </c>
      <c r="E1" s="15" t="str">
        <f>Opći!E1</f>
        <v>Hvar, 09.07.2012.</v>
      </c>
    </row>
    <row r="2" ht="15" customHeight="1">
      <c r="A2" s="52" t="s">
        <v>904</v>
      </c>
    </row>
    <row r="3" ht="24.75" customHeight="1"/>
    <row r="4" ht="25.5" customHeight="1"/>
    <row r="5" spans="1:6" ht="22.5" customHeight="1">
      <c r="A5" s="113" t="s">
        <v>905</v>
      </c>
      <c r="B5" s="113"/>
      <c r="C5" s="113"/>
      <c r="D5" s="113"/>
      <c r="E5" s="113"/>
      <c r="F5" s="113"/>
    </row>
    <row r="6" spans="1:6" ht="18.75" customHeight="1">
      <c r="A6" s="158" t="s">
        <v>1112</v>
      </c>
      <c r="B6" s="158"/>
      <c r="C6" s="158"/>
      <c r="D6" s="158"/>
      <c r="E6" s="158"/>
      <c r="F6" s="158"/>
    </row>
    <row r="7" spans="1:6" ht="19.5" customHeight="1">
      <c r="A7" s="161" t="s">
        <v>1124</v>
      </c>
      <c r="B7" s="161"/>
      <c r="C7" s="161"/>
      <c r="D7" s="161"/>
      <c r="E7" s="161"/>
      <c r="F7" s="161"/>
    </row>
    <row r="8" spans="1:2" ht="24.75" customHeight="1">
      <c r="A8" s="31"/>
      <c r="B8" s="31"/>
    </row>
    <row r="9" ht="27" customHeight="1">
      <c r="A9" s="10" t="s">
        <v>517</v>
      </c>
    </row>
    <row r="11" spans="1:6" ht="20.25" customHeight="1">
      <c r="A11" s="117"/>
      <c r="B11" s="117"/>
      <c r="C11" s="117"/>
      <c r="D11" s="31"/>
      <c r="E11" s="31"/>
      <c r="F11" s="31"/>
    </row>
    <row r="13" ht="16.5" customHeight="1"/>
    <row r="16" spans="1:6" ht="27" customHeight="1">
      <c r="A16" s="159" t="s">
        <v>612</v>
      </c>
      <c r="B16" s="160"/>
      <c r="C16" s="68" t="s">
        <v>914</v>
      </c>
      <c r="D16" s="68" t="s">
        <v>913</v>
      </c>
      <c r="E16" s="68" t="s">
        <v>906</v>
      </c>
      <c r="F16" s="68" t="s">
        <v>907</v>
      </c>
    </row>
    <row r="17" spans="1:6" ht="18" customHeight="1">
      <c r="A17" s="16" t="s">
        <v>608</v>
      </c>
      <c r="B17" s="16"/>
      <c r="C17" s="17">
        <f>C43</f>
        <v>6910739</v>
      </c>
      <c r="D17" s="17">
        <f>D43</f>
        <v>7807742</v>
      </c>
      <c r="E17" s="17">
        <f>E43</f>
        <v>896895</v>
      </c>
      <c r="F17" s="86">
        <f aca="true" t="shared" si="0" ref="F17:F23">D17/C17*100</f>
        <v>112.9798419532267</v>
      </c>
    </row>
    <row r="18" spans="1:6" ht="18" customHeight="1">
      <c r="A18" s="16" t="s">
        <v>518</v>
      </c>
      <c r="B18" s="16"/>
      <c r="C18" s="17">
        <f>C141</f>
        <v>16730</v>
      </c>
      <c r="D18" s="17">
        <f>D141</f>
        <v>14397</v>
      </c>
      <c r="E18" s="17">
        <f>E141</f>
        <v>-2333</v>
      </c>
      <c r="F18" s="86">
        <f t="shared" si="0"/>
        <v>86.05499103407053</v>
      </c>
    </row>
    <row r="19" spans="1:6" ht="18" customHeight="1">
      <c r="A19" s="18" t="s">
        <v>519</v>
      </c>
      <c r="B19" s="18"/>
      <c r="C19" s="19">
        <f>SUM(C17:C18)</f>
        <v>6927469</v>
      </c>
      <c r="D19" s="19">
        <f>SUM(D17:D18)</f>
        <v>7822139</v>
      </c>
      <c r="E19" s="19">
        <f>SUM(E17:E18)</f>
        <v>894562</v>
      </c>
      <c r="F19" s="86">
        <f t="shared" si="0"/>
        <v>112.91481780719626</v>
      </c>
    </row>
    <row r="20" spans="1:6" ht="18" customHeight="1">
      <c r="A20" s="16" t="s">
        <v>609</v>
      </c>
      <c r="B20" s="16"/>
      <c r="C20" s="17">
        <f>C155</f>
        <v>7861768</v>
      </c>
      <c r="D20" s="17">
        <f>D155</f>
        <v>9240799</v>
      </c>
      <c r="E20" s="17">
        <f>E155</f>
        <v>1379031</v>
      </c>
      <c r="F20" s="86">
        <f t="shared" si="0"/>
        <v>117.54097805989696</v>
      </c>
    </row>
    <row r="21" spans="1:6" ht="18" customHeight="1">
      <c r="A21" s="16" t="s">
        <v>520</v>
      </c>
      <c r="B21" s="16"/>
      <c r="C21" s="17">
        <f>C221</f>
        <v>1230123</v>
      </c>
      <c r="D21" s="17">
        <f>D221</f>
        <v>2374552</v>
      </c>
      <c r="E21" s="17">
        <f>E221</f>
        <v>1144429</v>
      </c>
      <c r="F21" s="86">
        <f t="shared" si="0"/>
        <v>193.03370475960534</v>
      </c>
    </row>
    <row r="22" spans="1:6" ht="18" customHeight="1">
      <c r="A22" s="18" t="s">
        <v>610</v>
      </c>
      <c r="B22" s="18"/>
      <c r="C22" s="19">
        <f>SUM(C20:C21)</f>
        <v>9091891</v>
      </c>
      <c r="D22" s="19">
        <f>SUM(D20:D21)</f>
        <v>11615351</v>
      </c>
      <c r="E22" s="19">
        <f>SUM(E20:E21)</f>
        <v>2523460</v>
      </c>
      <c r="F22" s="86">
        <f t="shared" si="0"/>
        <v>127.7550621757344</v>
      </c>
    </row>
    <row r="23" spans="1:6" ht="18" customHeight="1">
      <c r="A23" s="16" t="s">
        <v>521</v>
      </c>
      <c r="B23" s="16"/>
      <c r="C23" s="17">
        <f>C19-C22</f>
        <v>-2164422</v>
      </c>
      <c r="D23" s="17">
        <f>D19-D22</f>
        <v>-3793212</v>
      </c>
      <c r="E23" s="17">
        <f>E19-E22</f>
        <v>-1628898</v>
      </c>
      <c r="F23" s="86">
        <f t="shared" si="0"/>
        <v>175.2528850658513</v>
      </c>
    </row>
    <row r="24" ht="24" customHeight="1"/>
    <row r="25" spans="1:6" ht="27" customHeight="1">
      <c r="A25" s="69" t="s">
        <v>611</v>
      </c>
      <c r="B25" s="51"/>
      <c r="C25" s="68" t="s">
        <v>914</v>
      </c>
      <c r="D25" s="68" t="s">
        <v>913</v>
      </c>
      <c r="E25" s="68" t="s">
        <v>906</v>
      </c>
      <c r="F25" s="68" t="s">
        <v>907</v>
      </c>
    </row>
    <row r="26" spans="1:6" ht="18" customHeight="1">
      <c r="A26" s="71" t="s">
        <v>252</v>
      </c>
      <c r="B26" s="16"/>
      <c r="C26" s="17">
        <f>C244</f>
        <v>383660</v>
      </c>
      <c r="D26" s="17">
        <f>D244</f>
        <v>414948</v>
      </c>
      <c r="E26" s="17">
        <f>E244</f>
        <v>31288</v>
      </c>
      <c r="F26" s="86">
        <f>D26/C26*100</f>
        <v>108.15513736120523</v>
      </c>
    </row>
    <row r="27" spans="1:6" ht="18" customHeight="1">
      <c r="A27" s="18" t="s">
        <v>822</v>
      </c>
      <c r="B27" s="18"/>
      <c r="C27" s="19">
        <f>0-C26</f>
        <v>-383660</v>
      </c>
      <c r="D27" s="19">
        <f>0-D26</f>
        <v>-414948</v>
      </c>
      <c r="E27" s="19">
        <f>0-E26</f>
        <v>-31288</v>
      </c>
      <c r="F27" s="86">
        <f>D27/C27*100</f>
        <v>108.15513736120523</v>
      </c>
    </row>
    <row r="28" ht="24" customHeight="1"/>
    <row r="29" spans="1:6" ht="18" customHeight="1">
      <c r="A29" s="18" t="s">
        <v>613</v>
      </c>
      <c r="B29" s="18"/>
      <c r="C29" s="20">
        <f>C19</f>
        <v>6927469</v>
      </c>
      <c r="D29" s="20">
        <f>D19</f>
        <v>7822139</v>
      </c>
      <c r="E29" s="20">
        <f>E19</f>
        <v>894562</v>
      </c>
      <c r="F29" s="86">
        <f>D29/C29*100</f>
        <v>112.91481780719626</v>
      </c>
    </row>
    <row r="30" spans="1:6" ht="18" customHeight="1">
      <c r="A30" s="18" t="s">
        <v>614</v>
      </c>
      <c r="B30" s="18"/>
      <c r="C30" s="20">
        <f>C22+C26</f>
        <v>9475551</v>
      </c>
      <c r="D30" s="20">
        <f>D22+D26</f>
        <v>12030299</v>
      </c>
      <c r="E30" s="20">
        <f>E22+E26</f>
        <v>2554748</v>
      </c>
      <c r="F30" s="86">
        <f>D30/C30*100</f>
        <v>126.96147168644862</v>
      </c>
    </row>
    <row r="31" spans="1:6" ht="18" customHeight="1">
      <c r="A31" s="16" t="s">
        <v>616</v>
      </c>
      <c r="B31" s="16"/>
      <c r="C31" s="17">
        <f>C29-C30</f>
        <v>-2548082</v>
      </c>
      <c r="D31" s="17">
        <f>D29-D30</f>
        <v>-4208160</v>
      </c>
      <c r="E31" s="17">
        <f>E29-E30</f>
        <v>-1660186</v>
      </c>
      <c r="F31" s="86">
        <f>D31/C31*100</f>
        <v>165.15010113489282</v>
      </c>
    </row>
    <row r="32" spans="1:6" ht="18" customHeight="1">
      <c r="A32" s="18" t="s">
        <v>615</v>
      </c>
      <c r="B32" s="18"/>
      <c r="C32" s="19">
        <v>2000000</v>
      </c>
      <c r="D32" s="19">
        <v>3055000</v>
      </c>
      <c r="E32" s="19">
        <f>D32-C32</f>
        <v>1055000</v>
      </c>
      <c r="F32" s="86">
        <f>D32/C32*100</f>
        <v>152.75</v>
      </c>
    </row>
    <row r="33" spans="1:6" ht="18" customHeight="1">
      <c r="A33" s="16" t="s">
        <v>617</v>
      </c>
      <c r="B33" s="16"/>
      <c r="C33" s="17">
        <f>C32+C31</f>
        <v>-548082</v>
      </c>
      <c r="D33" s="17">
        <f>D32+D31</f>
        <v>-1153160</v>
      </c>
      <c r="E33" s="17">
        <f>E32+E31</f>
        <v>-605186</v>
      </c>
      <c r="F33" s="86">
        <f>D33/C33*100</f>
        <v>210.39917384624925</v>
      </c>
    </row>
    <row r="34" ht="20.25" customHeight="1"/>
    <row r="35" ht="24.75" customHeight="1"/>
    <row r="36" spans="1:2" ht="18" customHeight="1">
      <c r="A36" s="117"/>
      <c r="B36" s="117"/>
    </row>
    <row r="38" ht="15" customHeight="1"/>
    <row r="39" ht="15" customHeight="1"/>
    <row r="40" spans="1:2" ht="36.75" customHeight="1">
      <c r="A40" s="67" t="s">
        <v>242</v>
      </c>
      <c r="B40" s="67"/>
    </row>
    <row r="41" spans="3:6" ht="39" customHeight="1">
      <c r="C41" s="31"/>
      <c r="D41" s="31"/>
      <c r="E41" s="116" t="s">
        <v>515</v>
      </c>
      <c r="F41" s="116"/>
    </row>
    <row r="42" spans="1:6" ht="27" customHeight="1">
      <c r="A42" s="14" t="s">
        <v>337</v>
      </c>
      <c r="B42" s="72" t="s">
        <v>625</v>
      </c>
      <c r="C42" s="73" t="s">
        <v>1115</v>
      </c>
      <c r="D42" s="73" t="s">
        <v>1116</v>
      </c>
      <c r="E42" s="73" t="s">
        <v>909</v>
      </c>
      <c r="F42" s="73" t="s">
        <v>907</v>
      </c>
    </row>
    <row r="43" spans="1:6" ht="24" customHeight="1">
      <c r="A43" s="74" t="s">
        <v>981</v>
      </c>
      <c r="B43" s="70" t="s">
        <v>618</v>
      </c>
      <c r="C43" s="20">
        <f>C44+C65+C76+C96+C121+C135</f>
        <v>6910739</v>
      </c>
      <c r="D43" s="20">
        <f>D44+D65+D76+D96+D121+D135</f>
        <v>7807742</v>
      </c>
      <c r="E43" s="20">
        <f>E44+E65+E76+E96+E121+E135</f>
        <v>896895</v>
      </c>
      <c r="F43" s="87">
        <f>D43/C43*100</f>
        <v>112.9798419532267</v>
      </c>
    </row>
    <row r="44" spans="1:6" ht="21" customHeight="1">
      <c r="A44" s="21" t="s">
        <v>982</v>
      </c>
      <c r="B44" s="18" t="s">
        <v>522</v>
      </c>
      <c r="C44" s="19">
        <f>C45+C53+C59</f>
        <v>3144751</v>
      </c>
      <c r="D44" s="19">
        <f>D45+D53+D59</f>
        <v>3707112</v>
      </c>
      <c r="E44" s="19">
        <f>E45+E53+E59</f>
        <v>562361</v>
      </c>
      <c r="F44" s="86">
        <f>D44/C44*100</f>
        <v>117.88252869623064</v>
      </c>
    </row>
    <row r="45" spans="1:6" ht="18" customHeight="1">
      <c r="A45" s="21" t="s">
        <v>983</v>
      </c>
      <c r="B45" s="18" t="s">
        <v>523</v>
      </c>
      <c r="C45" s="19">
        <f>SUM(C47:C52)</f>
        <v>2206970</v>
      </c>
      <c r="D45" s="19">
        <f>SUM(D46:D52)</f>
        <v>2592700</v>
      </c>
      <c r="E45" s="19">
        <f>SUM(E46:E52)</f>
        <v>385730</v>
      </c>
      <c r="F45" s="86">
        <f>D45/C45*100</f>
        <v>117.47780894167117</v>
      </c>
    </row>
    <row r="46" spans="1:6" ht="15" customHeight="1">
      <c r="A46" s="22" t="s">
        <v>984</v>
      </c>
      <c r="B46" s="16" t="s">
        <v>912</v>
      </c>
      <c r="C46" s="56">
        <v>0</v>
      </c>
      <c r="D46" s="56">
        <f>Opći!D47</f>
        <v>0</v>
      </c>
      <c r="E46" s="17">
        <f>D46-C46</f>
        <v>0</v>
      </c>
      <c r="F46" s="86"/>
    </row>
    <row r="47" spans="1:6" ht="15" customHeight="1">
      <c r="A47" s="22" t="s">
        <v>985</v>
      </c>
      <c r="B47" s="16" t="s">
        <v>524</v>
      </c>
      <c r="C47" s="17">
        <v>1718499</v>
      </c>
      <c r="D47" s="17">
        <f>Opći!D48</f>
        <v>2299039</v>
      </c>
      <c r="E47" s="17">
        <f>D47-C47</f>
        <v>580540</v>
      </c>
      <c r="F47" s="86">
        <f>D47/C47*100</f>
        <v>133.78180609939255</v>
      </c>
    </row>
    <row r="48" spans="1:6" ht="15" customHeight="1">
      <c r="A48" s="22" t="s">
        <v>986</v>
      </c>
      <c r="B48" s="16" t="s">
        <v>525</v>
      </c>
      <c r="C48" s="17">
        <v>270565</v>
      </c>
      <c r="D48" s="17">
        <f>Opći!D49</f>
        <v>288959</v>
      </c>
      <c r="E48" s="17">
        <f aca="true" t="shared" si="1" ref="E48:E82">D48-C48</f>
        <v>18394</v>
      </c>
      <c r="F48" s="86">
        <f>D48/C48*100</f>
        <v>106.79836638146101</v>
      </c>
    </row>
    <row r="49" spans="1:6" ht="15" customHeight="1">
      <c r="A49" s="22" t="s">
        <v>987</v>
      </c>
      <c r="B49" s="16" t="s">
        <v>526</v>
      </c>
      <c r="C49" s="17">
        <v>328152</v>
      </c>
      <c r="D49" s="17">
        <f>Opći!D50</f>
        <v>360163</v>
      </c>
      <c r="E49" s="17">
        <f t="shared" si="1"/>
        <v>32011</v>
      </c>
      <c r="F49" s="86">
        <f aca="true" t="shared" si="2" ref="F49:F82">D49/C49*100</f>
        <v>109.75493064189766</v>
      </c>
    </row>
    <row r="50" spans="1:6" ht="15" customHeight="1">
      <c r="A50" s="22" t="s">
        <v>988</v>
      </c>
      <c r="B50" s="16" t="s">
        <v>1118</v>
      </c>
      <c r="C50" s="17">
        <v>0</v>
      </c>
      <c r="D50" s="17">
        <f>Opći!D51</f>
        <v>38519</v>
      </c>
      <c r="E50" s="17">
        <f t="shared" si="1"/>
        <v>38519</v>
      </c>
      <c r="F50" s="86" t="e">
        <f t="shared" si="2"/>
        <v>#DIV/0!</v>
      </c>
    </row>
    <row r="51" spans="1:6" ht="15" customHeight="1">
      <c r="A51" s="22" t="s">
        <v>989</v>
      </c>
      <c r="B51" s="16" t="s">
        <v>527</v>
      </c>
      <c r="C51" s="17">
        <v>-110246</v>
      </c>
      <c r="D51" s="17">
        <f>Opći!D52</f>
        <v>-393980</v>
      </c>
      <c r="E51" s="17">
        <f t="shared" si="1"/>
        <v>-283734</v>
      </c>
      <c r="F51" s="86">
        <f t="shared" si="2"/>
        <v>357.3644395261506</v>
      </c>
    </row>
    <row r="52" spans="1:6" ht="15" customHeight="1">
      <c r="A52" s="22" t="s">
        <v>990</v>
      </c>
      <c r="B52" s="16" t="s">
        <v>528</v>
      </c>
      <c r="C52" s="17">
        <v>0</v>
      </c>
      <c r="D52" s="17">
        <f>Opći!D53</f>
        <v>0</v>
      </c>
      <c r="E52" s="17">
        <f t="shared" si="1"/>
        <v>0</v>
      </c>
      <c r="F52" s="86" t="e">
        <f t="shared" si="2"/>
        <v>#DIV/0!</v>
      </c>
    </row>
    <row r="53" spans="1:6" ht="18" customHeight="1">
      <c r="A53" s="21" t="s">
        <v>991</v>
      </c>
      <c r="B53" s="18" t="s">
        <v>529</v>
      </c>
      <c r="C53" s="19">
        <f>C54+C57</f>
        <v>781522</v>
      </c>
      <c r="D53" s="19">
        <f>D54+D57</f>
        <v>908398</v>
      </c>
      <c r="E53" s="19">
        <f>E54+E57</f>
        <v>126876</v>
      </c>
      <c r="F53" s="86">
        <f t="shared" si="2"/>
        <v>116.23447580490375</v>
      </c>
    </row>
    <row r="54" spans="1:6" ht="15" customHeight="1">
      <c r="A54" s="22" t="s">
        <v>992</v>
      </c>
      <c r="B54" s="16" t="s">
        <v>530</v>
      </c>
      <c r="C54" s="17">
        <f>SUM(C55:C56)</f>
        <v>235095</v>
      </c>
      <c r="D54" s="17">
        <f>SUM(D55:D56)</f>
        <v>309849</v>
      </c>
      <c r="E54" s="17">
        <f t="shared" si="1"/>
        <v>74754</v>
      </c>
      <c r="F54" s="86">
        <f t="shared" si="2"/>
        <v>131.79735851464304</v>
      </c>
    </row>
    <row r="55" spans="1:6" ht="13.5" customHeight="1">
      <c r="A55" s="75" t="s">
        <v>993</v>
      </c>
      <c r="B55" s="76" t="s">
        <v>619</v>
      </c>
      <c r="C55" s="17">
        <v>44150</v>
      </c>
      <c r="D55" s="17">
        <f>Opći!D56</f>
        <v>10445</v>
      </c>
      <c r="E55" s="17">
        <f t="shared" si="1"/>
        <v>-33705</v>
      </c>
      <c r="F55" s="86">
        <f t="shared" si="2"/>
        <v>23.657984144960363</v>
      </c>
    </row>
    <row r="56" spans="1:6" ht="13.5" customHeight="1">
      <c r="A56" s="75" t="s">
        <v>994</v>
      </c>
      <c r="B56" s="76" t="s">
        <v>620</v>
      </c>
      <c r="C56" s="17">
        <v>190945</v>
      </c>
      <c r="D56" s="17">
        <f>Opći!D57</f>
        <v>299404</v>
      </c>
      <c r="E56" s="17">
        <f t="shared" si="1"/>
        <v>108459</v>
      </c>
      <c r="F56" s="86">
        <f t="shared" si="2"/>
        <v>156.80117311267642</v>
      </c>
    </row>
    <row r="57" spans="1:6" ht="15" customHeight="1">
      <c r="A57" s="22" t="s">
        <v>995</v>
      </c>
      <c r="B57" s="16" t="s">
        <v>531</v>
      </c>
      <c r="C57" s="17">
        <f>SUM(C58)</f>
        <v>546427</v>
      </c>
      <c r="D57" s="17">
        <f>SUM(D58)</f>
        <v>598549</v>
      </c>
      <c r="E57" s="17">
        <f t="shared" si="1"/>
        <v>52122</v>
      </c>
      <c r="F57" s="86">
        <f t="shared" si="2"/>
        <v>109.53869409820524</v>
      </c>
    </row>
    <row r="58" spans="1:6" ht="12">
      <c r="A58" s="75" t="s">
        <v>996</v>
      </c>
      <c r="B58" s="76" t="s">
        <v>621</v>
      </c>
      <c r="C58" s="17">
        <v>546427</v>
      </c>
      <c r="D58" s="17">
        <f>Opći!D59</f>
        <v>598549</v>
      </c>
      <c r="E58" s="17">
        <f t="shared" si="1"/>
        <v>52122</v>
      </c>
      <c r="F58" s="86">
        <f t="shared" si="2"/>
        <v>109.53869409820524</v>
      </c>
    </row>
    <row r="59" spans="1:6" ht="18" customHeight="1">
      <c r="A59" s="21" t="s">
        <v>997</v>
      </c>
      <c r="B59" s="18" t="s">
        <v>532</v>
      </c>
      <c r="C59" s="19">
        <f>C60+C62</f>
        <v>156259</v>
      </c>
      <c r="D59" s="19">
        <f>D60+D62</f>
        <v>206014</v>
      </c>
      <c r="E59" s="19">
        <f>E60+E62</f>
        <v>49755</v>
      </c>
      <c r="F59" s="86">
        <f t="shared" si="2"/>
        <v>131.841365937322</v>
      </c>
    </row>
    <row r="60" spans="1:6" ht="15" customHeight="1">
      <c r="A60" s="22" t="s">
        <v>998</v>
      </c>
      <c r="B60" s="16" t="s">
        <v>533</v>
      </c>
      <c r="C60" s="17">
        <f>SUM(C61)</f>
        <v>88849</v>
      </c>
      <c r="D60" s="17">
        <f>SUM(D61)</f>
        <v>120486</v>
      </c>
      <c r="E60" s="17">
        <f t="shared" si="1"/>
        <v>31637</v>
      </c>
      <c r="F60" s="86">
        <f t="shared" si="2"/>
        <v>135.60760391225563</v>
      </c>
    </row>
    <row r="61" spans="1:6" ht="13.5" customHeight="1">
      <c r="A61" s="75" t="s">
        <v>999</v>
      </c>
      <c r="B61" s="76" t="s">
        <v>622</v>
      </c>
      <c r="C61" s="17">
        <v>88849</v>
      </c>
      <c r="D61" s="17">
        <f>Opći!D62</f>
        <v>120486</v>
      </c>
      <c r="E61" s="17">
        <f t="shared" si="1"/>
        <v>31637</v>
      </c>
      <c r="F61" s="86">
        <f t="shared" si="2"/>
        <v>135.60760391225563</v>
      </c>
    </row>
    <row r="62" spans="1:6" ht="15" customHeight="1">
      <c r="A62" s="22" t="s">
        <v>1000</v>
      </c>
      <c r="B62" s="16" t="s">
        <v>793</v>
      </c>
      <c r="C62" s="17">
        <f>SUM(C63:C64)</f>
        <v>67410</v>
      </c>
      <c r="D62" s="17">
        <f>SUM(D63:D64)</f>
        <v>85528</v>
      </c>
      <c r="E62" s="17">
        <f t="shared" si="1"/>
        <v>18118</v>
      </c>
      <c r="F62" s="86">
        <f t="shared" si="2"/>
        <v>126.87731790535528</v>
      </c>
    </row>
    <row r="63" spans="1:6" ht="13.5" customHeight="1">
      <c r="A63" s="75" t="s">
        <v>1001</v>
      </c>
      <c r="B63" s="76" t="s">
        <v>623</v>
      </c>
      <c r="C63" s="17">
        <v>67410</v>
      </c>
      <c r="D63" s="17">
        <f>Opći!D64</f>
        <v>85528</v>
      </c>
      <c r="E63" s="17">
        <f t="shared" si="1"/>
        <v>18118</v>
      </c>
      <c r="F63" s="86">
        <f t="shared" si="2"/>
        <v>126.87731790535528</v>
      </c>
    </row>
    <row r="64" spans="1:6" ht="13.5" customHeight="1">
      <c r="A64" s="75" t="s">
        <v>1002</v>
      </c>
      <c r="B64" s="76" t="s">
        <v>624</v>
      </c>
      <c r="C64" s="17">
        <v>0</v>
      </c>
      <c r="D64" s="17">
        <f>Opći!D65</f>
        <v>0</v>
      </c>
      <c r="E64" s="17">
        <f t="shared" si="1"/>
        <v>0</v>
      </c>
      <c r="F64" s="86" t="e">
        <f t="shared" si="2"/>
        <v>#DIV/0!</v>
      </c>
    </row>
    <row r="65" spans="1:6" ht="21" customHeight="1">
      <c r="A65" s="21" t="s">
        <v>1003</v>
      </c>
      <c r="B65" s="18" t="s">
        <v>534</v>
      </c>
      <c r="C65" s="19">
        <f>C66+C73</f>
        <v>385240</v>
      </c>
      <c r="D65" s="19">
        <f>D66+D73</f>
        <v>453578</v>
      </c>
      <c r="E65" s="19">
        <f>E66+E73</f>
        <v>68338</v>
      </c>
      <c r="F65" s="86">
        <f t="shared" si="2"/>
        <v>117.73907174748209</v>
      </c>
    </row>
    <row r="66" spans="1:6" ht="18" customHeight="1">
      <c r="A66" s="21" t="s">
        <v>1004</v>
      </c>
      <c r="B66" s="18" t="s">
        <v>535</v>
      </c>
      <c r="C66" s="19">
        <f>C67+C70</f>
        <v>385240</v>
      </c>
      <c r="D66" s="19">
        <f>D67+D70</f>
        <v>298960</v>
      </c>
      <c r="E66" s="19">
        <f>E67+E70</f>
        <v>-86280</v>
      </c>
      <c r="F66" s="86">
        <f t="shared" si="2"/>
        <v>77.60357179939777</v>
      </c>
    </row>
    <row r="67" spans="1:6" ht="15" customHeight="1">
      <c r="A67" s="22" t="s">
        <v>1005</v>
      </c>
      <c r="B67" s="16" t="s">
        <v>536</v>
      </c>
      <c r="C67" s="17">
        <f>SUM(C68:C69)</f>
        <v>85240</v>
      </c>
      <c r="D67" s="17">
        <f>SUM(D68:D69)</f>
        <v>298960</v>
      </c>
      <c r="E67" s="17">
        <f t="shared" si="1"/>
        <v>213720</v>
      </c>
      <c r="F67" s="86">
        <f t="shared" si="2"/>
        <v>350.7273580478648</v>
      </c>
    </row>
    <row r="68" spans="1:6" ht="13.5" customHeight="1">
      <c r="A68" s="75" t="s">
        <v>1006</v>
      </c>
      <c r="B68" s="76" t="s">
        <v>471</v>
      </c>
      <c r="C68" s="17">
        <v>85240</v>
      </c>
      <c r="D68" s="17">
        <f>Opći!D69</f>
        <v>98960</v>
      </c>
      <c r="E68" s="17">
        <f t="shared" si="1"/>
        <v>13720</v>
      </c>
      <c r="F68" s="86">
        <f t="shared" si="2"/>
        <v>116.09572970436415</v>
      </c>
    </row>
    <row r="69" spans="1:6" ht="13.5" customHeight="1">
      <c r="A69" s="75" t="s">
        <v>1007</v>
      </c>
      <c r="B69" s="76" t="s">
        <v>472</v>
      </c>
      <c r="C69" s="17">
        <v>0</v>
      </c>
      <c r="D69" s="17">
        <f>Opći!D70</f>
        <v>200000</v>
      </c>
      <c r="E69" s="17">
        <f t="shared" si="1"/>
        <v>200000</v>
      </c>
      <c r="F69" s="86" t="e">
        <f t="shared" si="2"/>
        <v>#DIV/0!</v>
      </c>
    </row>
    <row r="70" spans="1:6" ht="15" customHeight="1">
      <c r="A70" s="22" t="s">
        <v>1008</v>
      </c>
      <c r="B70" s="16" t="s">
        <v>537</v>
      </c>
      <c r="C70" s="17">
        <f>SUM(C71:C72)</f>
        <v>300000</v>
      </c>
      <c r="D70" s="17">
        <f>SUM(D71:D72)</f>
        <v>0</v>
      </c>
      <c r="E70" s="17">
        <f t="shared" si="1"/>
        <v>-300000</v>
      </c>
      <c r="F70" s="86">
        <f t="shared" si="2"/>
        <v>0</v>
      </c>
    </row>
    <row r="71" spans="1:6" ht="13.5" customHeight="1">
      <c r="A71" s="75" t="s">
        <v>1009</v>
      </c>
      <c r="B71" s="76" t="s">
        <v>473</v>
      </c>
      <c r="C71" s="17">
        <v>0</v>
      </c>
      <c r="D71" s="17">
        <f>Opći!D72</f>
        <v>0</v>
      </c>
      <c r="E71" s="17">
        <f t="shared" si="1"/>
        <v>0</v>
      </c>
      <c r="F71" s="86" t="e">
        <f t="shared" si="2"/>
        <v>#DIV/0!</v>
      </c>
    </row>
    <row r="72" spans="1:6" ht="13.5" customHeight="1">
      <c r="A72" s="75" t="s">
        <v>1010</v>
      </c>
      <c r="B72" s="76" t="s">
        <v>470</v>
      </c>
      <c r="C72" s="17">
        <v>300000</v>
      </c>
      <c r="D72" s="17">
        <f>Opći!D73</f>
        <v>0</v>
      </c>
      <c r="E72" s="17">
        <f t="shared" si="1"/>
        <v>-300000</v>
      </c>
      <c r="F72" s="86">
        <f t="shared" si="2"/>
        <v>0</v>
      </c>
    </row>
    <row r="73" spans="1:6" ht="18" customHeight="1">
      <c r="A73" s="21" t="s">
        <v>1011</v>
      </c>
      <c r="B73" s="18" t="s">
        <v>468</v>
      </c>
      <c r="C73" s="19">
        <f>C74</f>
        <v>0</v>
      </c>
      <c r="D73" s="19">
        <f>D74</f>
        <v>154618</v>
      </c>
      <c r="E73" s="19">
        <f>E74</f>
        <v>154618</v>
      </c>
      <c r="F73" s="86" t="e">
        <f t="shared" si="2"/>
        <v>#DIV/0!</v>
      </c>
    </row>
    <row r="74" spans="1:6" ht="15" customHeight="1">
      <c r="A74" s="22" t="s">
        <v>1012</v>
      </c>
      <c r="B74" s="16" t="s">
        <v>469</v>
      </c>
      <c r="C74" s="17">
        <f>SUM(C75:C75)</f>
        <v>0</v>
      </c>
      <c r="D74" s="17">
        <f>SUM(D75:D75)</f>
        <v>154618</v>
      </c>
      <c r="E74" s="17">
        <f t="shared" si="1"/>
        <v>154618</v>
      </c>
      <c r="F74" s="86" t="e">
        <f t="shared" si="2"/>
        <v>#DIV/0!</v>
      </c>
    </row>
    <row r="75" spans="1:6" ht="13.5" customHeight="1">
      <c r="A75" s="75" t="s">
        <v>1013</v>
      </c>
      <c r="B75" s="76" t="s">
        <v>455</v>
      </c>
      <c r="C75" s="17">
        <v>0</v>
      </c>
      <c r="D75" s="17">
        <f>Opći!D76</f>
        <v>154618</v>
      </c>
      <c r="E75" s="17">
        <f t="shared" si="1"/>
        <v>154618</v>
      </c>
      <c r="F75" s="86" t="e">
        <f t="shared" si="2"/>
        <v>#DIV/0!</v>
      </c>
    </row>
    <row r="76" spans="1:6" ht="20.25" customHeight="1">
      <c r="A76" s="21" t="s">
        <v>1014</v>
      </c>
      <c r="B76" s="18" t="s">
        <v>538</v>
      </c>
      <c r="C76" s="19">
        <f>C77+C85</f>
        <v>1397361</v>
      </c>
      <c r="D76" s="19">
        <f>D77+D85</f>
        <v>1545145</v>
      </c>
      <c r="E76" s="19">
        <f>E77+E85</f>
        <v>147662</v>
      </c>
      <c r="F76" s="86">
        <f t="shared" si="2"/>
        <v>110.57593563867891</v>
      </c>
    </row>
    <row r="77" spans="1:6" ht="18" customHeight="1">
      <c r="A77" s="21" t="s">
        <v>1015</v>
      </c>
      <c r="B77" s="18" t="s">
        <v>539</v>
      </c>
      <c r="C77" s="19">
        <f>C78+C81</f>
        <v>82460</v>
      </c>
      <c r="D77" s="19">
        <f>D78+D81</f>
        <v>74340</v>
      </c>
      <c r="E77" s="19">
        <f>E78+E81</f>
        <v>-8120</v>
      </c>
      <c r="F77" s="86">
        <f t="shared" si="2"/>
        <v>90.15280135823429</v>
      </c>
    </row>
    <row r="78" spans="1:6" ht="15" customHeight="1">
      <c r="A78" s="22" t="s">
        <v>1016</v>
      </c>
      <c r="B78" s="16" t="s">
        <v>540</v>
      </c>
      <c r="C78" s="17">
        <f>SUM(C79:C80)</f>
        <v>78955</v>
      </c>
      <c r="D78" s="17">
        <f>SUM(D79:D80)</f>
        <v>74340</v>
      </c>
      <c r="E78" s="17">
        <f t="shared" si="1"/>
        <v>-4615</v>
      </c>
      <c r="F78" s="86">
        <f t="shared" si="2"/>
        <v>94.15489835982521</v>
      </c>
    </row>
    <row r="79" spans="1:6" ht="13.5" customHeight="1">
      <c r="A79" s="75" t="s">
        <v>1017</v>
      </c>
      <c r="B79" s="76" t="s">
        <v>489</v>
      </c>
      <c r="C79" s="17">
        <v>31767</v>
      </c>
      <c r="D79" s="17">
        <f>Opći!D80</f>
        <v>34622</v>
      </c>
      <c r="E79" s="17">
        <f t="shared" si="1"/>
        <v>2855</v>
      </c>
      <c r="F79" s="86">
        <f t="shared" si="2"/>
        <v>108.98731387918279</v>
      </c>
    </row>
    <row r="80" spans="1:6" ht="13.5" customHeight="1">
      <c r="A80" s="75" t="s">
        <v>1018</v>
      </c>
      <c r="B80" s="76" t="s">
        <v>490</v>
      </c>
      <c r="C80" s="17">
        <v>47188</v>
      </c>
      <c r="D80" s="17">
        <f>Opći!D81</f>
        <v>39718</v>
      </c>
      <c r="E80" s="17">
        <f t="shared" si="1"/>
        <v>-7470</v>
      </c>
      <c r="F80" s="86">
        <f t="shared" si="2"/>
        <v>84.16970416207509</v>
      </c>
    </row>
    <row r="81" spans="1:6" ht="15" customHeight="1">
      <c r="A81" s="22" t="s">
        <v>1019</v>
      </c>
      <c r="B81" s="16" t="s">
        <v>541</v>
      </c>
      <c r="C81" s="17">
        <f>SUM(C82)</f>
        <v>3505</v>
      </c>
      <c r="D81" s="17">
        <f>SUM(D82)</f>
        <v>0</v>
      </c>
      <c r="E81" s="17">
        <f t="shared" si="1"/>
        <v>-3505</v>
      </c>
      <c r="F81" s="86">
        <f t="shared" si="2"/>
        <v>0</v>
      </c>
    </row>
    <row r="82" spans="1:6" ht="13.5" customHeight="1">
      <c r="A82" s="75" t="s">
        <v>1020</v>
      </c>
      <c r="B82" s="76" t="s">
        <v>491</v>
      </c>
      <c r="C82" s="17">
        <v>3505</v>
      </c>
      <c r="D82" s="17">
        <f>Opći!D83</f>
        <v>0</v>
      </c>
      <c r="E82" s="17">
        <f t="shared" si="1"/>
        <v>-3505</v>
      </c>
      <c r="F82" s="86">
        <f t="shared" si="2"/>
        <v>0</v>
      </c>
    </row>
    <row r="83" spans="1:6" ht="24" customHeight="1">
      <c r="A83" s="24"/>
      <c r="B83" s="25"/>
      <c r="C83" s="32"/>
      <c r="D83" s="32"/>
      <c r="E83" s="32"/>
      <c r="F83" s="32"/>
    </row>
    <row r="84" spans="1:6" ht="26.25" customHeight="1">
      <c r="A84" s="14" t="s">
        <v>514</v>
      </c>
      <c r="B84" s="72" t="s">
        <v>625</v>
      </c>
      <c r="C84" s="73" t="s">
        <v>1115</v>
      </c>
      <c r="D84" s="73" t="s">
        <v>1116</v>
      </c>
      <c r="E84" s="73" t="s">
        <v>909</v>
      </c>
      <c r="F84" s="73" t="s">
        <v>907</v>
      </c>
    </row>
    <row r="85" spans="1:6" ht="18" customHeight="1">
      <c r="A85" s="21" t="s">
        <v>924</v>
      </c>
      <c r="B85" s="18" t="s">
        <v>542</v>
      </c>
      <c r="C85" s="19">
        <f>C86+C89+C92</f>
        <v>1314901</v>
      </c>
      <c r="D85" s="19">
        <f>D86+D89+D92</f>
        <v>1470805</v>
      </c>
      <c r="E85" s="19">
        <f>E86+E89+E92</f>
        <v>155782</v>
      </c>
      <c r="F85" s="86">
        <f aca="true" t="shared" si="3" ref="F85:F132">D85/C85*100</f>
        <v>111.85671012494475</v>
      </c>
    </row>
    <row r="86" spans="1:6" ht="15" customHeight="1">
      <c r="A86" s="22" t="s">
        <v>925</v>
      </c>
      <c r="B86" s="16" t="s">
        <v>543</v>
      </c>
      <c r="C86" s="17">
        <f>SUM(C87:C88)</f>
        <v>391371</v>
      </c>
      <c r="D86" s="17">
        <f>SUM(D87:D88)</f>
        <v>453056</v>
      </c>
      <c r="E86" s="17">
        <f>SUM(E87:E87)</f>
        <v>61563</v>
      </c>
      <c r="F86" s="86">
        <f t="shared" si="3"/>
        <v>115.76125977652919</v>
      </c>
    </row>
    <row r="87" spans="1:6" ht="13.5" customHeight="1">
      <c r="A87" s="75" t="s">
        <v>926</v>
      </c>
      <c r="B87" s="76" t="s">
        <v>492</v>
      </c>
      <c r="C87" s="17">
        <v>391371</v>
      </c>
      <c r="D87" s="17">
        <f>Opći!D88</f>
        <v>452934</v>
      </c>
      <c r="E87" s="17">
        <f aca="true" t="shared" si="4" ref="E87:E132">D87-C87</f>
        <v>61563</v>
      </c>
      <c r="F87" s="86">
        <f t="shared" si="3"/>
        <v>115.73008730846179</v>
      </c>
    </row>
    <row r="88" spans="1:6" ht="13.5" customHeight="1">
      <c r="A88" s="75" t="s">
        <v>1119</v>
      </c>
      <c r="B88" s="76" t="s">
        <v>1120</v>
      </c>
      <c r="C88" s="17">
        <v>0</v>
      </c>
      <c r="D88" s="17">
        <v>122</v>
      </c>
      <c r="E88" s="17">
        <f>D88-C88</f>
        <v>122</v>
      </c>
      <c r="F88" s="86" t="e">
        <f>D88/C88*100</f>
        <v>#DIV/0!</v>
      </c>
    </row>
    <row r="89" spans="1:6" ht="15" customHeight="1">
      <c r="A89" s="22" t="s">
        <v>927</v>
      </c>
      <c r="B89" s="16" t="s">
        <v>544</v>
      </c>
      <c r="C89" s="17">
        <f>C90+C91</f>
        <v>532638</v>
      </c>
      <c r="D89" s="17">
        <f>D90+D91</f>
        <v>607346</v>
      </c>
      <c r="E89" s="17">
        <f t="shared" si="4"/>
        <v>74708</v>
      </c>
      <c r="F89" s="86">
        <f t="shared" si="3"/>
        <v>114.0260364450152</v>
      </c>
    </row>
    <row r="90" spans="1:6" ht="13.5" customHeight="1">
      <c r="A90" s="75" t="s">
        <v>928</v>
      </c>
      <c r="B90" s="76" t="s">
        <v>493</v>
      </c>
      <c r="C90" s="17">
        <v>532638</v>
      </c>
      <c r="D90" s="17">
        <f>Opći!D91</f>
        <v>592346</v>
      </c>
      <c r="E90" s="17">
        <f t="shared" si="4"/>
        <v>59708</v>
      </c>
      <c r="F90" s="86">
        <f t="shared" si="3"/>
        <v>111.20986486131295</v>
      </c>
    </row>
    <row r="91" spans="1:6" ht="13.5" customHeight="1">
      <c r="A91" s="75" t="s">
        <v>1121</v>
      </c>
      <c r="B91" s="76" t="s">
        <v>1122</v>
      </c>
      <c r="C91" s="17">
        <v>0</v>
      </c>
      <c r="D91" s="17">
        <v>15000</v>
      </c>
      <c r="E91" s="17">
        <f>D91-C91</f>
        <v>15000</v>
      </c>
      <c r="F91" s="86" t="e">
        <f>D91/C91*100</f>
        <v>#DIV/0!</v>
      </c>
    </row>
    <row r="92" spans="1:6" ht="15" customHeight="1">
      <c r="A92" s="22" t="s">
        <v>929</v>
      </c>
      <c r="B92" s="16" t="s">
        <v>333</v>
      </c>
      <c r="C92" s="17">
        <f>C93+C94+C95</f>
        <v>390892</v>
      </c>
      <c r="D92" s="17">
        <f>D93+D94+D95</f>
        <v>410403</v>
      </c>
      <c r="E92" s="17">
        <f t="shared" si="4"/>
        <v>19511</v>
      </c>
      <c r="F92" s="86">
        <f t="shared" si="3"/>
        <v>104.99140427534972</v>
      </c>
    </row>
    <row r="93" spans="1:6" ht="13.5" customHeight="1">
      <c r="A93" s="75" t="s">
        <v>930</v>
      </c>
      <c r="B93" s="76" t="s">
        <v>919</v>
      </c>
      <c r="C93" s="17">
        <v>16200</v>
      </c>
      <c r="D93" s="17">
        <f>Opći!D94</f>
        <v>136</v>
      </c>
      <c r="E93" s="17">
        <f t="shared" si="4"/>
        <v>-16064</v>
      </c>
      <c r="F93" s="86">
        <f t="shared" si="3"/>
        <v>0.8395061728395061</v>
      </c>
    </row>
    <row r="94" spans="1:6" ht="13.5" customHeight="1">
      <c r="A94" s="75" t="s">
        <v>931</v>
      </c>
      <c r="B94" s="76" t="s">
        <v>334</v>
      </c>
      <c r="C94" s="17">
        <v>84982</v>
      </c>
      <c r="D94" s="17">
        <f>Opći!D95</f>
        <v>99278</v>
      </c>
      <c r="E94" s="17">
        <f t="shared" si="4"/>
        <v>14296</v>
      </c>
      <c r="F94" s="86">
        <f t="shared" si="3"/>
        <v>116.82238591701773</v>
      </c>
    </row>
    <row r="95" spans="1:6" ht="13.5" customHeight="1">
      <c r="A95" s="75" t="s">
        <v>932</v>
      </c>
      <c r="B95" s="76" t="s">
        <v>335</v>
      </c>
      <c r="C95" s="17">
        <v>289710</v>
      </c>
      <c r="D95" s="17">
        <f>Opći!D96</f>
        <v>310989</v>
      </c>
      <c r="E95" s="17">
        <f t="shared" si="4"/>
        <v>21279</v>
      </c>
      <c r="F95" s="86">
        <f t="shared" si="3"/>
        <v>107.34493113803458</v>
      </c>
    </row>
    <row r="96" spans="1:6" ht="21" customHeight="1">
      <c r="A96" s="26" t="s">
        <v>933</v>
      </c>
      <c r="B96" s="18" t="s">
        <v>545</v>
      </c>
      <c r="C96" s="19">
        <f>C97+C104+C114</f>
        <v>1517466</v>
      </c>
      <c r="D96" s="19">
        <f>D97+D104+D114</f>
        <v>1596451</v>
      </c>
      <c r="E96" s="19">
        <f>E97+E104+E114</f>
        <v>78999</v>
      </c>
      <c r="F96" s="86">
        <f t="shared" si="3"/>
        <v>105.20505896013486</v>
      </c>
    </row>
    <row r="97" spans="1:6" ht="18" customHeight="1">
      <c r="A97" s="26" t="s">
        <v>934</v>
      </c>
      <c r="B97" s="18" t="s">
        <v>794</v>
      </c>
      <c r="C97" s="19">
        <f>C98+C100+C102</f>
        <v>72441</v>
      </c>
      <c r="D97" s="19">
        <f>D98+D100+D102</f>
        <v>150348</v>
      </c>
      <c r="E97" s="19">
        <f>E98+E100+E102</f>
        <v>77907</v>
      </c>
      <c r="F97" s="86">
        <f t="shared" si="3"/>
        <v>207.54545078063526</v>
      </c>
    </row>
    <row r="98" spans="1:6" ht="15" customHeight="1">
      <c r="A98" s="27" t="s">
        <v>935</v>
      </c>
      <c r="B98" s="16" t="s">
        <v>546</v>
      </c>
      <c r="C98" s="17">
        <f>SUM(C99)</f>
        <v>750</v>
      </c>
      <c r="D98" s="17">
        <f>SUM(D99)</f>
        <v>55000</v>
      </c>
      <c r="E98" s="17">
        <f t="shared" si="4"/>
        <v>54250</v>
      </c>
      <c r="F98" s="110">
        <f t="shared" si="3"/>
        <v>7333.333333333333</v>
      </c>
    </row>
    <row r="99" spans="1:6" ht="13.5" customHeight="1">
      <c r="A99" s="77" t="s">
        <v>936</v>
      </c>
      <c r="B99" s="76" t="s">
        <v>635</v>
      </c>
      <c r="C99" s="17">
        <v>750</v>
      </c>
      <c r="D99" s="17">
        <f>Opći!D100</f>
        <v>55000</v>
      </c>
      <c r="E99" s="17">
        <f t="shared" si="4"/>
        <v>54250</v>
      </c>
      <c r="F99" s="110">
        <f t="shared" si="3"/>
        <v>7333.333333333333</v>
      </c>
    </row>
    <row r="100" spans="1:6" ht="15" customHeight="1">
      <c r="A100" s="27" t="s">
        <v>937</v>
      </c>
      <c r="B100" s="16" t="s">
        <v>795</v>
      </c>
      <c r="C100" s="17">
        <f>SUM(C101)</f>
        <v>42228</v>
      </c>
      <c r="D100" s="17">
        <f>SUM(D101)</f>
        <v>64094</v>
      </c>
      <c r="E100" s="17">
        <f t="shared" si="4"/>
        <v>21866</v>
      </c>
      <c r="F100" s="86">
        <f t="shared" si="3"/>
        <v>151.78080894193425</v>
      </c>
    </row>
    <row r="101" spans="1:6" ht="13.5" customHeight="1">
      <c r="A101" s="77" t="s">
        <v>938</v>
      </c>
      <c r="B101" s="76" t="s">
        <v>626</v>
      </c>
      <c r="C101" s="17">
        <v>42228</v>
      </c>
      <c r="D101" s="17">
        <f>Opći!D102</f>
        <v>64094</v>
      </c>
      <c r="E101" s="17">
        <f t="shared" si="4"/>
        <v>21866</v>
      </c>
      <c r="F101" s="86">
        <f t="shared" si="3"/>
        <v>151.78080894193425</v>
      </c>
    </row>
    <row r="102" spans="1:6" ht="15" customHeight="1">
      <c r="A102" s="27" t="s">
        <v>939</v>
      </c>
      <c r="B102" s="16" t="s">
        <v>796</v>
      </c>
      <c r="C102" s="17">
        <f>SUM(C103)</f>
        <v>29463</v>
      </c>
      <c r="D102" s="17">
        <f>SUM(D103)</f>
        <v>31254</v>
      </c>
      <c r="E102" s="17">
        <f t="shared" si="4"/>
        <v>1791</v>
      </c>
      <c r="F102" s="86">
        <f t="shared" si="3"/>
        <v>106.07881071174015</v>
      </c>
    </row>
    <row r="103" spans="1:6" ht="13.5" customHeight="1">
      <c r="A103" s="77" t="s">
        <v>940</v>
      </c>
      <c r="B103" s="76" t="s">
        <v>627</v>
      </c>
      <c r="C103" s="17">
        <v>29463</v>
      </c>
      <c r="D103" s="17">
        <f>Opći!D104</f>
        <v>31254</v>
      </c>
      <c r="E103" s="17">
        <f t="shared" si="4"/>
        <v>1791</v>
      </c>
      <c r="F103" s="86">
        <f t="shared" si="3"/>
        <v>106.07881071174015</v>
      </c>
    </row>
    <row r="104" spans="1:6" ht="18" customHeight="1">
      <c r="A104" s="26" t="s">
        <v>941</v>
      </c>
      <c r="B104" s="18" t="s">
        <v>547</v>
      </c>
      <c r="C104" s="19">
        <f>C105+C107+C108</f>
        <v>216863</v>
      </c>
      <c r="D104" s="19">
        <f>D105+D107+D108</f>
        <v>51805</v>
      </c>
      <c r="E104" s="19">
        <f>E105+E108</f>
        <v>-165044</v>
      </c>
      <c r="F104" s="86">
        <f t="shared" si="3"/>
        <v>23.888353476618878</v>
      </c>
    </row>
    <row r="105" spans="1:6" ht="15" customHeight="1">
      <c r="A105" s="78" t="s">
        <v>942</v>
      </c>
      <c r="B105" s="79" t="s">
        <v>703</v>
      </c>
      <c r="C105" s="56">
        <f>C106</f>
        <v>6246</v>
      </c>
      <c r="D105" s="56">
        <f>D106</f>
        <v>8293</v>
      </c>
      <c r="E105" s="17">
        <f t="shared" si="4"/>
        <v>2047</v>
      </c>
      <c r="F105" s="86">
        <f t="shared" si="3"/>
        <v>132.77297470381043</v>
      </c>
    </row>
    <row r="106" spans="1:6" ht="13.5" customHeight="1">
      <c r="A106" s="78" t="s">
        <v>943</v>
      </c>
      <c r="B106" s="80" t="s">
        <v>875</v>
      </c>
      <c r="C106" s="56">
        <v>6246</v>
      </c>
      <c r="D106" s="56">
        <f>Opći!D107</f>
        <v>8293</v>
      </c>
      <c r="E106" s="17">
        <f t="shared" si="4"/>
        <v>2047</v>
      </c>
      <c r="F106" s="86">
        <f t="shared" si="3"/>
        <v>132.77297470381043</v>
      </c>
    </row>
    <row r="107" spans="1:6" ht="15" customHeight="1">
      <c r="A107" s="78" t="s">
        <v>1113</v>
      </c>
      <c r="B107" s="79" t="s">
        <v>1114</v>
      </c>
      <c r="C107" s="56">
        <v>14</v>
      </c>
      <c r="D107" s="56">
        <v>0</v>
      </c>
      <c r="E107" s="17">
        <f>D107-C107</f>
        <v>-14</v>
      </c>
      <c r="F107" s="86">
        <f>D107/C107*100</f>
        <v>0</v>
      </c>
    </row>
    <row r="108" spans="1:6" ht="15" customHeight="1">
      <c r="A108" s="27" t="s">
        <v>944</v>
      </c>
      <c r="B108" s="16" t="s">
        <v>710</v>
      </c>
      <c r="C108" s="17">
        <f>SUM(C109:C113)</f>
        <v>210603</v>
      </c>
      <c r="D108" s="17">
        <f>SUM(D109:D113)</f>
        <v>43512</v>
      </c>
      <c r="E108" s="17">
        <f t="shared" si="4"/>
        <v>-167091</v>
      </c>
      <c r="F108" s="86">
        <f t="shared" si="3"/>
        <v>20.660674349368243</v>
      </c>
    </row>
    <row r="109" spans="1:6" ht="13.5" customHeight="1">
      <c r="A109" s="77" t="s">
        <v>945</v>
      </c>
      <c r="B109" s="76" t="s">
        <v>835</v>
      </c>
      <c r="C109" s="17">
        <v>56225</v>
      </c>
      <c r="D109" s="17">
        <f>Opći!D109</f>
        <v>9040</v>
      </c>
      <c r="E109" s="17">
        <f t="shared" si="4"/>
        <v>-47185</v>
      </c>
      <c r="F109" s="86">
        <f t="shared" si="3"/>
        <v>16.078257003112494</v>
      </c>
    </row>
    <row r="110" spans="1:6" ht="13.5" customHeight="1">
      <c r="A110" s="77" t="s">
        <v>946</v>
      </c>
      <c r="B110" s="76" t="s">
        <v>660</v>
      </c>
      <c r="C110" s="17">
        <v>149666</v>
      </c>
      <c r="D110" s="17">
        <f>Opći!D110</f>
        <v>3554</v>
      </c>
      <c r="E110" s="17">
        <f t="shared" si="4"/>
        <v>-146112</v>
      </c>
      <c r="F110" s="86">
        <f t="shared" si="3"/>
        <v>2.3746208223644647</v>
      </c>
    </row>
    <row r="111" spans="1:6" ht="13.5" customHeight="1">
      <c r="A111" s="77" t="s">
        <v>947</v>
      </c>
      <c r="B111" s="76" t="s">
        <v>836</v>
      </c>
      <c r="C111" s="17">
        <v>4334</v>
      </c>
      <c r="D111" s="17">
        <f>Opći!D111</f>
        <v>0</v>
      </c>
      <c r="E111" s="17">
        <f t="shared" si="4"/>
        <v>-4334</v>
      </c>
      <c r="F111" s="86">
        <f t="shared" si="3"/>
        <v>0</v>
      </c>
    </row>
    <row r="112" spans="1:6" ht="13.5" customHeight="1">
      <c r="A112" s="77" t="s">
        <v>948</v>
      </c>
      <c r="B112" s="76" t="s">
        <v>783</v>
      </c>
      <c r="C112" s="17">
        <v>0</v>
      </c>
      <c r="D112" s="17">
        <f>Opći!D112</f>
        <v>0</v>
      </c>
      <c r="E112" s="17">
        <f t="shared" si="4"/>
        <v>0</v>
      </c>
      <c r="F112" s="86" t="e">
        <f t="shared" si="3"/>
        <v>#DIV/0!</v>
      </c>
    </row>
    <row r="113" spans="1:6" ht="13.5" customHeight="1">
      <c r="A113" s="77" t="s">
        <v>949</v>
      </c>
      <c r="B113" s="76" t="s">
        <v>865</v>
      </c>
      <c r="C113" s="17">
        <v>378</v>
      </c>
      <c r="D113" s="17">
        <f>Opći!D113</f>
        <v>30918</v>
      </c>
      <c r="E113" s="17">
        <f t="shared" si="4"/>
        <v>30540</v>
      </c>
      <c r="F113" s="86">
        <f t="shared" si="3"/>
        <v>8179.3650793650795</v>
      </c>
    </row>
    <row r="114" spans="1:6" ht="18" customHeight="1">
      <c r="A114" s="26" t="s">
        <v>950</v>
      </c>
      <c r="B114" s="18" t="s">
        <v>704</v>
      </c>
      <c r="C114" s="19">
        <f>C115+C117+C119</f>
        <v>1228162</v>
      </c>
      <c r="D114" s="19">
        <f>D115+D117+D119</f>
        <v>1394298</v>
      </c>
      <c r="E114" s="19">
        <f>E115+E117+E119</f>
        <v>166136</v>
      </c>
      <c r="F114" s="86">
        <f t="shared" si="3"/>
        <v>113.52720569436279</v>
      </c>
    </row>
    <row r="115" spans="1:6" ht="15" customHeight="1">
      <c r="A115" s="27" t="s">
        <v>951</v>
      </c>
      <c r="B115" s="16" t="s">
        <v>705</v>
      </c>
      <c r="C115" s="17">
        <f>C116</f>
        <v>292964</v>
      </c>
      <c r="D115" s="17">
        <f>D116</f>
        <v>377855</v>
      </c>
      <c r="E115" s="17">
        <f t="shared" si="4"/>
        <v>84891</v>
      </c>
      <c r="F115" s="86">
        <f t="shared" si="3"/>
        <v>128.9765978072391</v>
      </c>
    </row>
    <row r="116" spans="1:6" ht="13.5" customHeight="1">
      <c r="A116" s="77" t="s">
        <v>952</v>
      </c>
      <c r="B116" s="76" t="s">
        <v>628</v>
      </c>
      <c r="C116" s="17">
        <v>292964</v>
      </c>
      <c r="D116" s="17">
        <f>Opći!D116</f>
        <v>377855</v>
      </c>
      <c r="E116" s="17">
        <f t="shared" si="4"/>
        <v>84891</v>
      </c>
      <c r="F116" s="86">
        <f t="shared" si="3"/>
        <v>128.9765978072391</v>
      </c>
    </row>
    <row r="117" spans="1:6" ht="15" customHeight="1">
      <c r="A117" s="27" t="s">
        <v>953</v>
      </c>
      <c r="B117" s="16" t="s">
        <v>706</v>
      </c>
      <c r="C117" s="17">
        <f>C118</f>
        <v>766148</v>
      </c>
      <c r="D117" s="17">
        <f>D118</f>
        <v>919260</v>
      </c>
      <c r="E117" s="17">
        <f t="shared" si="4"/>
        <v>153112</v>
      </c>
      <c r="F117" s="86">
        <f t="shared" si="3"/>
        <v>119.98465048528485</v>
      </c>
    </row>
    <row r="118" spans="1:6" ht="13.5" customHeight="1">
      <c r="A118" s="77" t="s">
        <v>954</v>
      </c>
      <c r="B118" s="76" t="s">
        <v>629</v>
      </c>
      <c r="C118" s="17">
        <v>766148</v>
      </c>
      <c r="D118" s="17">
        <f>Opći!D118</f>
        <v>919260</v>
      </c>
      <c r="E118" s="17">
        <f t="shared" si="4"/>
        <v>153112</v>
      </c>
      <c r="F118" s="86">
        <f t="shared" si="3"/>
        <v>119.98465048528485</v>
      </c>
    </row>
    <row r="119" spans="1:6" ht="15" customHeight="1">
      <c r="A119" s="27" t="s">
        <v>955</v>
      </c>
      <c r="B119" s="16" t="s">
        <v>707</v>
      </c>
      <c r="C119" s="17">
        <f>C120</f>
        <v>169050</v>
      </c>
      <c r="D119" s="17">
        <f>D120</f>
        <v>97183</v>
      </c>
      <c r="E119" s="17">
        <f t="shared" si="4"/>
        <v>-71867</v>
      </c>
      <c r="F119" s="86">
        <f t="shared" si="3"/>
        <v>57.487725524992605</v>
      </c>
    </row>
    <row r="120" spans="1:6" ht="13.5" customHeight="1">
      <c r="A120" s="77" t="s">
        <v>956</v>
      </c>
      <c r="B120" s="76" t="s">
        <v>630</v>
      </c>
      <c r="C120" s="17">
        <v>169050</v>
      </c>
      <c r="D120" s="17">
        <f>Opći!D120</f>
        <v>97183</v>
      </c>
      <c r="E120" s="17">
        <f t="shared" si="4"/>
        <v>-71867</v>
      </c>
      <c r="F120" s="86">
        <f t="shared" si="3"/>
        <v>57.487725524992605</v>
      </c>
    </row>
    <row r="121" spans="1:6" ht="21" customHeight="1">
      <c r="A121" s="26" t="s">
        <v>957</v>
      </c>
      <c r="B121" s="18" t="s">
        <v>797</v>
      </c>
      <c r="C121" s="19">
        <f>C122+C128</f>
        <v>462360</v>
      </c>
      <c r="D121" s="19">
        <f>D122+D128</f>
        <v>473412</v>
      </c>
      <c r="E121" s="19">
        <f>E122+E128</f>
        <v>11052</v>
      </c>
      <c r="F121" s="86">
        <f t="shared" si="3"/>
        <v>102.39034518556969</v>
      </c>
    </row>
    <row r="122" spans="1:6" ht="18" customHeight="1">
      <c r="A122" s="26" t="s">
        <v>958</v>
      </c>
      <c r="B122" s="18" t="s">
        <v>1123</v>
      </c>
      <c r="C122" s="19">
        <f>C123</f>
        <v>452360</v>
      </c>
      <c r="D122" s="19">
        <f>D123</f>
        <v>473412</v>
      </c>
      <c r="E122" s="19">
        <f>E123</f>
        <v>21052</v>
      </c>
      <c r="F122" s="86">
        <f t="shared" si="3"/>
        <v>104.65381554514104</v>
      </c>
    </row>
    <row r="123" spans="1:6" ht="15" customHeight="1">
      <c r="A123" s="27" t="s">
        <v>959</v>
      </c>
      <c r="B123" s="16" t="s">
        <v>708</v>
      </c>
      <c r="C123" s="17">
        <f>C124+C125+C126+C127</f>
        <v>452360</v>
      </c>
      <c r="D123" s="17">
        <f>D124+D125+D126+D127</f>
        <v>473412</v>
      </c>
      <c r="E123" s="17">
        <f t="shared" si="4"/>
        <v>21052</v>
      </c>
      <c r="F123" s="86">
        <f t="shared" si="3"/>
        <v>104.65381554514104</v>
      </c>
    </row>
    <row r="124" spans="1:6" ht="13.5" customHeight="1">
      <c r="A124" s="77" t="s">
        <v>960</v>
      </c>
      <c r="B124" s="76" t="s">
        <v>631</v>
      </c>
      <c r="C124" s="17">
        <v>24550</v>
      </c>
      <c r="D124" s="17">
        <f>Opći!D124</f>
        <v>42950</v>
      </c>
      <c r="E124" s="17">
        <f t="shared" si="4"/>
        <v>18400</v>
      </c>
      <c r="F124" s="86">
        <f t="shared" si="3"/>
        <v>174.949083503055</v>
      </c>
    </row>
    <row r="125" spans="1:6" ht="13.5" customHeight="1">
      <c r="A125" s="77" t="s">
        <v>960</v>
      </c>
      <c r="B125" s="76" t="s">
        <v>661</v>
      </c>
      <c r="C125" s="17">
        <v>427810</v>
      </c>
      <c r="D125" s="17">
        <f>Opći!D125</f>
        <v>400575</v>
      </c>
      <c r="E125" s="17">
        <f t="shared" si="4"/>
        <v>-27235</v>
      </c>
      <c r="F125" s="86">
        <f t="shared" si="3"/>
        <v>93.6338561510951</v>
      </c>
    </row>
    <row r="126" spans="1:6" ht="13.5" customHeight="1">
      <c r="A126" s="77" t="s">
        <v>960</v>
      </c>
      <c r="B126" s="76" t="s">
        <v>709</v>
      </c>
      <c r="C126" s="17">
        <v>0</v>
      </c>
      <c r="D126" s="17">
        <f>Opći!D126</f>
        <v>0</v>
      </c>
      <c r="E126" s="17">
        <f t="shared" si="4"/>
        <v>0</v>
      </c>
      <c r="F126" s="86" t="e">
        <f t="shared" si="3"/>
        <v>#DIV/0!</v>
      </c>
    </row>
    <row r="127" spans="1:6" ht="13.5" customHeight="1">
      <c r="A127" s="77" t="s">
        <v>960</v>
      </c>
      <c r="B127" s="76" t="s">
        <v>837</v>
      </c>
      <c r="C127" s="17">
        <v>0</v>
      </c>
      <c r="D127" s="17">
        <f>Opći!D127</f>
        <v>29887</v>
      </c>
      <c r="E127" s="17">
        <f t="shared" si="4"/>
        <v>29887</v>
      </c>
      <c r="F127" s="86" t="e">
        <f t="shared" si="3"/>
        <v>#DIV/0!</v>
      </c>
    </row>
    <row r="128" spans="1:6" ht="18" customHeight="1">
      <c r="A128" s="26" t="s">
        <v>961</v>
      </c>
      <c r="B128" s="18" t="s">
        <v>549</v>
      </c>
      <c r="C128" s="19">
        <f>C129</f>
        <v>10000</v>
      </c>
      <c r="D128" s="19">
        <f>D129</f>
        <v>0</v>
      </c>
      <c r="E128" s="19">
        <f>E129</f>
        <v>-10000</v>
      </c>
      <c r="F128" s="86">
        <f t="shared" si="3"/>
        <v>0</v>
      </c>
    </row>
    <row r="129" spans="1:6" ht="15" customHeight="1">
      <c r="A129" s="27" t="s">
        <v>962</v>
      </c>
      <c r="B129" s="16" t="s">
        <v>550</v>
      </c>
      <c r="C129" s="17">
        <f>C130+C131+C132</f>
        <v>10000</v>
      </c>
      <c r="D129" s="17">
        <f>D130+D131+D132</f>
        <v>0</v>
      </c>
      <c r="E129" s="17">
        <f t="shared" si="4"/>
        <v>-10000</v>
      </c>
      <c r="F129" s="86">
        <f t="shared" si="3"/>
        <v>0</v>
      </c>
    </row>
    <row r="130" spans="1:6" ht="13.5" customHeight="1">
      <c r="A130" s="77" t="s">
        <v>963</v>
      </c>
      <c r="B130" s="76" t="s">
        <v>662</v>
      </c>
      <c r="C130" s="17">
        <v>0</v>
      </c>
      <c r="D130" s="17">
        <f>Opći!D130</f>
        <v>0</v>
      </c>
      <c r="E130" s="17">
        <f t="shared" si="4"/>
        <v>0</v>
      </c>
      <c r="F130" s="86" t="e">
        <f t="shared" si="3"/>
        <v>#DIV/0!</v>
      </c>
    </row>
    <row r="131" spans="1:6" ht="13.5" customHeight="1">
      <c r="A131" s="77" t="s">
        <v>964</v>
      </c>
      <c r="B131" s="76" t="s">
        <v>495</v>
      </c>
      <c r="C131" s="17">
        <v>0</v>
      </c>
      <c r="D131" s="17">
        <f>Opći!D131</f>
        <v>0</v>
      </c>
      <c r="E131" s="17">
        <f t="shared" si="4"/>
        <v>0</v>
      </c>
      <c r="F131" s="86" t="e">
        <f t="shared" si="3"/>
        <v>#DIV/0!</v>
      </c>
    </row>
    <row r="132" spans="1:6" ht="13.5" customHeight="1">
      <c r="A132" s="77" t="s">
        <v>965</v>
      </c>
      <c r="B132" s="76" t="s">
        <v>496</v>
      </c>
      <c r="C132" s="17">
        <v>10000</v>
      </c>
      <c r="D132" s="17">
        <f>Opći!D132</f>
        <v>0</v>
      </c>
      <c r="E132" s="17">
        <f t="shared" si="4"/>
        <v>-10000</v>
      </c>
      <c r="F132" s="86">
        <f t="shared" si="3"/>
        <v>0</v>
      </c>
    </row>
    <row r="133" spans="1:6" ht="7.5" customHeight="1">
      <c r="A133" s="24"/>
      <c r="B133" s="25"/>
      <c r="C133" s="32"/>
      <c r="D133" s="32"/>
      <c r="E133" s="32"/>
      <c r="F133" s="32"/>
    </row>
    <row r="134" spans="1:6" ht="27" customHeight="1">
      <c r="A134" s="14" t="s">
        <v>514</v>
      </c>
      <c r="B134" s="72" t="s">
        <v>625</v>
      </c>
      <c r="C134" s="73" t="s">
        <v>1115</v>
      </c>
      <c r="D134" s="73" t="s">
        <v>1116</v>
      </c>
      <c r="E134" s="73" t="s">
        <v>909</v>
      </c>
      <c r="F134" s="73" t="s">
        <v>907</v>
      </c>
    </row>
    <row r="135" spans="1:6" ht="21" customHeight="1">
      <c r="A135" s="26" t="s">
        <v>966</v>
      </c>
      <c r="B135" s="18" t="s">
        <v>711</v>
      </c>
      <c r="C135" s="19">
        <f>C136+C139</f>
        <v>3561</v>
      </c>
      <c r="D135" s="19">
        <f>D136+D139</f>
        <v>32044</v>
      </c>
      <c r="E135" s="19">
        <f>E136+E139</f>
        <v>28483</v>
      </c>
      <c r="F135" s="86">
        <f aca="true" t="shared" si="5" ref="F135:F149">D135/C135*100</f>
        <v>899.8595900028082</v>
      </c>
    </row>
    <row r="136" spans="1:6" ht="18" customHeight="1">
      <c r="A136" s="26" t="s">
        <v>967</v>
      </c>
      <c r="B136" s="18" t="s">
        <v>712</v>
      </c>
      <c r="C136" s="19">
        <f>SUM(C137)</f>
        <v>2000</v>
      </c>
      <c r="D136" s="19">
        <f>SUM(D137)</f>
        <v>0</v>
      </c>
      <c r="E136" s="19">
        <f>SUM(E137)</f>
        <v>-2000</v>
      </c>
      <c r="F136" s="86">
        <f t="shared" si="5"/>
        <v>0</v>
      </c>
    </row>
    <row r="137" spans="1:6" ht="15" customHeight="1">
      <c r="A137" s="27" t="s">
        <v>968</v>
      </c>
      <c r="B137" s="16" t="s">
        <v>548</v>
      </c>
      <c r="C137" s="17">
        <f>C138</f>
        <v>2000</v>
      </c>
      <c r="D137" s="17">
        <f>D138</f>
        <v>0</v>
      </c>
      <c r="E137" s="17">
        <f>E138</f>
        <v>-2000</v>
      </c>
      <c r="F137" s="86">
        <f t="shared" si="5"/>
        <v>0</v>
      </c>
    </row>
    <row r="138" spans="1:6" ht="13.5" customHeight="1">
      <c r="A138" s="77" t="s">
        <v>969</v>
      </c>
      <c r="B138" s="76" t="s">
        <v>494</v>
      </c>
      <c r="C138" s="17">
        <v>2000</v>
      </c>
      <c r="D138" s="17">
        <f>Opći!D138</f>
        <v>0</v>
      </c>
      <c r="E138" s="17">
        <f>D138-C138</f>
        <v>-2000</v>
      </c>
      <c r="F138" s="86">
        <f t="shared" si="5"/>
        <v>0</v>
      </c>
    </row>
    <row r="139" spans="1:6" ht="18" customHeight="1">
      <c r="A139" s="26" t="s">
        <v>970</v>
      </c>
      <c r="B139" s="18" t="s">
        <v>817</v>
      </c>
      <c r="C139" s="19">
        <f>SUM(C140)</f>
        <v>1561</v>
      </c>
      <c r="D139" s="19">
        <f>SUM(D140)</f>
        <v>32044</v>
      </c>
      <c r="E139" s="19">
        <f>SUM(E140)</f>
        <v>30483</v>
      </c>
      <c r="F139" s="110">
        <f t="shared" si="5"/>
        <v>2052.7866752082</v>
      </c>
    </row>
    <row r="140" spans="1:6" ht="15" customHeight="1">
      <c r="A140" s="77" t="s">
        <v>971</v>
      </c>
      <c r="B140" s="76" t="s">
        <v>818</v>
      </c>
      <c r="C140" s="17">
        <v>1561</v>
      </c>
      <c r="D140" s="17">
        <f>Opći!D140</f>
        <v>32044</v>
      </c>
      <c r="E140" s="17">
        <f>D140-C140</f>
        <v>30483</v>
      </c>
      <c r="F140" s="110">
        <f t="shared" si="5"/>
        <v>2052.7866752082</v>
      </c>
    </row>
    <row r="141" spans="1:6" ht="26.25" customHeight="1">
      <c r="A141" s="81" t="s">
        <v>972</v>
      </c>
      <c r="B141" s="70" t="s">
        <v>551</v>
      </c>
      <c r="C141" s="20">
        <f>C142+C146</f>
        <v>16730</v>
      </c>
      <c r="D141" s="20">
        <f>D142+D146</f>
        <v>14397</v>
      </c>
      <c r="E141" s="20">
        <f>E142+E146</f>
        <v>-2333</v>
      </c>
      <c r="F141" s="87">
        <f>D141/C141*100</f>
        <v>86.05499103407053</v>
      </c>
    </row>
    <row r="142" spans="1:6" ht="21" customHeight="1">
      <c r="A142" s="26" t="s">
        <v>973</v>
      </c>
      <c r="B142" s="18" t="s">
        <v>798</v>
      </c>
      <c r="C142" s="19">
        <f aca="true" t="shared" si="6" ref="C142:E143">SUM(C143)</f>
        <v>0</v>
      </c>
      <c r="D142" s="19">
        <f t="shared" si="6"/>
        <v>7575</v>
      </c>
      <c r="E142" s="19">
        <f t="shared" si="6"/>
        <v>7575</v>
      </c>
      <c r="F142" s="86" t="e">
        <f t="shared" si="5"/>
        <v>#DIV/0!</v>
      </c>
    </row>
    <row r="143" spans="1:6" ht="18" customHeight="1">
      <c r="A143" s="26" t="s">
        <v>974</v>
      </c>
      <c r="B143" s="18" t="s">
        <v>552</v>
      </c>
      <c r="C143" s="19">
        <f t="shared" si="6"/>
        <v>0</v>
      </c>
      <c r="D143" s="19">
        <f t="shared" si="6"/>
        <v>7575</v>
      </c>
      <c r="E143" s="19">
        <f t="shared" si="6"/>
        <v>7575</v>
      </c>
      <c r="F143" s="86" t="e">
        <f t="shared" si="5"/>
        <v>#DIV/0!</v>
      </c>
    </row>
    <row r="144" spans="1:6" ht="15" customHeight="1">
      <c r="A144" s="27" t="s">
        <v>975</v>
      </c>
      <c r="B144" s="16" t="s">
        <v>553</v>
      </c>
      <c r="C144" s="17">
        <f>C145</f>
        <v>0</v>
      </c>
      <c r="D144" s="17">
        <f>D145</f>
        <v>7575</v>
      </c>
      <c r="E144" s="17">
        <f>E145</f>
        <v>7575</v>
      </c>
      <c r="F144" s="86" t="e">
        <f t="shared" si="5"/>
        <v>#DIV/0!</v>
      </c>
    </row>
    <row r="145" spans="1:6" ht="13.5" customHeight="1">
      <c r="A145" s="77" t="s">
        <v>976</v>
      </c>
      <c r="B145" s="76" t="s">
        <v>498</v>
      </c>
      <c r="C145" s="17">
        <v>0</v>
      </c>
      <c r="D145" s="17">
        <f>Opći!D145</f>
        <v>7575</v>
      </c>
      <c r="E145" s="17">
        <f>D145-C145</f>
        <v>7575</v>
      </c>
      <c r="F145" s="86" t="e">
        <f t="shared" si="5"/>
        <v>#DIV/0!</v>
      </c>
    </row>
    <row r="146" spans="1:6" ht="21" customHeight="1">
      <c r="A146" s="26" t="s">
        <v>977</v>
      </c>
      <c r="B146" s="18" t="s">
        <v>799</v>
      </c>
      <c r="C146" s="19">
        <f aca="true" t="shared" si="7" ref="C146:E147">SUM(C147)</f>
        <v>16730</v>
      </c>
      <c r="D146" s="19">
        <f t="shared" si="7"/>
        <v>6822</v>
      </c>
      <c r="E146" s="19">
        <f t="shared" si="7"/>
        <v>-9908</v>
      </c>
      <c r="F146" s="86">
        <f t="shared" si="5"/>
        <v>40.77704722056186</v>
      </c>
    </row>
    <row r="147" spans="1:6" ht="18" customHeight="1">
      <c r="A147" s="26" t="s">
        <v>978</v>
      </c>
      <c r="B147" s="18" t="s">
        <v>554</v>
      </c>
      <c r="C147" s="19">
        <f t="shared" si="7"/>
        <v>16730</v>
      </c>
      <c r="D147" s="19">
        <f t="shared" si="7"/>
        <v>6822</v>
      </c>
      <c r="E147" s="19">
        <f t="shared" si="7"/>
        <v>-9908</v>
      </c>
      <c r="F147" s="86">
        <f t="shared" si="5"/>
        <v>40.77704722056186</v>
      </c>
    </row>
    <row r="148" spans="1:6" ht="15" customHeight="1">
      <c r="A148" s="27" t="s">
        <v>979</v>
      </c>
      <c r="B148" s="16" t="s">
        <v>499</v>
      </c>
      <c r="C148" s="17">
        <f>C149</f>
        <v>16730</v>
      </c>
      <c r="D148" s="17">
        <f>D149</f>
        <v>6822</v>
      </c>
      <c r="E148" s="17">
        <f>E149</f>
        <v>-9908</v>
      </c>
      <c r="F148" s="86">
        <f t="shared" si="5"/>
        <v>40.77704722056186</v>
      </c>
    </row>
    <row r="149" spans="1:6" ht="13.5" customHeight="1">
      <c r="A149" s="77" t="s">
        <v>980</v>
      </c>
      <c r="B149" s="76" t="s">
        <v>500</v>
      </c>
      <c r="C149" s="17">
        <v>16730</v>
      </c>
      <c r="D149" s="17">
        <f>Opći!D149</f>
        <v>6822</v>
      </c>
      <c r="E149" s="17">
        <f>D149-C149</f>
        <v>-9908</v>
      </c>
      <c r="F149" s="86">
        <f t="shared" si="5"/>
        <v>40.77704722056186</v>
      </c>
    </row>
    <row r="150" spans="1:6" ht="25.5" customHeight="1">
      <c r="A150" s="16"/>
      <c r="B150" s="82" t="s">
        <v>555</v>
      </c>
      <c r="C150" s="20">
        <f>C43+C141</f>
        <v>6927469</v>
      </c>
      <c r="D150" s="20">
        <f>D43+D141</f>
        <v>7822139</v>
      </c>
      <c r="E150" s="20">
        <f>E43+E141</f>
        <v>894562</v>
      </c>
      <c r="F150" s="87">
        <f>D150/C150*100</f>
        <v>112.91481780719626</v>
      </c>
    </row>
    <row r="151" ht="17.25" customHeight="1"/>
    <row r="152" ht="33.75" customHeight="1">
      <c r="A152" s="67" t="s">
        <v>632</v>
      </c>
    </row>
    <row r="153" ht="18.75" customHeight="1"/>
    <row r="154" spans="1:6" ht="27" customHeight="1">
      <c r="A154" s="14" t="s">
        <v>514</v>
      </c>
      <c r="B154" s="72" t="s">
        <v>251</v>
      </c>
      <c r="C154" s="73" t="s">
        <v>1115</v>
      </c>
      <c r="D154" s="73" t="s">
        <v>1116</v>
      </c>
      <c r="E154" s="73" t="s">
        <v>909</v>
      </c>
      <c r="F154" s="73" t="s">
        <v>907</v>
      </c>
    </row>
    <row r="155" spans="1:6" ht="24" customHeight="1">
      <c r="A155" s="81" t="s">
        <v>1021</v>
      </c>
      <c r="B155" s="70" t="s">
        <v>648</v>
      </c>
      <c r="C155" s="20">
        <f>C156+C164+C196+C202+C205+C209</f>
        <v>7861768</v>
      </c>
      <c r="D155" s="20">
        <f>D156+D164+D196+D202+D205+D209</f>
        <v>9240799</v>
      </c>
      <c r="E155" s="20">
        <f>E156+E164+E196+E202+E205+E209</f>
        <v>1379031</v>
      </c>
      <c r="F155" s="87">
        <f>D155/C155*100</f>
        <v>117.54097805989696</v>
      </c>
    </row>
    <row r="156" spans="1:6" ht="21" customHeight="1">
      <c r="A156" s="26" t="s">
        <v>1022</v>
      </c>
      <c r="B156" s="83" t="s">
        <v>556</v>
      </c>
      <c r="C156" s="19">
        <f>SUM(C157+C159+C161)</f>
        <v>2633866</v>
      </c>
      <c r="D156" s="19">
        <f>SUM(D157+D159+D161)</f>
        <v>2715772</v>
      </c>
      <c r="E156" s="19">
        <f>SUM(E157+E159+E161)</f>
        <v>81906</v>
      </c>
      <c r="F156" s="19">
        <f>SUM(F157+F159+F161)</f>
        <v>595.1778287166123</v>
      </c>
    </row>
    <row r="157" spans="1:6" ht="18" customHeight="1">
      <c r="A157" s="26" t="s">
        <v>1023</v>
      </c>
      <c r="B157" s="18" t="s">
        <v>800</v>
      </c>
      <c r="C157" s="19">
        <f>SUM(C158:C158)</f>
        <v>2242206</v>
      </c>
      <c r="D157" s="19">
        <f>SUM(D158:D158)</f>
        <v>2303637</v>
      </c>
      <c r="E157" s="19">
        <f>SUM(E158:E158)</f>
        <v>61431</v>
      </c>
      <c r="F157" s="19">
        <f>SUM(F158:F158)</f>
        <v>102.73975718555744</v>
      </c>
    </row>
    <row r="158" spans="1:6" ht="15" customHeight="1">
      <c r="A158" s="27" t="s">
        <v>1024</v>
      </c>
      <c r="B158" s="16" t="s">
        <v>557</v>
      </c>
      <c r="C158" s="17">
        <v>2242206</v>
      </c>
      <c r="D158" s="17">
        <f>SUM('Pos.'!F12+'Pos.'!F479+'Pos.'!F501)</f>
        <v>2303637</v>
      </c>
      <c r="E158" s="17">
        <f>D158-C158</f>
        <v>61431</v>
      </c>
      <c r="F158" s="86">
        <f aca="true" t="shared" si="8" ref="F158:F174">D158/C158*100</f>
        <v>102.73975718555744</v>
      </c>
    </row>
    <row r="159" spans="1:6" ht="18" customHeight="1">
      <c r="A159" s="26" t="s">
        <v>1025</v>
      </c>
      <c r="B159" s="18" t="s">
        <v>633</v>
      </c>
      <c r="C159" s="19">
        <f>C160</f>
        <v>6000</v>
      </c>
      <c r="D159" s="19">
        <f>D160</f>
        <v>23500</v>
      </c>
      <c r="E159" s="19">
        <f>E160</f>
        <v>17500</v>
      </c>
      <c r="F159" s="86">
        <f t="shared" si="8"/>
        <v>391.66666666666663</v>
      </c>
    </row>
    <row r="160" spans="1:6" ht="15" customHeight="1">
      <c r="A160" s="27" t="s">
        <v>1026</v>
      </c>
      <c r="B160" s="16" t="s">
        <v>558</v>
      </c>
      <c r="C160" s="17">
        <v>6000</v>
      </c>
      <c r="D160" s="17">
        <f>'Pos.'!F14+'Pos.'!F481+'Pos.'!F503</f>
        <v>23500</v>
      </c>
      <c r="E160" s="17">
        <f aca="true" t="shared" si="9" ref="E160:E174">D160-C160</f>
        <v>17500</v>
      </c>
      <c r="F160" s="86">
        <f t="shared" si="8"/>
        <v>391.66666666666663</v>
      </c>
    </row>
    <row r="161" spans="1:6" ht="18" customHeight="1">
      <c r="A161" s="26" t="s">
        <v>1027</v>
      </c>
      <c r="B161" s="18" t="s">
        <v>801</v>
      </c>
      <c r="C161" s="19">
        <f>SUM(C162:C163)</f>
        <v>385660</v>
      </c>
      <c r="D161" s="19">
        <f>SUM(D162:D163)</f>
        <v>388635</v>
      </c>
      <c r="E161" s="19">
        <f>SUM(E162:E163)</f>
        <v>2975</v>
      </c>
      <c r="F161" s="86">
        <f t="shared" si="8"/>
        <v>100.77140486438832</v>
      </c>
    </row>
    <row r="162" spans="1:6" ht="15" customHeight="1">
      <c r="A162" s="22" t="s">
        <v>1028</v>
      </c>
      <c r="B162" s="16" t="s">
        <v>802</v>
      </c>
      <c r="C162" s="17">
        <v>347542</v>
      </c>
      <c r="D162" s="17">
        <f>SUM('Pos.'!F16+'Pos.'!F483+'Pos.'!F505)</f>
        <v>349473</v>
      </c>
      <c r="E162" s="17">
        <f t="shared" si="9"/>
        <v>1931</v>
      </c>
      <c r="F162" s="86">
        <f t="shared" si="8"/>
        <v>100.55561629961272</v>
      </c>
    </row>
    <row r="163" spans="1:6" ht="15" customHeight="1">
      <c r="A163" s="22" t="s">
        <v>1029</v>
      </c>
      <c r="B163" s="16" t="s">
        <v>803</v>
      </c>
      <c r="C163" s="17">
        <v>38118</v>
      </c>
      <c r="D163" s="17">
        <f>SUM('Pos.'!F17+'Pos.'!F484+'Pos.'!F506)</f>
        <v>39162</v>
      </c>
      <c r="E163" s="17">
        <f t="shared" si="9"/>
        <v>1044</v>
      </c>
      <c r="F163" s="86">
        <f t="shared" si="8"/>
        <v>102.7388635290414</v>
      </c>
    </row>
    <row r="164" spans="1:6" ht="21" customHeight="1">
      <c r="A164" s="21" t="s">
        <v>1030</v>
      </c>
      <c r="B164" s="18" t="s">
        <v>559</v>
      </c>
      <c r="C164" s="19">
        <f>SUM(C165+C170+C177+C187+C189)</f>
        <v>3485959</v>
      </c>
      <c r="D164" s="19">
        <f>SUM(D165+D170+D177+D187+D189)</f>
        <v>4530999</v>
      </c>
      <c r="E164" s="19">
        <f>SUM(E165+E170+E177+E187+E189)</f>
        <v>1045040</v>
      </c>
      <c r="F164" s="86">
        <f t="shared" si="8"/>
        <v>129.97855109598248</v>
      </c>
    </row>
    <row r="165" spans="1:6" ht="18" customHeight="1">
      <c r="A165" s="21" t="s">
        <v>1031</v>
      </c>
      <c r="B165" s="18" t="s">
        <v>634</v>
      </c>
      <c r="C165" s="19">
        <f>SUM(C166:C169)</f>
        <v>132359</v>
      </c>
      <c r="D165" s="19">
        <f>SUM(D166:D169)</f>
        <v>140760</v>
      </c>
      <c r="E165" s="19">
        <f>SUM(E166:E169)</f>
        <v>8401</v>
      </c>
      <c r="F165" s="86">
        <f t="shared" si="8"/>
        <v>106.34713166463936</v>
      </c>
    </row>
    <row r="166" spans="1:6" ht="15" customHeight="1">
      <c r="A166" s="22" t="s">
        <v>1032</v>
      </c>
      <c r="B166" s="16" t="s">
        <v>560</v>
      </c>
      <c r="C166" s="17">
        <v>46446</v>
      </c>
      <c r="D166" s="17">
        <f>SUM('Pos.'!F20)</f>
        <v>57832</v>
      </c>
      <c r="E166" s="17">
        <f t="shared" si="9"/>
        <v>11386</v>
      </c>
      <c r="F166" s="86">
        <f t="shared" si="8"/>
        <v>124.51448994531285</v>
      </c>
    </row>
    <row r="167" spans="1:6" ht="15" customHeight="1">
      <c r="A167" s="22" t="s">
        <v>1033</v>
      </c>
      <c r="B167" s="16" t="s">
        <v>371</v>
      </c>
      <c r="C167" s="17">
        <v>79150</v>
      </c>
      <c r="D167" s="17">
        <f>SUM('Pos.'!F21+'Pos.'!F487+'Pos.'!F509)</f>
        <v>80636</v>
      </c>
      <c r="E167" s="17">
        <f t="shared" si="9"/>
        <v>1486</v>
      </c>
      <c r="F167" s="86">
        <f t="shared" si="8"/>
        <v>101.877447883765</v>
      </c>
    </row>
    <row r="168" spans="1:6" ht="15" customHeight="1">
      <c r="A168" s="22" t="s">
        <v>1034</v>
      </c>
      <c r="B168" s="16" t="s">
        <v>561</v>
      </c>
      <c r="C168" s="17">
        <v>5311</v>
      </c>
      <c r="D168" s="17">
        <f>SUM('Pos.'!F22)</f>
        <v>1210</v>
      </c>
      <c r="E168" s="17">
        <f t="shared" si="9"/>
        <v>-4101</v>
      </c>
      <c r="F168" s="86">
        <f t="shared" si="8"/>
        <v>22.782903408021088</v>
      </c>
    </row>
    <row r="169" spans="1:6" ht="15" customHeight="1">
      <c r="A169" s="22" t="s">
        <v>1035</v>
      </c>
      <c r="B169" s="16" t="s">
        <v>805</v>
      </c>
      <c r="C169" s="17">
        <v>1452</v>
      </c>
      <c r="D169" s="17">
        <f>'Pos.'!F23</f>
        <v>1082</v>
      </c>
      <c r="E169" s="17">
        <f t="shared" si="9"/>
        <v>-370</v>
      </c>
      <c r="F169" s="86">
        <f t="shared" si="8"/>
        <v>74.51790633608816</v>
      </c>
    </row>
    <row r="170" spans="1:6" ht="18" customHeight="1">
      <c r="A170" s="21" t="s">
        <v>1036</v>
      </c>
      <c r="B170" s="18" t="s">
        <v>636</v>
      </c>
      <c r="C170" s="19">
        <f>SUM(C171:C174)</f>
        <v>504431</v>
      </c>
      <c r="D170" s="19">
        <f>SUM(D171:D174)</f>
        <v>627057</v>
      </c>
      <c r="E170" s="19">
        <f>SUM(E171:E174)</f>
        <v>122626</v>
      </c>
      <c r="F170" s="86">
        <f t="shared" si="8"/>
        <v>124.30976684620889</v>
      </c>
    </row>
    <row r="171" spans="1:6" ht="15" customHeight="1">
      <c r="A171" s="22" t="s">
        <v>1037</v>
      </c>
      <c r="B171" s="16" t="s">
        <v>562</v>
      </c>
      <c r="C171" s="17">
        <v>67208</v>
      </c>
      <c r="D171" s="17">
        <f>'Pos.'!F25+'Pos.'!F53+'Pos.'!F360+'Pos.'!F315+'Pos.'!F489+'Pos.'!F511</f>
        <v>92956</v>
      </c>
      <c r="E171" s="17">
        <f t="shared" si="9"/>
        <v>25748</v>
      </c>
      <c r="F171" s="86">
        <f t="shared" si="8"/>
        <v>138.31091536721817</v>
      </c>
    </row>
    <row r="172" spans="1:6" ht="15" customHeight="1">
      <c r="A172" s="22" t="s">
        <v>1038</v>
      </c>
      <c r="B172" s="16" t="s">
        <v>563</v>
      </c>
      <c r="C172" s="17">
        <v>225853</v>
      </c>
      <c r="D172" s="17">
        <f>'Pos.'!F26+'Pos.'!F212+'Pos.'!F490</f>
        <v>251175</v>
      </c>
      <c r="E172" s="17">
        <f t="shared" si="9"/>
        <v>25322</v>
      </c>
      <c r="F172" s="86">
        <f t="shared" si="8"/>
        <v>111.21171735597932</v>
      </c>
    </row>
    <row r="173" spans="1:6" ht="15" customHeight="1">
      <c r="A173" s="22" t="s">
        <v>1039</v>
      </c>
      <c r="B173" s="16" t="s">
        <v>564</v>
      </c>
      <c r="C173" s="17">
        <v>199462</v>
      </c>
      <c r="D173" s="17">
        <f>'Pos.'!F27+'Pos.'!F134+'Pos.'!F361+'Pos.'!F154+'Pos.'!F213+'Pos.'!F226+'Pos.'!F257+'Pos.'!F283+'Pos.'!F491+'Pos.'!F512</f>
        <v>220394</v>
      </c>
      <c r="E173" s="17">
        <f t="shared" si="9"/>
        <v>20932</v>
      </c>
      <c r="F173" s="86">
        <f t="shared" si="8"/>
        <v>110.49422947729393</v>
      </c>
    </row>
    <row r="174" spans="1:6" ht="15" customHeight="1">
      <c r="A174" s="22" t="s">
        <v>1040</v>
      </c>
      <c r="B174" s="16" t="s">
        <v>565</v>
      </c>
      <c r="C174" s="17">
        <v>11908</v>
      </c>
      <c r="D174" s="17">
        <f>'Pos.'!F28+'Pos.'!F316+'Pos.'!F374+'Pos.'!F513</f>
        <v>62532</v>
      </c>
      <c r="E174" s="17">
        <f t="shared" si="9"/>
        <v>50624</v>
      </c>
      <c r="F174" s="86">
        <f t="shared" si="8"/>
        <v>525.1259657373195</v>
      </c>
    </row>
    <row r="175" spans="1:6" ht="15.75" customHeight="1">
      <c r="A175" s="29"/>
      <c r="B175" s="23"/>
      <c r="C175" s="32"/>
      <c r="D175" s="32"/>
      <c r="E175" s="32"/>
      <c r="F175" s="32"/>
    </row>
    <row r="176" spans="1:6" ht="25.5" customHeight="1">
      <c r="A176" s="14" t="s">
        <v>514</v>
      </c>
      <c r="B176" s="72" t="s">
        <v>251</v>
      </c>
      <c r="C176" s="73" t="s">
        <v>1115</v>
      </c>
      <c r="D176" s="73" t="s">
        <v>1116</v>
      </c>
      <c r="E176" s="73" t="s">
        <v>909</v>
      </c>
      <c r="F176" s="73" t="s">
        <v>907</v>
      </c>
    </row>
    <row r="177" spans="1:6" ht="18" customHeight="1">
      <c r="A177" s="21" t="s">
        <v>1041</v>
      </c>
      <c r="B177" s="18" t="s">
        <v>637</v>
      </c>
      <c r="C177" s="19">
        <f>SUM(C178:C186)</f>
        <v>2481831</v>
      </c>
      <c r="D177" s="19">
        <f>SUM(D178:D186)</f>
        <v>3139059</v>
      </c>
      <c r="E177" s="19">
        <f>SUM(E178:E186)</f>
        <v>657228</v>
      </c>
      <c r="F177" s="86">
        <f aca="true" t="shared" si="10" ref="F177:F217">D177/C177*100</f>
        <v>126.48157751273152</v>
      </c>
    </row>
    <row r="178" spans="1:6" ht="15" customHeight="1">
      <c r="A178" s="22" t="s">
        <v>1042</v>
      </c>
      <c r="B178" s="16" t="s">
        <v>566</v>
      </c>
      <c r="C178" s="17">
        <v>129696</v>
      </c>
      <c r="D178" s="17">
        <f>SUM('Pos.'!F30+'Pos.'!F515)</f>
        <v>177571</v>
      </c>
      <c r="E178" s="17">
        <f aca="true" t="shared" si="11" ref="E178:E217">D178-C178</f>
        <v>47875</v>
      </c>
      <c r="F178" s="86">
        <f t="shared" si="10"/>
        <v>136.91324327658526</v>
      </c>
    </row>
    <row r="179" spans="1:6" ht="15" customHeight="1">
      <c r="A179" s="22" t="s">
        <v>1043</v>
      </c>
      <c r="B179" s="16" t="s">
        <v>572</v>
      </c>
      <c r="C179" s="17">
        <v>930415</v>
      </c>
      <c r="D179" s="17">
        <f>'Pos.'!F31+'Pos.'!F136+'Pos.'!F363+'Pos.'!F156+'Pos.'!F157+'Pos.'!F173+'Pos.'!F181+'Pos.'!F215+'Pos.'!F228+'Pos.'!F259+'Pos.'!F285+'Pos.'!F516</f>
        <v>1350951</v>
      </c>
      <c r="E179" s="17">
        <f t="shared" si="11"/>
        <v>420536</v>
      </c>
      <c r="F179" s="86">
        <f t="shared" si="10"/>
        <v>145.19875539409833</v>
      </c>
    </row>
    <row r="180" spans="1:6" ht="15" customHeight="1">
      <c r="A180" s="22" t="s">
        <v>1044</v>
      </c>
      <c r="B180" s="16" t="s">
        <v>573</v>
      </c>
      <c r="C180" s="17">
        <v>166444</v>
      </c>
      <c r="D180" s="17">
        <f>SUM('Pos.'!F64+'Pos.'!F55+'Pos.'!F517+'Pos.'!F42)</f>
        <v>144837</v>
      </c>
      <c r="E180" s="17">
        <f t="shared" si="11"/>
        <v>-21607</v>
      </c>
      <c r="F180" s="86">
        <f t="shared" si="10"/>
        <v>87.01845665809522</v>
      </c>
    </row>
    <row r="181" spans="1:6" ht="15" customHeight="1">
      <c r="A181" s="22" t="s">
        <v>1045</v>
      </c>
      <c r="B181" s="16" t="s">
        <v>574</v>
      </c>
      <c r="C181" s="17">
        <v>7470</v>
      </c>
      <c r="D181" s="17">
        <f>'Pos.'!F32+'Pos.'!F229</f>
        <v>5233</v>
      </c>
      <c r="E181" s="17">
        <f t="shared" si="11"/>
        <v>-2237</v>
      </c>
      <c r="F181" s="86">
        <f t="shared" si="10"/>
        <v>70.05354752342704</v>
      </c>
    </row>
    <row r="182" spans="1:6" ht="15" customHeight="1">
      <c r="A182" s="22" t="s">
        <v>1046</v>
      </c>
      <c r="B182" s="16" t="s">
        <v>575</v>
      </c>
      <c r="C182" s="17">
        <v>0</v>
      </c>
      <c r="D182" s="17">
        <f>'Pos.'!F33+'Pos.'!F318</f>
        <v>0</v>
      </c>
      <c r="E182" s="17">
        <f t="shared" si="11"/>
        <v>0</v>
      </c>
      <c r="F182" s="86" t="e">
        <f t="shared" si="10"/>
        <v>#DIV/0!</v>
      </c>
    </row>
    <row r="183" spans="1:6" ht="15" customHeight="1">
      <c r="A183" s="22" t="s">
        <v>1047</v>
      </c>
      <c r="B183" s="16" t="s">
        <v>256</v>
      </c>
      <c r="C183" s="17">
        <v>9348</v>
      </c>
      <c r="D183" s="17">
        <f>'Pos.'!F230</f>
        <v>1500</v>
      </c>
      <c r="E183" s="17">
        <f t="shared" si="11"/>
        <v>-7848</v>
      </c>
      <c r="F183" s="86">
        <f t="shared" si="10"/>
        <v>16.046213093709884</v>
      </c>
    </row>
    <row r="184" spans="1:6" ht="15" customHeight="1">
      <c r="A184" s="22" t="s">
        <v>1048</v>
      </c>
      <c r="B184" s="16" t="s">
        <v>576</v>
      </c>
      <c r="C184" s="17">
        <v>569983</v>
      </c>
      <c r="D184" s="17">
        <f>SUM('Pos.'!F65+'Pos.'!F56+'Pos.'!F231+'Pos.'!F364+'Pos.'!F190+'Pos.'!F319+'Pos.'!F327+'Pos.'!F518)</f>
        <v>602084</v>
      </c>
      <c r="E184" s="17">
        <f t="shared" si="11"/>
        <v>32101</v>
      </c>
      <c r="F184" s="86">
        <f t="shared" si="10"/>
        <v>105.63192235557904</v>
      </c>
    </row>
    <row r="185" spans="1:6" ht="15" customHeight="1">
      <c r="A185" s="22" t="s">
        <v>1049</v>
      </c>
      <c r="B185" s="16" t="s">
        <v>577</v>
      </c>
      <c r="C185" s="17">
        <v>16759</v>
      </c>
      <c r="D185" s="17">
        <f>SUM('Pos.'!F34)</f>
        <v>19042</v>
      </c>
      <c r="E185" s="17">
        <f t="shared" si="11"/>
        <v>2283</v>
      </c>
      <c r="F185" s="86">
        <f t="shared" si="10"/>
        <v>113.62253117727788</v>
      </c>
    </row>
    <row r="186" spans="1:6" ht="15" customHeight="1">
      <c r="A186" s="22" t="s">
        <v>1050</v>
      </c>
      <c r="B186" s="16" t="s">
        <v>578</v>
      </c>
      <c r="C186" s="17">
        <v>651716</v>
      </c>
      <c r="D186" s="17">
        <f>'Pos.'!F35+'Pos.'!F66+'Pos.'!F232+'Pos.'!F264+'Pos.'!F519</f>
        <v>837841</v>
      </c>
      <c r="E186" s="17">
        <f t="shared" si="11"/>
        <v>186125</v>
      </c>
      <c r="F186" s="86">
        <f t="shared" si="10"/>
        <v>128.55921904633308</v>
      </c>
    </row>
    <row r="187" spans="1:6" ht="18" customHeight="1">
      <c r="A187" s="21" t="s">
        <v>1051</v>
      </c>
      <c r="B187" s="18" t="s">
        <v>922</v>
      </c>
      <c r="C187" s="19">
        <f>C188</f>
        <v>4391</v>
      </c>
      <c r="D187" s="19">
        <f>D188</f>
        <v>2802</v>
      </c>
      <c r="E187" s="17">
        <f t="shared" si="11"/>
        <v>-1589</v>
      </c>
      <c r="F187" s="86">
        <f t="shared" si="10"/>
        <v>63.812343429742654</v>
      </c>
    </row>
    <row r="188" spans="1:6" ht="15.75" customHeight="1">
      <c r="A188" s="22" t="s">
        <v>1052</v>
      </c>
      <c r="B188" s="16" t="s">
        <v>792</v>
      </c>
      <c r="C188" s="17">
        <v>4391</v>
      </c>
      <c r="D188" s="17">
        <f>'Pos.'!F45</f>
        <v>2802</v>
      </c>
      <c r="E188" s="17">
        <f t="shared" si="11"/>
        <v>-1589</v>
      </c>
      <c r="F188" s="86">
        <f t="shared" si="10"/>
        <v>63.812343429742654</v>
      </c>
    </row>
    <row r="189" spans="1:6" ht="18" customHeight="1">
      <c r="A189" s="21" t="s">
        <v>1053</v>
      </c>
      <c r="B189" s="18" t="s">
        <v>638</v>
      </c>
      <c r="C189" s="19">
        <f>SUM(C190:C195)</f>
        <v>362947</v>
      </c>
      <c r="D189" s="19">
        <f>SUM(D190:D195)</f>
        <v>621321</v>
      </c>
      <c r="E189" s="19">
        <f>SUM(E190:E195)</f>
        <v>258374</v>
      </c>
      <c r="F189" s="86">
        <f t="shared" si="10"/>
        <v>171.18780427996373</v>
      </c>
    </row>
    <row r="190" spans="1:6" ht="15" customHeight="1">
      <c r="A190" s="22" t="s">
        <v>1054</v>
      </c>
      <c r="B190" s="16" t="s">
        <v>806</v>
      </c>
      <c r="C190" s="17">
        <v>100625</v>
      </c>
      <c r="D190" s="17">
        <f>'Pos.'!F47+'Pos.'!F266+'Pos.'!F493</f>
        <v>152778</v>
      </c>
      <c r="E190" s="17">
        <f t="shared" si="11"/>
        <v>52153</v>
      </c>
      <c r="F190" s="86">
        <f t="shared" si="10"/>
        <v>151.82906832298139</v>
      </c>
    </row>
    <row r="191" spans="1:6" ht="15" customHeight="1">
      <c r="A191" s="22" t="s">
        <v>1055</v>
      </c>
      <c r="B191" s="16" t="s">
        <v>580</v>
      </c>
      <c r="C191" s="17">
        <v>14352</v>
      </c>
      <c r="D191" s="17">
        <f>SUM('Pos.'!F68+'Pos.'!F521)</f>
        <v>21480</v>
      </c>
      <c r="E191" s="17">
        <f t="shared" si="11"/>
        <v>7128</v>
      </c>
      <c r="F191" s="86">
        <f t="shared" si="10"/>
        <v>149.66555183946488</v>
      </c>
    </row>
    <row r="192" spans="1:6" ht="15" customHeight="1">
      <c r="A192" s="22" t="s">
        <v>1056</v>
      </c>
      <c r="B192" s="16" t="s">
        <v>581</v>
      </c>
      <c r="C192" s="17">
        <v>95110</v>
      </c>
      <c r="D192" s="17">
        <f>'Pos.'!F37+'Pos.'!F48+'Pos.'!F58+'Pos.'!F321+'Pos.'!F329</f>
        <v>142225</v>
      </c>
      <c r="E192" s="17">
        <f t="shared" si="11"/>
        <v>47115</v>
      </c>
      <c r="F192" s="86">
        <f t="shared" si="10"/>
        <v>149.53737777310482</v>
      </c>
    </row>
    <row r="193" spans="1:6" ht="15" customHeight="1">
      <c r="A193" s="22" t="s">
        <v>1057</v>
      </c>
      <c r="B193" s="16" t="s">
        <v>582</v>
      </c>
      <c r="C193" s="17">
        <v>5600</v>
      </c>
      <c r="D193" s="17">
        <f>SUM('Pos.'!F69)</f>
        <v>9650</v>
      </c>
      <c r="E193" s="17">
        <f t="shared" si="11"/>
        <v>4050</v>
      </c>
      <c r="F193" s="86">
        <f t="shared" si="10"/>
        <v>172.32142857142858</v>
      </c>
    </row>
    <row r="194" spans="1:6" ht="15" customHeight="1">
      <c r="A194" s="22" t="s">
        <v>1058</v>
      </c>
      <c r="B194" s="16" t="s">
        <v>839</v>
      </c>
      <c r="C194" s="17">
        <v>34515</v>
      </c>
      <c r="D194" s="17">
        <f>'Pos.'!F70</f>
        <v>48602</v>
      </c>
      <c r="E194" s="17">
        <f t="shared" si="11"/>
        <v>14087</v>
      </c>
      <c r="F194" s="86">
        <f t="shared" si="10"/>
        <v>140.81413878024048</v>
      </c>
    </row>
    <row r="195" spans="1:6" ht="15" customHeight="1">
      <c r="A195" s="22" t="s">
        <v>1059</v>
      </c>
      <c r="B195" s="16" t="s">
        <v>579</v>
      </c>
      <c r="C195" s="17">
        <v>112745</v>
      </c>
      <c r="D195" s="17">
        <f>'Pos.'!F59+'Pos.'!F71+'Pos.'!F109+'Pos.'!F110+'Pos.'!F120+'Pos.'!F128+'Pos.'!F322+'Pos.'!F330+'Pos.'!F494</f>
        <v>246586</v>
      </c>
      <c r="E195" s="17">
        <f t="shared" si="11"/>
        <v>133841</v>
      </c>
      <c r="F195" s="86">
        <f t="shared" si="10"/>
        <v>218.71125105326178</v>
      </c>
    </row>
    <row r="196" spans="1:6" ht="21" customHeight="1">
      <c r="A196" s="21" t="s">
        <v>1060</v>
      </c>
      <c r="B196" s="18" t="s">
        <v>583</v>
      </c>
      <c r="C196" s="19">
        <f>C197+C199</f>
        <v>95747</v>
      </c>
      <c r="D196" s="19">
        <f>D197+D199</f>
        <v>78488</v>
      </c>
      <c r="E196" s="17">
        <f t="shared" si="11"/>
        <v>-17259</v>
      </c>
      <c r="F196" s="86">
        <f t="shared" si="10"/>
        <v>81.97436995414999</v>
      </c>
    </row>
    <row r="197" spans="1:6" ht="18" customHeight="1">
      <c r="A197" s="21" t="s">
        <v>1061</v>
      </c>
      <c r="B197" s="18" t="s">
        <v>639</v>
      </c>
      <c r="C197" s="19">
        <f>SUM(C198:C198)</f>
        <v>71642</v>
      </c>
      <c r="D197" s="19">
        <f>SUM(D198:D198)</f>
        <v>49008</v>
      </c>
      <c r="E197" s="17">
        <f t="shared" si="11"/>
        <v>-22634</v>
      </c>
      <c r="F197" s="86">
        <f t="shared" si="10"/>
        <v>68.40680048016526</v>
      </c>
    </row>
    <row r="198" spans="1:6" ht="15" customHeight="1">
      <c r="A198" s="22" t="s">
        <v>1062</v>
      </c>
      <c r="B198" s="16" t="s">
        <v>584</v>
      </c>
      <c r="C198" s="17">
        <v>71642</v>
      </c>
      <c r="D198" s="17">
        <f>SUM('Pos.'!F93)</f>
        <v>49008</v>
      </c>
      <c r="E198" s="17">
        <f t="shared" si="11"/>
        <v>-22634</v>
      </c>
      <c r="F198" s="86">
        <f t="shared" si="10"/>
        <v>68.40680048016526</v>
      </c>
    </row>
    <row r="199" spans="1:6" ht="18" customHeight="1">
      <c r="A199" s="21" t="s">
        <v>1063</v>
      </c>
      <c r="B199" s="18" t="s">
        <v>640</v>
      </c>
      <c r="C199" s="19">
        <f>SUM(C200:C201)</f>
        <v>24105</v>
      </c>
      <c r="D199" s="19">
        <f>SUM(D200:D201)</f>
        <v>29480</v>
      </c>
      <c r="E199" s="17">
        <f t="shared" si="11"/>
        <v>5375</v>
      </c>
      <c r="F199" s="86">
        <f t="shared" si="10"/>
        <v>122.29827836548435</v>
      </c>
    </row>
    <row r="200" spans="1:6" ht="15" customHeight="1">
      <c r="A200" s="22" t="s">
        <v>1064</v>
      </c>
      <c r="B200" s="16" t="s">
        <v>585</v>
      </c>
      <c r="C200" s="17">
        <v>23679</v>
      </c>
      <c r="D200" s="17">
        <f>SUM('Pos.'!F102)</f>
        <v>28979</v>
      </c>
      <c r="E200" s="17">
        <f t="shared" si="11"/>
        <v>5300</v>
      </c>
      <c r="F200" s="86">
        <f t="shared" si="10"/>
        <v>122.38270197221166</v>
      </c>
    </row>
    <row r="201" spans="1:6" ht="15" customHeight="1">
      <c r="A201" s="22" t="s">
        <v>1065</v>
      </c>
      <c r="B201" s="16" t="s">
        <v>586</v>
      </c>
      <c r="C201" s="17">
        <v>426</v>
      </c>
      <c r="D201" s="17">
        <f>SUM('Pos.'!F103)</f>
        <v>501</v>
      </c>
      <c r="E201" s="17">
        <f t="shared" si="11"/>
        <v>75</v>
      </c>
      <c r="F201" s="86">
        <f t="shared" si="10"/>
        <v>117.6056338028169</v>
      </c>
    </row>
    <row r="202" spans="1:6" ht="21" customHeight="1">
      <c r="A202" s="21" t="s">
        <v>1066</v>
      </c>
      <c r="B202" s="18" t="s">
        <v>587</v>
      </c>
      <c r="C202" s="19">
        <f>C203</f>
        <v>0</v>
      </c>
      <c r="D202" s="19">
        <f>D203</f>
        <v>5000</v>
      </c>
      <c r="E202" s="17">
        <f t="shared" si="11"/>
        <v>5000</v>
      </c>
      <c r="F202" s="86" t="e">
        <f t="shared" si="10"/>
        <v>#DIV/0!</v>
      </c>
    </row>
    <row r="203" spans="1:6" ht="18" customHeight="1">
      <c r="A203" s="21" t="s">
        <v>1067</v>
      </c>
      <c r="B203" s="18" t="s">
        <v>641</v>
      </c>
      <c r="C203" s="19">
        <f>C204</f>
        <v>0</v>
      </c>
      <c r="D203" s="19">
        <f>D204</f>
        <v>5000</v>
      </c>
      <c r="E203" s="17">
        <f t="shared" si="11"/>
        <v>5000</v>
      </c>
      <c r="F203" s="86" t="e">
        <f t="shared" si="10"/>
        <v>#DIV/0!</v>
      </c>
    </row>
    <row r="204" spans="1:6" ht="15" customHeight="1">
      <c r="A204" s="22" t="s">
        <v>1068</v>
      </c>
      <c r="B204" s="16" t="s">
        <v>590</v>
      </c>
      <c r="C204" s="17">
        <v>0</v>
      </c>
      <c r="D204" s="17">
        <f>'Pos.'!F142+'Pos.'!F148+'Pos.'!F147</f>
        <v>5000</v>
      </c>
      <c r="E204" s="17">
        <f t="shared" si="11"/>
        <v>5000</v>
      </c>
      <c r="F204" s="86" t="e">
        <f t="shared" si="10"/>
        <v>#DIV/0!</v>
      </c>
    </row>
    <row r="205" spans="1:6" ht="21" customHeight="1">
      <c r="A205" s="21" t="s">
        <v>1069</v>
      </c>
      <c r="B205" s="18" t="s">
        <v>591</v>
      </c>
      <c r="C205" s="19">
        <f>C206</f>
        <v>301363</v>
      </c>
      <c r="D205" s="19">
        <f>D206</f>
        <v>302111</v>
      </c>
      <c r="E205" s="17">
        <f t="shared" si="11"/>
        <v>748</v>
      </c>
      <c r="F205" s="86">
        <f t="shared" si="10"/>
        <v>100.24820565231963</v>
      </c>
    </row>
    <row r="206" spans="1:6" ht="18" customHeight="1">
      <c r="A206" s="21" t="s">
        <v>1070</v>
      </c>
      <c r="B206" s="18" t="s">
        <v>921</v>
      </c>
      <c r="C206" s="19">
        <f>SUM(C207:C208)</f>
        <v>301363</v>
      </c>
      <c r="D206" s="19">
        <f>SUM(D207:D208)</f>
        <v>302111</v>
      </c>
      <c r="E206" s="17">
        <f t="shared" si="11"/>
        <v>748</v>
      </c>
      <c r="F206" s="86">
        <f t="shared" si="10"/>
        <v>100.24820565231963</v>
      </c>
    </row>
    <row r="207" spans="1:6" ht="15" customHeight="1">
      <c r="A207" s="22" t="s">
        <v>1071</v>
      </c>
      <c r="B207" s="16" t="s">
        <v>592</v>
      </c>
      <c r="C207" s="17">
        <v>186550</v>
      </c>
      <c r="D207" s="17">
        <f>SUM('Pos.'!F430+'Pos.'!F444)</f>
        <v>192200</v>
      </c>
      <c r="E207" s="17">
        <f t="shared" si="11"/>
        <v>5650</v>
      </c>
      <c r="F207" s="86">
        <f t="shared" si="10"/>
        <v>103.02867863843474</v>
      </c>
    </row>
    <row r="208" spans="1:6" ht="15" customHeight="1">
      <c r="A208" s="22" t="s">
        <v>1072</v>
      </c>
      <c r="B208" s="16" t="s">
        <v>593</v>
      </c>
      <c r="C208" s="17">
        <v>114813</v>
      </c>
      <c r="D208" s="17">
        <f>SUM('Pos.'!F433+'Pos.'!F459)</f>
        <v>109911</v>
      </c>
      <c r="E208" s="17">
        <f t="shared" si="11"/>
        <v>-4902</v>
      </c>
      <c r="F208" s="86">
        <f t="shared" si="10"/>
        <v>95.73044864257531</v>
      </c>
    </row>
    <row r="209" spans="1:6" ht="21" customHeight="1">
      <c r="A209" s="21" t="s">
        <v>1073</v>
      </c>
      <c r="B209" s="18" t="s">
        <v>807</v>
      </c>
      <c r="C209" s="19">
        <f>C210+C212+C214+C216</f>
        <v>1344833</v>
      </c>
      <c r="D209" s="19">
        <f>D210+D212+D214+D216</f>
        <v>1608429</v>
      </c>
      <c r="E209" s="17">
        <f t="shared" si="11"/>
        <v>263596</v>
      </c>
      <c r="F209" s="86">
        <f t="shared" si="10"/>
        <v>119.60064929995025</v>
      </c>
    </row>
    <row r="210" spans="1:6" ht="18" customHeight="1">
      <c r="A210" s="21" t="s">
        <v>1074</v>
      </c>
      <c r="B210" s="18" t="s">
        <v>642</v>
      </c>
      <c r="C210" s="19">
        <f>SUM(C211)</f>
        <v>914833</v>
      </c>
      <c r="D210" s="19">
        <f>SUM(D211)</f>
        <v>1049426</v>
      </c>
      <c r="E210" s="17">
        <f t="shared" si="11"/>
        <v>134593</v>
      </c>
      <c r="F210" s="86">
        <f t="shared" si="10"/>
        <v>114.71230268256612</v>
      </c>
    </row>
    <row r="211" spans="1:6" ht="15" customHeight="1">
      <c r="A211" s="22" t="s">
        <v>1075</v>
      </c>
      <c r="B211" s="16" t="s">
        <v>594</v>
      </c>
      <c r="C211" s="17">
        <v>914833</v>
      </c>
      <c r="D211" s="17">
        <f>'Pos.'!F113+'Pos.'!F123+'Pos.'!F275+'Pos.'!F290+'Pos.'!F335+'Pos.'!F352+'Pos.'!F384+'Pos.'!F390+'Pos.'!F410+'Pos.'!F417+'Pos.'!F449+'Pos.'!F465</f>
        <v>1049426</v>
      </c>
      <c r="E211" s="17">
        <f t="shared" si="11"/>
        <v>134593</v>
      </c>
      <c r="F211" s="86">
        <f t="shared" si="10"/>
        <v>114.71230268256612</v>
      </c>
    </row>
    <row r="212" spans="1:6" ht="18" customHeight="1">
      <c r="A212" s="21" t="s">
        <v>1076</v>
      </c>
      <c r="B212" s="18" t="s">
        <v>643</v>
      </c>
      <c r="C212" s="19">
        <f>C213</f>
        <v>300000</v>
      </c>
      <c r="D212" s="19">
        <f>D213</f>
        <v>0</v>
      </c>
      <c r="E212" s="17">
        <f t="shared" si="11"/>
        <v>-300000</v>
      </c>
      <c r="F212" s="86">
        <f t="shared" si="10"/>
        <v>0</v>
      </c>
    </row>
    <row r="213" spans="1:6" ht="15" customHeight="1">
      <c r="A213" s="22" t="s">
        <v>1077</v>
      </c>
      <c r="B213" s="16" t="s">
        <v>595</v>
      </c>
      <c r="C213" s="17">
        <v>300000</v>
      </c>
      <c r="D213" s="17">
        <f>'Pos.'!F115+'Pos.'!F277+'Pos.'!F354+'Pos.'!F355+'Pos.'!F404+'Pos.'!F419+'Pos.'!F412</f>
        <v>0</v>
      </c>
      <c r="E213" s="17">
        <f t="shared" si="11"/>
        <v>-300000</v>
      </c>
      <c r="F213" s="86">
        <f t="shared" si="10"/>
        <v>0</v>
      </c>
    </row>
    <row r="214" spans="1:6" ht="18" customHeight="1">
      <c r="A214" s="21" t="s">
        <v>1078</v>
      </c>
      <c r="B214" s="18" t="s">
        <v>644</v>
      </c>
      <c r="C214" s="19">
        <f>SUM(C215)</f>
        <v>0</v>
      </c>
      <c r="D214" s="19">
        <f>SUM(D215)</f>
        <v>10000</v>
      </c>
      <c r="E214" s="17">
        <f t="shared" si="11"/>
        <v>10000</v>
      </c>
      <c r="F214" s="86" t="e">
        <f t="shared" si="10"/>
        <v>#DIV/0!</v>
      </c>
    </row>
    <row r="215" spans="1:6" ht="15" customHeight="1">
      <c r="A215" s="22" t="s">
        <v>1079</v>
      </c>
      <c r="B215" s="16" t="s">
        <v>596</v>
      </c>
      <c r="C215" s="17">
        <v>0</v>
      </c>
      <c r="D215" s="17">
        <f>SUM('Pos.'!F78)</f>
        <v>10000</v>
      </c>
      <c r="E215" s="17">
        <f t="shared" si="11"/>
        <v>10000</v>
      </c>
      <c r="F215" s="86" t="e">
        <f t="shared" si="10"/>
        <v>#DIV/0!</v>
      </c>
    </row>
    <row r="216" spans="1:6" ht="18" customHeight="1">
      <c r="A216" s="21" t="s">
        <v>1080</v>
      </c>
      <c r="B216" s="18" t="s">
        <v>645</v>
      </c>
      <c r="C216" s="19">
        <f>SUM(C217)</f>
        <v>130000</v>
      </c>
      <c r="D216" s="19">
        <f>SUM(D217)</f>
        <v>549003</v>
      </c>
      <c r="E216" s="17">
        <f t="shared" si="11"/>
        <v>419003</v>
      </c>
      <c r="F216" s="86">
        <f t="shared" si="10"/>
        <v>422.30999999999995</v>
      </c>
    </row>
    <row r="217" spans="1:6" ht="15" customHeight="1">
      <c r="A217" s="22" t="s">
        <v>1081</v>
      </c>
      <c r="B217" s="16" t="s">
        <v>597</v>
      </c>
      <c r="C217" s="17">
        <v>130000</v>
      </c>
      <c r="D217" s="17">
        <f>'Pos.'!F176+'Pos.'!F184+'Pos.'!F206+'Pos.'!F235+'Pos.'!F269</f>
        <v>549003</v>
      </c>
      <c r="E217" s="17">
        <f t="shared" si="11"/>
        <v>419003</v>
      </c>
      <c r="F217" s="86">
        <f t="shared" si="10"/>
        <v>422.30999999999995</v>
      </c>
    </row>
    <row r="218" spans="1:6" ht="15" customHeight="1">
      <c r="A218" s="29"/>
      <c r="B218" s="23"/>
      <c r="C218" s="32"/>
      <c r="D218" s="32"/>
      <c r="E218" s="32"/>
      <c r="F218" s="32"/>
    </row>
    <row r="219" spans="1:2" s="30" customFormat="1" ht="15.75" customHeight="1">
      <c r="A219" s="84"/>
      <c r="B219" s="85"/>
    </row>
    <row r="220" spans="1:6" ht="27.75" customHeight="1">
      <c r="A220" s="14" t="s">
        <v>514</v>
      </c>
      <c r="B220" s="72" t="s">
        <v>251</v>
      </c>
      <c r="C220" s="73" t="s">
        <v>1115</v>
      </c>
      <c r="D220" s="73" t="s">
        <v>1116</v>
      </c>
      <c r="E220" s="73" t="s">
        <v>909</v>
      </c>
      <c r="F220" s="73" t="s">
        <v>907</v>
      </c>
    </row>
    <row r="221" spans="1:6" ht="27" customHeight="1">
      <c r="A221" s="74" t="s">
        <v>1082</v>
      </c>
      <c r="B221" s="70" t="s">
        <v>598</v>
      </c>
      <c r="C221" s="20">
        <f>C222+C225+C240</f>
        <v>1230123</v>
      </c>
      <c r="D221" s="20">
        <f>D222+D225+D240</f>
        <v>2374552</v>
      </c>
      <c r="E221" s="20">
        <f>E222+E225+E240</f>
        <v>1144429</v>
      </c>
      <c r="F221" s="87">
        <f>D221/C221*100</f>
        <v>193.03370475960534</v>
      </c>
    </row>
    <row r="222" spans="1:6" ht="21" customHeight="1">
      <c r="A222" s="21" t="s">
        <v>1083</v>
      </c>
      <c r="B222" s="18" t="s">
        <v>808</v>
      </c>
      <c r="C222" s="19">
        <f>C223</f>
        <v>167226</v>
      </c>
      <c r="D222" s="19">
        <f>D223</f>
        <v>93145</v>
      </c>
      <c r="E222" s="19">
        <f>E223</f>
        <v>-74081</v>
      </c>
      <c r="F222" s="19">
        <f>F223</f>
        <v>55.70007056318993</v>
      </c>
    </row>
    <row r="223" spans="1:6" ht="18" customHeight="1">
      <c r="A223" s="21" t="s">
        <v>1084</v>
      </c>
      <c r="B223" s="18" t="s">
        <v>646</v>
      </c>
      <c r="C223" s="19">
        <f>SUM(C224)</f>
        <v>167226</v>
      </c>
      <c r="D223" s="19">
        <f>SUM(D224)</f>
        <v>93145</v>
      </c>
      <c r="E223" s="19">
        <f>SUM(E224)</f>
        <v>-74081</v>
      </c>
      <c r="F223" s="19">
        <f>SUM(F224)</f>
        <v>55.70007056318993</v>
      </c>
    </row>
    <row r="224" spans="1:6" ht="15" customHeight="1">
      <c r="A224" s="22" t="s">
        <v>1085</v>
      </c>
      <c r="B224" s="16" t="s">
        <v>599</v>
      </c>
      <c r="C224" s="17">
        <v>167226</v>
      </c>
      <c r="D224" s="17">
        <f>'Pos.'!F162+'Pos.'!F200+'Pos.'!F246</f>
        <v>93145</v>
      </c>
      <c r="E224" s="17">
        <f aca="true" t="shared" si="12" ref="E224:E242">D224-C224</f>
        <v>-74081</v>
      </c>
      <c r="F224" s="86">
        <f aca="true" t="shared" si="13" ref="F224:F248">D224/C224*100</f>
        <v>55.70007056318993</v>
      </c>
    </row>
    <row r="225" spans="1:6" ht="21" customHeight="1">
      <c r="A225" s="21" t="s">
        <v>1086</v>
      </c>
      <c r="B225" s="18" t="s">
        <v>819</v>
      </c>
      <c r="C225" s="19">
        <f>C226+C230+C235+C237</f>
        <v>750152</v>
      </c>
      <c r="D225" s="19">
        <f>D226+D230+D235+D237</f>
        <v>1417482</v>
      </c>
      <c r="E225" s="17">
        <f t="shared" si="12"/>
        <v>667330</v>
      </c>
      <c r="F225" s="86">
        <f t="shared" si="13"/>
        <v>188.95930424767246</v>
      </c>
    </row>
    <row r="226" spans="1:6" ht="18" customHeight="1">
      <c r="A226" s="21" t="s">
        <v>1087</v>
      </c>
      <c r="B226" s="18" t="s">
        <v>647</v>
      </c>
      <c r="C226" s="19">
        <f>SUM(C227:C229)</f>
        <v>444429</v>
      </c>
      <c r="D226" s="19">
        <f>SUM(D227:D229)</f>
        <v>1263463</v>
      </c>
      <c r="E226" s="17">
        <f t="shared" si="12"/>
        <v>819034</v>
      </c>
      <c r="F226" s="86">
        <f t="shared" si="13"/>
        <v>284.289054044628</v>
      </c>
    </row>
    <row r="227" spans="1:6" ht="15" customHeight="1">
      <c r="A227" s="22" t="s">
        <v>1088</v>
      </c>
      <c r="B227" s="16" t="s">
        <v>600</v>
      </c>
      <c r="C227" s="17">
        <v>0</v>
      </c>
      <c r="D227" s="17">
        <f>'Pos.'!F472+'Pos.'!F424</f>
        <v>0</v>
      </c>
      <c r="E227" s="17">
        <f t="shared" si="12"/>
        <v>0</v>
      </c>
      <c r="F227" s="86" t="e">
        <f t="shared" si="13"/>
        <v>#DIV/0!</v>
      </c>
    </row>
    <row r="228" spans="1:6" ht="15" customHeight="1">
      <c r="A228" s="22" t="s">
        <v>1089</v>
      </c>
      <c r="B228" s="16" t="s">
        <v>809</v>
      </c>
      <c r="C228" s="17">
        <v>147699</v>
      </c>
      <c r="D228" s="17">
        <f>'Pos.'!F167+'Pos.'!F240</f>
        <v>1015417</v>
      </c>
      <c r="E228" s="17">
        <f t="shared" si="12"/>
        <v>867718</v>
      </c>
      <c r="F228" s="86">
        <f t="shared" si="13"/>
        <v>687.490775157584</v>
      </c>
    </row>
    <row r="229" spans="1:6" ht="15" customHeight="1">
      <c r="A229" s="22" t="s">
        <v>1090</v>
      </c>
      <c r="B229" s="16" t="s">
        <v>782</v>
      </c>
      <c r="C229" s="17">
        <v>296730</v>
      </c>
      <c r="D229" s="17">
        <f>'Pos.'!F220+'Pos.'!F251</f>
        <v>248046</v>
      </c>
      <c r="E229" s="17">
        <f t="shared" si="12"/>
        <v>-48684</v>
      </c>
      <c r="F229" s="86">
        <f t="shared" si="13"/>
        <v>83.59316550399353</v>
      </c>
    </row>
    <row r="230" spans="1:6" ht="18" customHeight="1">
      <c r="A230" s="21" t="s">
        <v>1091</v>
      </c>
      <c r="B230" s="18" t="s">
        <v>157</v>
      </c>
      <c r="C230" s="19">
        <f>SUM(C231:C234)</f>
        <v>22806</v>
      </c>
      <c r="D230" s="19">
        <f>SUM(D231:D234)</f>
        <v>13989</v>
      </c>
      <c r="E230" s="19">
        <f>SUM(E231:E234)</f>
        <v>-8817</v>
      </c>
      <c r="F230" s="86">
        <f t="shared" si="13"/>
        <v>61.339121283872664</v>
      </c>
    </row>
    <row r="231" spans="1:6" ht="15" customHeight="1">
      <c r="A231" s="22" t="s">
        <v>1092</v>
      </c>
      <c r="B231" s="16" t="s">
        <v>601</v>
      </c>
      <c r="C231" s="17">
        <v>22806</v>
      </c>
      <c r="D231" s="17">
        <f>SUM('Pos.'!F83+'Pos.'!F526)</f>
        <v>13989</v>
      </c>
      <c r="E231" s="17">
        <f t="shared" si="12"/>
        <v>-8817</v>
      </c>
      <c r="F231" s="86">
        <f t="shared" si="13"/>
        <v>61.339121283872664</v>
      </c>
    </row>
    <row r="232" spans="1:6" ht="15" customHeight="1">
      <c r="A232" s="22" t="s">
        <v>1093</v>
      </c>
      <c r="B232" s="16" t="s">
        <v>155</v>
      </c>
      <c r="C232" s="17">
        <v>0</v>
      </c>
      <c r="D232" s="17">
        <f>SUM('Pos.'!F84)</f>
        <v>0</v>
      </c>
      <c r="E232" s="17">
        <f t="shared" si="12"/>
        <v>0</v>
      </c>
      <c r="F232" s="86" t="e">
        <f t="shared" si="13"/>
        <v>#DIV/0!</v>
      </c>
    </row>
    <row r="233" spans="1:6" ht="15" customHeight="1">
      <c r="A233" s="22" t="s">
        <v>1094</v>
      </c>
      <c r="B233" s="16" t="s">
        <v>156</v>
      </c>
      <c r="C233" s="17">
        <v>0</v>
      </c>
      <c r="D233" s="17">
        <f>SUM('Pos.'!F85)</f>
        <v>0</v>
      </c>
      <c r="E233" s="17">
        <f t="shared" si="12"/>
        <v>0</v>
      </c>
      <c r="F233" s="86" t="e">
        <f t="shared" si="13"/>
        <v>#DIV/0!</v>
      </c>
    </row>
    <row r="234" spans="1:6" ht="15" customHeight="1">
      <c r="A234" s="22" t="s">
        <v>1095</v>
      </c>
      <c r="B234" s="16" t="s">
        <v>748</v>
      </c>
      <c r="C234" s="17">
        <v>0</v>
      </c>
      <c r="D234" s="17">
        <f>'Pos.'!F378</f>
        <v>0</v>
      </c>
      <c r="E234" s="17">
        <f t="shared" si="12"/>
        <v>0</v>
      </c>
      <c r="F234" s="86" t="e">
        <f t="shared" si="13"/>
        <v>#DIV/0!</v>
      </c>
    </row>
    <row r="235" spans="1:6" ht="18" customHeight="1">
      <c r="A235" s="21" t="s">
        <v>1096</v>
      </c>
      <c r="B235" s="18" t="s">
        <v>158</v>
      </c>
      <c r="C235" s="19">
        <f>SUM(C236)</f>
        <v>19227</v>
      </c>
      <c r="D235" s="19">
        <f>SUM(D236)</f>
        <v>11069</v>
      </c>
      <c r="E235" s="19">
        <f>SUM(E236)</f>
        <v>-8158</v>
      </c>
      <c r="F235" s="86">
        <f t="shared" si="13"/>
        <v>57.570083736412336</v>
      </c>
    </row>
    <row r="236" spans="1:6" ht="15" customHeight="1">
      <c r="A236" s="22" t="s">
        <v>1097</v>
      </c>
      <c r="B236" s="16" t="s">
        <v>602</v>
      </c>
      <c r="C236" s="17">
        <v>19227</v>
      </c>
      <c r="D236" s="17">
        <f>SUM('Pos.'!F528)</f>
        <v>11069</v>
      </c>
      <c r="E236" s="17">
        <f t="shared" si="12"/>
        <v>-8158</v>
      </c>
      <c r="F236" s="86">
        <f t="shared" si="13"/>
        <v>57.570083736412336</v>
      </c>
    </row>
    <row r="237" spans="1:6" ht="18" customHeight="1">
      <c r="A237" s="21" t="s">
        <v>1098</v>
      </c>
      <c r="B237" s="18" t="s">
        <v>159</v>
      </c>
      <c r="C237" s="19">
        <f>SUM(C238:C239)</f>
        <v>263690</v>
      </c>
      <c r="D237" s="19">
        <f>SUM(D238:D239)</f>
        <v>128961</v>
      </c>
      <c r="E237" s="19">
        <f>SUM(E238:E239)</f>
        <v>-134729</v>
      </c>
      <c r="F237" s="86">
        <f t="shared" si="13"/>
        <v>48.90629147863021</v>
      </c>
    </row>
    <row r="238" spans="1:6" ht="15" customHeight="1">
      <c r="A238" s="22" t="s">
        <v>1099</v>
      </c>
      <c r="B238" s="16" t="s">
        <v>603</v>
      </c>
      <c r="C238" s="17">
        <v>0</v>
      </c>
      <c r="D238" s="17">
        <f>SUM('Pos.'!F87)</f>
        <v>3961</v>
      </c>
      <c r="E238" s="17">
        <f t="shared" si="12"/>
        <v>3961</v>
      </c>
      <c r="F238" s="86" t="e">
        <f t="shared" si="13"/>
        <v>#DIV/0!</v>
      </c>
    </row>
    <row r="239" spans="1:6" ht="15" customHeight="1">
      <c r="A239" s="22" t="s">
        <v>1100</v>
      </c>
      <c r="B239" s="16" t="s">
        <v>811</v>
      </c>
      <c r="C239" s="17">
        <v>263690</v>
      </c>
      <c r="D239" s="17">
        <f>SUM('Pos.'!F195)</f>
        <v>125000</v>
      </c>
      <c r="E239" s="17">
        <f t="shared" si="12"/>
        <v>-138690</v>
      </c>
      <c r="F239" s="86">
        <f t="shared" si="13"/>
        <v>47.404148811103944</v>
      </c>
    </row>
    <row r="240" spans="1:6" ht="21" customHeight="1">
      <c r="A240" s="21" t="s">
        <v>1101</v>
      </c>
      <c r="B240" s="18" t="s">
        <v>923</v>
      </c>
      <c r="C240" s="19">
        <f aca="true" t="shared" si="14" ref="C240:E241">C241</f>
        <v>312745</v>
      </c>
      <c r="D240" s="19">
        <f t="shared" si="14"/>
        <v>863925</v>
      </c>
      <c r="E240" s="19">
        <f t="shared" si="14"/>
        <v>551180</v>
      </c>
      <c r="F240" s="86">
        <f t="shared" si="13"/>
        <v>276.23942828822203</v>
      </c>
    </row>
    <row r="241" spans="1:6" ht="18" customHeight="1">
      <c r="A241" s="21" t="s">
        <v>1102</v>
      </c>
      <c r="B241" s="18" t="s">
        <v>920</v>
      </c>
      <c r="C241" s="19">
        <f t="shared" si="14"/>
        <v>312745</v>
      </c>
      <c r="D241" s="19">
        <f t="shared" si="14"/>
        <v>863925</v>
      </c>
      <c r="E241" s="19">
        <f t="shared" si="14"/>
        <v>551180</v>
      </c>
      <c r="F241" s="86">
        <f t="shared" si="13"/>
        <v>276.23942828822203</v>
      </c>
    </row>
    <row r="242" spans="1:6" ht="15" customHeight="1">
      <c r="A242" s="22" t="s">
        <v>1103</v>
      </c>
      <c r="B242" s="16" t="s">
        <v>458</v>
      </c>
      <c r="C242" s="17">
        <v>312745</v>
      </c>
      <c r="D242" s="17">
        <f>'Pos.'!F369</f>
        <v>863925</v>
      </c>
      <c r="E242" s="17">
        <f t="shared" si="12"/>
        <v>551180</v>
      </c>
      <c r="F242" s="86">
        <f t="shared" si="13"/>
        <v>276.23942828822203</v>
      </c>
    </row>
    <row r="243" spans="1:6" ht="25.5" customHeight="1">
      <c r="A243" s="22"/>
      <c r="B243" s="70" t="s">
        <v>604</v>
      </c>
      <c r="C243" s="20">
        <f>C155+C221</f>
        <v>9091891</v>
      </c>
      <c r="D243" s="20">
        <f>D155+D221</f>
        <v>11615351</v>
      </c>
      <c r="E243" s="20">
        <f>E155+E221</f>
        <v>2523460</v>
      </c>
      <c r="F243" s="86">
        <f t="shared" si="13"/>
        <v>127.7550621757344</v>
      </c>
    </row>
    <row r="244" spans="1:6" ht="27" customHeight="1">
      <c r="A244" s="74" t="s">
        <v>1104</v>
      </c>
      <c r="B244" s="70" t="s">
        <v>686</v>
      </c>
      <c r="C244" s="20">
        <f aca="true" t="shared" si="15" ref="C244:E245">C245</f>
        <v>383660</v>
      </c>
      <c r="D244" s="20">
        <f t="shared" si="15"/>
        <v>414948</v>
      </c>
      <c r="E244" s="20">
        <f t="shared" si="15"/>
        <v>31288</v>
      </c>
      <c r="F244" s="86">
        <f t="shared" si="13"/>
        <v>108.15513736120523</v>
      </c>
    </row>
    <row r="245" spans="1:6" ht="21" customHeight="1">
      <c r="A245" s="21" t="s">
        <v>1105</v>
      </c>
      <c r="B245" s="18" t="s">
        <v>605</v>
      </c>
      <c r="C245" s="19">
        <f t="shared" si="15"/>
        <v>383660</v>
      </c>
      <c r="D245" s="19">
        <f t="shared" si="15"/>
        <v>414948</v>
      </c>
      <c r="E245" s="19">
        <f t="shared" si="15"/>
        <v>31288</v>
      </c>
      <c r="F245" s="86">
        <f t="shared" si="13"/>
        <v>108.15513736120523</v>
      </c>
    </row>
    <row r="246" spans="1:6" ht="18" customHeight="1">
      <c r="A246" s="21" t="s">
        <v>1106</v>
      </c>
      <c r="B246" s="18" t="s">
        <v>649</v>
      </c>
      <c r="C246" s="19">
        <f>SUM(C247)</f>
        <v>383660</v>
      </c>
      <c r="D246" s="19">
        <f>SUM(D247)</f>
        <v>414948</v>
      </c>
      <c r="E246" s="19">
        <f>SUM(E247)</f>
        <v>31288</v>
      </c>
      <c r="F246" s="86">
        <f t="shared" si="13"/>
        <v>108.15513736120523</v>
      </c>
    </row>
    <row r="247" spans="1:6" ht="15" customHeight="1">
      <c r="A247" s="22" t="s">
        <v>1107</v>
      </c>
      <c r="B247" s="16" t="s">
        <v>606</v>
      </c>
      <c r="C247" s="17">
        <v>383660</v>
      </c>
      <c r="D247" s="17">
        <f>SUM('Pos.'!F97)</f>
        <v>414948</v>
      </c>
      <c r="E247" s="17">
        <f>D247-C247</f>
        <v>31288</v>
      </c>
      <c r="F247" s="86">
        <f t="shared" si="13"/>
        <v>108.15513736120523</v>
      </c>
    </row>
    <row r="248" spans="1:6" ht="27" customHeight="1">
      <c r="A248" s="16"/>
      <c r="B248" s="70" t="s">
        <v>607</v>
      </c>
      <c r="C248" s="20">
        <f>C243+C244</f>
        <v>9475551</v>
      </c>
      <c r="D248" s="20">
        <f>D243+D244</f>
        <v>12030299</v>
      </c>
      <c r="E248" s="20">
        <f>E243+E244</f>
        <v>2554748</v>
      </c>
      <c r="F248" s="86">
        <f t="shared" si="13"/>
        <v>126.96147168644862</v>
      </c>
    </row>
    <row r="250" ht="29.25" customHeight="1"/>
  </sheetData>
  <sheetProtection/>
  <mergeCells count="7">
    <mergeCell ref="E41:F41"/>
    <mergeCell ref="A5:F5"/>
    <mergeCell ref="A6:F6"/>
    <mergeCell ref="A11:C11"/>
    <mergeCell ref="A16:B16"/>
    <mergeCell ref="A7:F7"/>
    <mergeCell ref="A36:B36"/>
  </mergeCells>
  <printOptions/>
  <pageMargins left="0.7480314960629921" right="0.7480314960629921" top="0.9055118110236221" bottom="0.7086614173228347" header="0.5118110236220472" footer="0.5118110236220472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E50"/>
  <sheetViews>
    <sheetView tabSelected="1" zoomScale="150" zoomScaleNormal="150" zoomScalePageLayoutView="0" workbookViewId="0" topLeftCell="A34">
      <selection activeCell="D30" sqref="D30"/>
    </sheetView>
  </sheetViews>
  <sheetFormatPr defaultColWidth="9.140625" defaultRowHeight="12.75"/>
  <cols>
    <col min="1" max="1" width="2.28125" style="0" customWidth="1"/>
    <col min="2" max="2" width="11.00390625" style="0" customWidth="1"/>
    <col min="3" max="3" width="48.421875" style="0" customWidth="1"/>
    <col min="4" max="4" width="12.140625" style="0" customWidth="1"/>
    <col min="5" max="5" width="9.7109375" style="0" customWidth="1"/>
  </cols>
  <sheetData>
    <row r="1" ht="12.75">
      <c r="B1" s="1" t="s">
        <v>453</v>
      </c>
    </row>
    <row r="3" spans="2:5" ht="21" customHeight="1">
      <c r="B3" s="114" t="s">
        <v>685</v>
      </c>
      <c r="C3" s="114"/>
      <c r="D3" s="114"/>
      <c r="E3" s="114"/>
    </row>
    <row r="4" ht="12" customHeight="1" thickBot="1"/>
    <row r="5" spans="2:5" ht="36.75" customHeight="1">
      <c r="B5" s="88" t="s">
        <v>414</v>
      </c>
      <c r="C5" s="89" t="s">
        <v>387</v>
      </c>
      <c r="D5" s="90" t="s">
        <v>1117</v>
      </c>
      <c r="E5" s="91" t="s">
        <v>415</v>
      </c>
    </row>
    <row r="6" spans="2:5" ht="9.75" customHeight="1">
      <c r="B6" s="57">
        <v>1</v>
      </c>
      <c r="C6" s="13">
        <v>2</v>
      </c>
      <c r="D6" s="13">
        <v>3</v>
      </c>
      <c r="E6" s="58">
        <v>4</v>
      </c>
    </row>
    <row r="7" spans="2:5" ht="18" customHeight="1">
      <c r="B7" s="11" t="s">
        <v>416</v>
      </c>
      <c r="C7" s="4" t="s">
        <v>388</v>
      </c>
      <c r="D7" s="5">
        <f>SUM(D8:D12)</f>
        <v>3768284</v>
      </c>
      <c r="E7" s="59">
        <f>D7/D47*100</f>
        <v>31.323277999989855</v>
      </c>
    </row>
    <row r="8" spans="2:5" ht="13.5" customHeight="1">
      <c r="B8" s="60" t="s">
        <v>37</v>
      </c>
      <c r="C8" s="2" t="s">
        <v>389</v>
      </c>
      <c r="D8" s="3">
        <f>'Pos.'!F8+'Pos.'!F38+'Pos.'!F79+'Pos.'!F130</f>
        <v>2226582</v>
      </c>
      <c r="E8" s="61">
        <f>D8/D47*100</f>
        <v>18.508118543022082</v>
      </c>
    </row>
    <row r="9" spans="2:5" ht="13.5" customHeight="1">
      <c r="B9" s="60" t="s">
        <v>417</v>
      </c>
      <c r="C9" s="2" t="s">
        <v>390</v>
      </c>
      <c r="D9" s="3">
        <f>'Pos.'!F98</f>
        <v>29480</v>
      </c>
      <c r="E9" s="61">
        <f>D9/D47*100</f>
        <v>0.245047941036212</v>
      </c>
    </row>
    <row r="10" spans="2:5" ht="13.5" customHeight="1">
      <c r="B10" s="60" t="s">
        <v>418</v>
      </c>
      <c r="C10" s="2" t="s">
        <v>391</v>
      </c>
      <c r="D10" s="3">
        <f>'Pos.'!F49+'Pos.'!F60</f>
        <v>976266</v>
      </c>
      <c r="E10" s="61">
        <f>D10/D47*100</f>
        <v>8.115060149377834</v>
      </c>
    </row>
    <row r="11" spans="2:5" ht="13.5" customHeight="1">
      <c r="B11" s="60" t="s">
        <v>419</v>
      </c>
      <c r="C11" s="2" t="s">
        <v>392</v>
      </c>
      <c r="D11" s="3">
        <f>'Pos.'!F89</f>
        <v>463956</v>
      </c>
      <c r="E11" s="61">
        <f>D11/D47*100</f>
        <v>3.8565625010650195</v>
      </c>
    </row>
    <row r="12" spans="2:5" ht="13.5" customHeight="1">
      <c r="B12" s="60" t="s">
        <v>420</v>
      </c>
      <c r="C12" s="2" t="s">
        <v>393</v>
      </c>
      <c r="D12" s="3">
        <f>'Pos.'!F386</f>
        <v>72000</v>
      </c>
      <c r="E12" s="61">
        <f>D12/D47*100</f>
        <v>0.5984888654887132</v>
      </c>
    </row>
    <row r="13" spans="2:5" ht="18" customHeight="1">
      <c r="B13" s="11" t="s">
        <v>421</v>
      </c>
      <c r="C13" s="4" t="s">
        <v>394</v>
      </c>
      <c r="D13" s="5">
        <f>SUM(D14:D16)</f>
        <v>487287</v>
      </c>
      <c r="E13" s="59">
        <f>D13/D47*100</f>
        <v>4.050497830519424</v>
      </c>
    </row>
    <row r="14" spans="2:5" ht="13.5" customHeight="1">
      <c r="B14" s="60" t="s">
        <v>863</v>
      </c>
      <c r="C14" s="2" t="s">
        <v>864</v>
      </c>
      <c r="D14" s="3">
        <f>'Pos.'!F124</f>
        <v>0</v>
      </c>
      <c r="E14" s="61">
        <f>D14/D47*100</f>
        <v>0</v>
      </c>
    </row>
    <row r="15" spans="2:5" ht="13.5" customHeight="1">
      <c r="B15" s="60" t="s">
        <v>422</v>
      </c>
      <c r="C15" s="2" t="s">
        <v>395</v>
      </c>
      <c r="D15" s="3">
        <f>'Pos.'!F105</f>
        <v>482974</v>
      </c>
      <c r="E15" s="61">
        <f>D15/D47*100</f>
        <v>4.0146466850075795</v>
      </c>
    </row>
    <row r="16" spans="2:5" ht="13.5" customHeight="1">
      <c r="B16" s="60" t="s">
        <v>260</v>
      </c>
      <c r="C16" s="2" t="s">
        <v>261</v>
      </c>
      <c r="D16" s="3">
        <f>'Pos.'!F116</f>
        <v>4313</v>
      </c>
      <c r="E16" s="61">
        <f>D16/D47*100</f>
        <v>0.03585114551184471</v>
      </c>
    </row>
    <row r="17" spans="2:5" ht="18" customHeight="1">
      <c r="B17" s="11" t="s">
        <v>423</v>
      </c>
      <c r="C17" s="4" t="s">
        <v>396</v>
      </c>
      <c r="D17" s="5">
        <f>SUM(D18:D21)</f>
        <v>1636709</v>
      </c>
      <c r="E17" s="59">
        <f>D17/D47*100</f>
        <v>13.604890452016196</v>
      </c>
    </row>
    <row r="18" spans="2:5" ht="13.5" customHeight="1">
      <c r="B18" s="60" t="s">
        <v>424</v>
      </c>
      <c r="C18" s="2" t="s">
        <v>447</v>
      </c>
      <c r="D18" s="3">
        <f>'Pos.'!F138</f>
        <v>5000</v>
      </c>
      <c r="E18" s="61">
        <f>D18/D47*100</f>
        <v>0.041561726770049524</v>
      </c>
    </row>
    <row r="19" spans="2:5" ht="13.5" customHeight="1">
      <c r="B19" s="60" t="s">
        <v>425</v>
      </c>
      <c r="C19" s="2" t="s">
        <v>397</v>
      </c>
      <c r="D19" s="3">
        <f>'Pos.'!F150+'Pos.'!F158+'Pos.'!F163</f>
        <v>1061957</v>
      </c>
      <c r="E19" s="61">
        <f>D19/D47*100</f>
        <v>8.827353335108295</v>
      </c>
    </row>
    <row r="20" spans="2:5" ht="13.5" customHeight="1">
      <c r="B20" s="60" t="s">
        <v>512</v>
      </c>
      <c r="C20" s="2" t="s">
        <v>513</v>
      </c>
      <c r="D20" s="3">
        <f>'Pos.'!F253</f>
        <v>569752</v>
      </c>
      <c r="E20" s="61">
        <f>D20/D47*100</f>
        <v>4.735975390137851</v>
      </c>
    </row>
    <row r="21" spans="2:5" ht="13.5" customHeight="1">
      <c r="B21" s="60" t="s">
        <v>426</v>
      </c>
      <c r="C21" s="2" t="s">
        <v>448</v>
      </c>
      <c r="D21" s="3">
        <f>SUM('Pos.'!F143)</f>
        <v>0</v>
      </c>
      <c r="E21" s="61">
        <f>D21/D47*100</f>
        <v>0</v>
      </c>
    </row>
    <row r="22" spans="2:5" ht="18" customHeight="1">
      <c r="B22" s="11" t="s">
        <v>427</v>
      </c>
      <c r="C22" s="4" t="s">
        <v>398</v>
      </c>
      <c r="D22" s="5">
        <f>D23+D24</f>
        <v>462453</v>
      </c>
      <c r="E22" s="59">
        <f>D22/D47*100</f>
        <v>3.844069045997942</v>
      </c>
    </row>
    <row r="23" spans="2:5" ht="13.5" customHeight="1">
      <c r="B23" s="12" t="s">
        <v>510</v>
      </c>
      <c r="C23" s="6" t="s">
        <v>511</v>
      </c>
      <c r="D23" s="7">
        <f>'Pos.'!F169</f>
        <v>68068</v>
      </c>
      <c r="E23" s="62">
        <f>D23/D47*100</f>
        <v>0.5658047235567462</v>
      </c>
    </row>
    <row r="24" spans="2:5" ht="13.5" customHeight="1">
      <c r="B24" s="60" t="s">
        <v>428</v>
      </c>
      <c r="C24" s="2" t="s">
        <v>399</v>
      </c>
      <c r="D24" s="3">
        <f>'Pos.'!F177</f>
        <v>394385</v>
      </c>
      <c r="E24" s="62">
        <f>D24/D47*100</f>
        <v>3.278264322441196</v>
      </c>
    </row>
    <row r="25" spans="2:5" ht="18" customHeight="1">
      <c r="B25" s="11" t="s">
        <v>429</v>
      </c>
      <c r="C25" s="4" t="s">
        <v>446</v>
      </c>
      <c r="D25" s="5">
        <f>SUM(D26:D29)</f>
        <v>2219305</v>
      </c>
      <c r="E25" s="59">
        <f>D25/D47*100</f>
        <v>18.44762960588095</v>
      </c>
    </row>
    <row r="26" spans="2:5" ht="13.5" customHeight="1">
      <c r="B26" s="60" t="s">
        <v>430</v>
      </c>
      <c r="C26" s="2" t="s">
        <v>400</v>
      </c>
      <c r="D26" s="3">
        <f>'Pos.'!F186+'Pos.'!F191+'Pos.'!F196</f>
        <v>218220</v>
      </c>
      <c r="E26" s="61">
        <f>D26/D47*100</f>
        <v>1.8139200031520413</v>
      </c>
    </row>
    <row r="27" spans="2:5" ht="13.5" customHeight="1">
      <c r="B27" s="60" t="s">
        <v>431</v>
      </c>
      <c r="C27" s="2" t="s">
        <v>401</v>
      </c>
      <c r="D27" s="3">
        <f>'Pos.'!F202</f>
        <v>0</v>
      </c>
      <c r="E27" s="61">
        <f>D27/D47*100</f>
        <v>0</v>
      </c>
    </row>
    <row r="28" spans="2:5" ht="13.5" customHeight="1">
      <c r="B28" s="60" t="s">
        <v>432</v>
      </c>
      <c r="C28" s="2" t="s">
        <v>402</v>
      </c>
      <c r="D28" s="3">
        <f>'Pos.'!F208+'Pos.'!F216</f>
        <v>661752</v>
      </c>
      <c r="E28" s="61">
        <f>D28/D47*100</f>
        <v>5.500711162706763</v>
      </c>
    </row>
    <row r="29" spans="2:5" ht="13.5" customHeight="1">
      <c r="B29" s="60" t="s">
        <v>433</v>
      </c>
      <c r="C29" s="2" t="s">
        <v>787</v>
      </c>
      <c r="D29" s="3">
        <f>'Pos.'!F222+'Pos.'!F236+'Pos.'!F242+'Pos.'!F247+'Pos.'!F264</f>
        <v>1339333</v>
      </c>
      <c r="E29" s="61">
        <f>D29/D47*100</f>
        <v>11.132998440022147</v>
      </c>
    </row>
    <row r="30" spans="2:5" ht="18" customHeight="1">
      <c r="B30" s="11" t="s">
        <v>434</v>
      </c>
      <c r="C30" s="4" t="s">
        <v>403</v>
      </c>
      <c r="D30" s="5">
        <f>SUM(D31)</f>
        <v>107802</v>
      </c>
      <c r="E30" s="59">
        <f>D30/D47*100</f>
        <v>0.8960874538529758</v>
      </c>
    </row>
    <row r="31" spans="2:5" ht="13.5" customHeight="1">
      <c r="B31" s="60" t="s">
        <v>435</v>
      </c>
      <c r="C31" s="2" t="s">
        <v>444</v>
      </c>
      <c r="D31" s="3">
        <f>'Pos.'!F271</f>
        <v>107802</v>
      </c>
      <c r="E31" s="61">
        <f>D31/D47*100</f>
        <v>0.8960874538529758</v>
      </c>
    </row>
    <row r="32" spans="2:5" ht="18" customHeight="1">
      <c r="B32" s="11" t="s">
        <v>436</v>
      </c>
      <c r="C32" s="4" t="s">
        <v>404</v>
      </c>
      <c r="D32" s="5">
        <f>SUM(D33:D35)</f>
        <v>1922525</v>
      </c>
      <c r="E32" s="59">
        <f>D32/D47*100</f>
        <v>15.98069175171789</v>
      </c>
    </row>
    <row r="33" spans="2:5" ht="13.5" customHeight="1">
      <c r="B33" s="60" t="s">
        <v>437</v>
      </c>
      <c r="C33" s="2" t="s">
        <v>405</v>
      </c>
      <c r="D33" s="3">
        <f>'Pos.'!F279+'Pos.'!F286</f>
        <v>256288</v>
      </c>
      <c r="E33" s="61">
        <f>D33/D47*100</f>
        <v>2.1303543660884903</v>
      </c>
    </row>
    <row r="34" spans="2:5" ht="13.5" customHeight="1">
      <c r="B34" s="60" t="s">
        <v>438</v>
      </c>
      <c r="C34" s="33" t="s">
        <v>667</v>
      </c>
      <c r="D34" s="3">
        <f>'Pos.'!F311+'Pos.'!F323+'Pos.'!F331+'Pos.'!F348+'Pos.'!F356+'Pos.'!F365+'Pos.'!F370+'Pos.'!F497+'Pos.'!F522</f>
        <v>1666237</v>
      </c>
      <c r="E34" s="61">
        <f>D34/D47*100</f>
        <v>13.850337385629402</v>
      </c>
    </row>
    <row r="35" spans="2:5" ht="13.5" customHeight="1">
      <c r="B35" s="60" t="s">
        <v>439</v>
      </c>
      <c r="C35" s="2" t="s">
        <v>406</v>
      </c>
      <c r="D35" s="3">
        <f>'Pos.'!F380</f>
        <v>0</v>
      </c>
      <c r="E35" s="61">
        <f>D35/D47*100</f>
        <v>0</v>
      </c>
    </row>
    <row r="36" spans="2:5" ht="18" customHeight="1">
      <c r="B36" s="11" t="s">
        <v>440</v>
      </c>
      <c r="C36" s="4" t="s">
        <v>407</v>
      </c>
      <c r="D36" s="5">
        <f>SUM(D37:D39)</f>
        <v>1065223</v>
      </c>
      <c r="E36" s="59">
        <f>D36/D47*100</f>
        <v>8.854501455034493</v>
      </c>
    </row>
    <row r="37" spans="2:5" ht="13.5" customHeight="1">
      <c r="B37" s="60" t="s">
        <v>441</v>
      </c>
      <c r="C37" s="2" t="s">
        <v>454</v>
      </c>
      <c r="D37" s="3">
        <f>'Pos.'!F475</f>
        <v>1065223</v>
      </c>
      <c r="E37" s="61">
        <f>D37/D47*100</f>
        <v>8.854501455034493</v>
      </c>
    </row>
    <row r="38" spans="2:5" ht="13.5" customHeight="1">
      <c r="B38" s="60" t="s">
        <v>442</v>
      </c>
      <c r="C38" s="2" t="s">
        <v>408</v>
      </c>
      <c r="D38" s="3">
        <f>'Pos.'!F406+'Pos.'!F420</f>
        <v>0</v>
      </c>
      <c r="E38" s="61">
        <f>D38/D47*100</f>
        <v>0</v>
      </c>
    </row>
    <row r="39" spans="2:5" ht="13.5" customHeight="1">
      <c r="B39" s="60" t="s">
        <v>665</v>
      </c>
      <c r="C39" s="2" t="s">
        <v>666</v>
      </c>
      <c r="D39" s="3">
        <f>'Pos.'!F413</f>
        <v>0</v>
      </c>
      <c r="E39" s="61">
        <f>D39/D47*100</f>
        <v>0</v>
      </c>
    </row>
    <row r="40" spans="2:5" ht="18" customHeight="1">
      <c r="B40" s="11" t="s">
        <v>443</v>
      </c>
      <c r="C40" s="4" t="s">
        <v>409</v>
      </c>
      <c r="D40" s="5">
        <f>SUM(D41:D46)</f>
        <v>360711</v>
      </c>
      <c r="E40" s="59">
        <f>D40/D47*100</f>
        <v>2.9983544049902666</v>
      </c>
    </row>
    <row r="41" spans="2:5" ht="13.5" customHeight="1">
      <c r="B41" s="60">
        <v>1012</v>
      </c>
      <c r="C41" s="2" t="s">
        <v>456</v>
      </c>
      <c r="D41" s="3">
        <f>'Pos.'!F445</f>
        <v>10000</v>
      </c>
      <c r="E41" s="61">
        <f>D41/D47*100</f>
        <v>0.08312345354009905</v>
      </c>
    </row>
    <row r="42" spans="2:5" ht="13.5" customHeight="1">
      <c r="B42" s="60">
        <v>1020</v>
      </c>
      <c r="C42" s="2" t="s">
        <v>410</v>
      </c>
      <c r="D42" s="3">
        <f>'Pos.'!F468</f>
        <v>0</v>
      </c>
      <c r="E42" s="61">
        <f>D42/D47*100</f>
        <v>0</v>
      </c>
    </row>
    <row r="43" spans="2:5" ht="13.5" customHeight="1">
      <c r="B43" s="60">
        <v>1040</v>
      </c>
      <c r="C43" s="2" t="s">
        <v>411</v>
      </c>
      <c r="D43" s="3">
        <f>'Pos.'!F440</f>
        <v>100800</v>
      </c>
      <c r="E43" s="61">
        <f>D43/D47*100</f>
        <v>0.8378844116841984</v>
      </c>
    </row>
    <row r="44" spans="2:5" ht="13.5" customHeight="1">
      <c r="B44" s="60">
        <v>1060</v>
      </c>
      <c r="C44" s="2" t="s">
        <v>412</v>
      </c>
      <c r="D44" s="3">
        <f>'Pos.'!F455</f>
        <v>11050</v>
      </c>
      <c r="E44" s="61">
        <f>D44/D47*100</f>
        <v>0.09185141616180945</v>
      </c>
    </row>
    <row r="45" spans="2:5" ht="13.5" customHeight="1">
      <c r="B45" s="60">
        <v>1070</v>
      </c>
      <c r="C45" s="2" t="s">
        <v>457</v>
      </c>
      <c r="D45" s="3">
        <f>'Pos.'!F426</f>
        <v>190261</v>
      </c>
      <c r="E45" s="61">
        <f>D45/D47*100</f>
        <v>1.5815151393992786</v>
      </c>
    </row>
    <row r="46" spans="2:5" ht="13.5" customHeight="1">
      <c r="B46" s="60">
        <v>1090</v>
      </c>
      <c r="C46" s="2" t="s">
        <v>445</v>
      </c>
      <c r="D46" s="3">
        <f>'Pos.'!F461</f>
        <v>48600</v>
      </c>
      <c r="E46" s="61">
        <f>D46/D47*100</f>
        <v>0.40397998420488135</v>
      </c>
    </row>
    <row r="47" spans="2:5" ht="19.5" customHeight="1" thickBot="1">
      <c r="B47" s="63"/>
      <c r="C47" s="64" t="s">
        <v>413</v>
      </c>
      <c r="D47" s="9">
        <f>SUM(D7+D13+D17+D22+D25+D30+D32+D36+D40)</f>
        <v>12030299</v>
      </c>
      <c r="E47" s="65">
        <f>SUM(E7+E13+E17+E22+E25+E30+E32+E36+E40)</f>
        <v>99.99999999999999</v>
      </c>
    </row>
    <row r="49" spans="4:5" ht="16.5" customHeight="1">
      <c r="D49" s="162"/>
      <c r="E49" s="162"/>
    </row>
    <row r="50" spans="2:5" ht="21" customHeight="1">
      <c r="B50" s="54" t="str">
        <f>Opći!E1</f>
        <v>Hvar, 09.07.2012.</v>
      </c>
      <c r="D50" s="8"/>
      <c r="E50" s="8"/>
    </row>
  </sheetData>
  <sheetProtection/>
  <mergeCells count="2">
    <mergeCell ref="B3:E3"/>
    <mergeCell ref="D49:E49"/>
  </mergeCells>
  <printOptions/>
  <pageMargins left="0.75" right="0.75" top="0.55" bottom="0.5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hvar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pc3</dc:creator>
  <cp:keywords/>
  <dc:description/>
  <cp:lastModifiedBy>PC2</cp:lastModifiedBy>
  <cp:lastPrinted>2012-09-04T08:40:53Z</cp:lastPrinted>
  <dcterms:created xsi:type="dcterms:W3CDTF">2004-01-09T13:07:12Z</dcterms:created>
  <dcterms:modified xsi:type="dcterms:W3CDTF">2012-11-26T12:28:36Z</dcterms:modified>
  <cp:category/>
  <cp:version/>
  <cp:contentType/>
  <cp:contentStatus/>
</cp:coreProperties>
</file>