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tabRatio="599" activeTab="0"/>
  </bookViews>
  <sheets>
    <sheet name="Opći" sheetId="1" r:id="rId1"/>
    <sheet name="Pos." sheetId="2" r:id="rId2"/>
    <sheet name="Funkc." sheetId="3" r:id="rId3"/>
  </sheets>
  <definedNames/>
  <calcPr fullCalcOnLoad="1"/>
</workbook>
</file>

<file path=xl/sharedStrings.xml><?xml version="1.0" encoding="utf-8"?>
<sst xmlns="http://schemas.openxmlformats.org/spreadsheetml/2006/main" count="1619" uniqueCount="1073">
  <si>
    <t xml:space="preserve">  RASHODI ZA USLUGE </t>
  </si>
  <si>
    <t xml:space="preserve">  Usluge promidžbe i informiranja </t>
  </si>
  <si>
    <t xml:space="preserve">  Ostale usluge </t>
  </si>
  <si>
    <t xml:space="preserve">  OSTALI NESPOMENUTI RASHODI POSL. </t>
  </si>
  <si>
    <t xml:space="preserve">  Premije osiguranja </t>
  </si>
  <si>
    <t xml:space="preserve">  Članarine </t>
  </si>
  <si>
    <t xml:space="preserve">  Ostali nespomenuti rashodi </t>
  </si>
  <si>
    <t xml:space="preserve">  OSTALI RASHODI </t>
  </si>
  <si>
    <t xml:space="preserve">  IZVANREDNI RASHODI </t>
  </si>
  <si>
    <t xml:space="preserve">  Nepredviđeni rashodi - proračunska pričuva </t>
  </si>
  <si>
    <t xml:space="preserve">  RASHODI ZA NABAVU NEFINANC.IMOVINE</t>
  </si>
  <si>
    <t xml:space="preserve">  PROIZVEDENA DUGOTRAJNA IMOVINA </t>
  </si>
  <si>
    <t xml:space="preserve">  POSTROJENJA I OPREMA </t>
  </si>
  <si>
    <t xml:space="preserve">  Uredska oprema i namještaj </t>
  </si>
  <si>
    <t xml:space="preserve">  Komunikacijska oprema </t>
  </si>
  <si>
    <t xml:space="preserve">  Oprema za održavanje i zaštitu </t>
  </si>
  <si>
    <t xml:space="preserve">  NEMATERIJALNA PROIZVED. IMOVINA </t>
  </si>
  <si>
    <t xml:space="preserve">  Ulaganje u računalne programe </t>
  </si>
  <si>
    <t xml:space="preserve"> </t>
  </si>
  <si>
    <t xml:space="preserve">  </t>
  </si>
  <si>
    <t>RASHODI POSLOVANJA</t>
  </si>
  <si>
    <t xml:space="preserve">  OSTALI NESP. RASHODI POSLOVANJA </t>
  </si>
  <si>
    <t xml:space="preserve">  Naknade članovima upravnog vijeća </t>
  </si>
  <si>
    <t xml:space="preserve">  RASHODI ZA MATERIJAL I ENERGIJU </t>
  </si>
  <si>
    <t xml:space="preserve">  Uredski materijal i ostali mat.rashodi </t>
  </si>
  <si>
    <t xml:space="preserve">  Materijal i djelovi za tekuće i inv.održavanje </t>
  </si>
  <si>
    <t xml:space="preserve">  Sitni inventar </t>
  </si>
  <si>
    <t xml:space="preserve">  Usluge telefona, pošte i prijevoza </t>
  </si>
  <si>
    <t xml:space="preserve">  Intelektualne i osobne usluge  </t>
  </si>
  <si>
    <t xml:space="preserve">  OSTALI NESPOMENUTI RASHODI </t>
  </si>
  <si>
    <t xml:space="preserve">  RASHODI ZA NABAVU NEFIN. IMOVINE </t>
  </si>
  <si>
    <t xml:space="preserve">  KNJIGE, UMJ.DJELA I OSTALE VRIJED. </t>
  </si>
  <si>
    <t xml:space="preserve">  Knjige u knjižnici </t>
  </si>
  <si>
    <t xml:space="preserve">  UKUPNO RASHODI I IZDACI </t>
  </si>
  <si>
    <t>POZ.</t>
  </si>
  <si>
    <t xml:space="preserve"> 001</t>
  </si>
  <si>
    <t xml:space="preserve"> 003</t>
  </si>
  <si>
    <t>0111</t>
  </si>
  <si>
    <t xml:space="preserve"> 004</t>
  </si>
  <si>
    <t xml:space="preserve"> 005</t>
  </si>
  <si>
    <t xml:space="preserve"> 006</t>
  </si>
  <si>
    <t xml:space="preserve"> 007</t>
  </si>
  <si>
    <t xml:space="preserve"> 008</t>
  </si>
  <si>
    <t xml:space="preserve"> 009</t>
  </si>
  <si>
    <t xml:space="preserve"> 010</t>
  </si>
  <si>
    <t xml:space="preserve"> 011</t>
  </si>
  <si>
    <t xml:space="preserve"> 012</t>
  </si>
  <si>
    <t xml:space="preserve"> 013</t>
  </si>
  <si>
    <t xml:space="preserve"> 014</t>
  </si>
  <si>
    <t xml:space="preserve"> 016</t>
  </si>
  <si>
    <t xml:space="preserve"> 017</t>
  </si>
  <si>
    <t xml:space="preserve"> 018</t>
  </si>
  <si>
    <t xml:space="preserve">   0133</t>
  </si>
  <si>
    <t xml:space="preserve"> 026</t>
  </si>
  <si>
    <t xml:space="preserve"> 027</t>
  </si>
  <si>
    <t xml:space="preserve">   0111</t>
  </si>
  <si>
    <t xml:space="preserve">  0170</t>
  </si>
  <si>
    <t xml:space="preserve">   0112</t>
  </si>
  <si>
    <t xml:space="preserve">   0320</t>
  </si>
  <si>
    <t xml:space="preserve">   0421</t>
  </si>
  <si>
    <t xml:space="preserve">   0474</t>
  </si>
  <si>
    <t xml:space="preserve">   0451</t>
  </si>
  <si>
    <t xml:space="preserve">  0520</t>
  </si>
  <si>
    <t xml:space="preserve">  0620</t>
  </si>
  <si>
    <t xml:space="preserve">  0630</t>
  </si>
  <si>
    <t xml:space="preserve">  0640</t>
  </si>
  <si>
    <t xml:space="preserve">  0660</t>
  </si>
  <si>
    <t xml:space="preserve">  0721</t>
  </si>
  <si>
    <t xml:space="preserve">  0810</t>
  </si>
  <si>
    <t xml:space="preserve">  0820</t>
  </si>
  <si>
    <t xml:space="preserve">  0840</t>
  </si>
  <si>
    <t xml:space="preserve">  0180</t>
  </si>
  <si>
    <t xml:space="preserve">  0912</t>
  </si>
  <si>
    <t xml:space="preserve">  1070</t>
  </si>
  <si>
    <t xml:space="preserve">  1040</t>
  </si>
  <si>
    <t xml:space="preserve">  1012</t>
  </si>
  <si>
    <t xml:space="preserve">  1060</t>
  </si>
  <si>
    <t xml:space="preserve">  1090</t>
  </si>
  <si>
    <t xml:space="preserve">  1020</t>
  </si>
  <si>
    <t xml:space="preserve">  0911</t>
  </si>
  <si>
    <t xml:space="preserve"> 028</t>
  </si>
  <si>
    <t xml:space="preserve"> 029</t>
  </si>
  <si>
    <t xml:space="preserve"> 030</t>
  </si>
  <si>
    <t xml:space="preserve"> 032</t>
  </si>
  <si>
    <t xml:space="preserve"> 033</t>
  </si>
  <si>
    <t xml:space="preserve"> 034</t>
  </si>
  <si>
    <t xml:space="preserve"> 035</t>
  </si>
  <si>
    <t xml:space="preserve"> 038</t>
  </si>
  <si>
    <t xml:space="preserve"> 040</t>
  </si>
  <si>
    <t xml:space="preserve"> 088</t>
  </si>
  <si>
    <t xml:space="preserve"> 045</t>
  </si>
  <si>
    <t xml:space="preserve"> 046</t>
  </si>
  <si>
    <t xml:space="preserve"> 049</t>
  </si>
  <si>
    <t xml:space="preserve"> 051</t>
  </si>
  <si>
    <t xml:space="preserve"> 052</t>
  </si>
  <si>
    <t xml:space="preserve"> 053</t>
  </si>
  <si>
    <t xml:space="preserve"> 054</t>
  </si>
  <si>
    <t xml:space="preserve"> 056</t>
  </si>
  <si>
    <t xml:space="preserve"> 057</t>
  </si>
  <si>
    <t xml:space="preserve"> 058</t>
  </si>
  <si>
    <t xml:space="preserve"> 060</t>
  </si>
  <si>
    <t xml:space="preserve"> 061</t>
  </si>
  <si>
    <t xml:space="preserve"> 062</t>
  </si>
  <si>
    <t xml:space="preserve"> 063</t>
  </si>
  <si>
    <t xml:space="preserve"> 064</t>
  </si>
  <si>
    <t xml:space="preserve"> 065</t>
  </si>
  <si>
    <t xml:space="preserve"> 067</t>
  </si>
  <si>
    <t xml:space="preserve"> 069</t>
  </si>
  <si>
    <t xml:space="preserve"> 070</t>
  </si>
  <si>
    <t xml:space="preserve"> 071</t>
  </si>
  <si>
    <t xml:space="preserve"> 072</t>
  </si>
  <si>
    <t xml:space="preserve"> 073</t>
  </si>
  <si>
    <t xml:space="preserve"> 076</t>
  </si>
  <si>
    <t xml:space="preserve"> 077</t>
  </si>
  <si>
    <t xml:space="preserve"> 078</t>
  </si>
  <si>
    <t xml:space="preserve"> 079</t>
  </si>
  <si>
    <t xml:space="preserve"> 080</t>
  </si>
  <si>
    <t xml:space="preserve"> 082</t>
  </si>
  <si>
    <t xml:space="preserve"> 083</t>
  </si>
  <si>
    <t xml:space="preserve"> 084</t>
  </si>
  <si>
    <t xml:space="preserve"> 085</t>
  </si>
  <si>
    <t xml:space="preserve"> 087</t>
  </si>
  <si>
    <t xml:space="preserve"> 089</t>
  </si>
  <si>
    <t xml:space="preserve"> 090</t>
  </si>
  <si>
    <t xml:space="preserve"> 092</t>
  </si>
  <si>
    <t xml:space="preserve"> 094</t>
  </si>
  <si>
    <t xml:space="preserve"> 100</t>
  </si>
  <si>
    <t xml:space="preserve"> 101</t>
  </si>
  <si>
    <t xml:space="preserve"> 102</t>
  </si>
  <si>
    <t xml:space="preserve"> 103</t>
  </si>
  <si>
    <t xml:space="preserve"> 104</t>
  </si>
  <si>
    <t xml:space="preserve"> 105</t>
  </si>
  <si>
    <t xml:space="preserve"> 106</t>
  </si>
  <si>
    <t xml:space="preserve"> 108</t>
  </si>
  <si>
    <t xml:space="preserve"> 109</t>
  </si>
  <si>
    <t xml:space="preserve"> 110</t>
  </si>
  <si>
    <t xml:space="preserve"> 111</t>
  </si>
  <si>
    <t xml:space="preserve"> 112</t>
  </si>
  <si>
    <t xml:space="preserve"> 113</t>
  </si>
  <si>
    <t xml:space="preserve"> 114</t>
  </si>
  <si>
    <t xml:space="preserve"> 115</t>
  </si>
  <si>
    <t xml:space="preserve"> 117</t>
  </si>
  <si>
    <t xml:space="preserve"> 118</t>
  </si>
  <si>
    <t xml:space="preserve"> 119</t>
  </si>
  <si>
    <t xml:space="preserve"> 120</t>
  </si>
  <si>
    <t xml:space="preserve"> 121</t>
  </si>
  <si>
    <t xml:space="preserve"> 123</t>
  </si>
  <si>
    <t xml:space="preserve"> 124</t>
  </si>
  <si>
    <t xml:space="preserve"> 126</t>
  </si>
  <si>
    <t xml:space="preserve"> 127</t>
  </si>
  <si>
    <t xml:space="preserve"> 129</t>
  </si>
  <si>
    <t xml:space="preserve"> 131</t>
  </si>
  <si>
    <t xml:space="preserve"> 134</t>
  </si>
  <si>
    <t xml:space="preserve"> 135</t>
  </si>
  <si>
    <t xml:space="preserve"> 136</t>
  </si>
  <si>
    <t>3423</t>
  </si>
  <si>
    <t>4222</t>
  </si>
  <si>
    <t xml:space="preserve"> Komunikacijska oprema</t>
  </si>
  <si>
    <t>4223</t>
  </si>
  <si>
    <t xml:space="preserve"> Oprema za održavanje i zaštitu</t>
  </si>
  <si>
    <t xml:space="preserve"> POSTROJENJA I OPREMA</t>
  </si>
  <si>
    <t xml:space="preserve"> KNJIGE, UMJET.DJELA I OSTALE VRIJEDNOSTI</t>
  </si>
  <si>
    <t xml:space="preserve"> NEMATERIJALNA PROIZVEDENA IMOVINA</t>
  </si>
  <si>
    <t>3237</t>
  </si>
  <si>
    <t xml:space="preserve">  Intelektualne i osobne usluge </t>
  </si>
  <si>
    <t>45</t>
  </si>
  <si>
    <t>451</t>
  </si>
  <si>
    <t xml:space="preserve"> DODATNA ULAGANJA NA GRAĐEVINSKIM OBJEKTIMA</t>
  </si>
  <si>
    <t>4511</t>
  </si>
  <si>
    <t xml:space="preserve"> 015</t>
  </si>
  <si>
    <t xml:space="preserve"> 055</t>
  </si>
  <si>
    <t xml:space="preserve">   Reprezentacija</t>
  </si>
  <si>
    <t xml:space="preserve">RASHODI ZA ZAPOSLENE </t>
  </si>
  <si>
    <t xml:space="preserve">Plaće za redovan rad </t>
  </si>
  <si>
    <t xml:space="preserve">OSTALI RASHODI ZA ZAPOSLENE </t>
  </si>
  <si>
    <t xml:space="preserve">Ostali rashodi za zaposlene </t>
  </si>
  <si>
    <t xml:space="preserve">DOPRINOSI NA PLAĆE </t>
  </si>
  <si>
    <t>MATERIJALNI RASHODI</t>
  </si>
  <si>
    <t xml:space="preserve">NAKNADA TROŠKOVA ZAPOSLENIMA </t>
  </si>
  <si>
    <t>Službena putovanja</t>
  </si>
  <si>
    <t>Stručno usavršavanje zaposlenika</t>
  </si>
  <si>
    <t xml:space="preserve">RASHODI ZA MATERIJAL I ENERGIJU </t>
  </si>
  <si>
    <t xml:space="preserve">Uredski materijal i ostali materijalni rashodi </t>
  </si>
  <si>
    <t xml:space="preserve">Energija </t>
  </si>
  <si>
    <t xml:space="preserve">Materijal i djel. za tekuće i invest. održavanje </t>
  </si>
  <si>
    <t>Sitni inventar</t>
  </si>
  <si>
    <t xml:space="preserve">RASHODI ZA USLUGE </t>
  </si>
  <si>
    <t xml:space="preserve">Usluge telefona, pošte i prijevoza </t>
  </si>
  <si>
    <t xml:space="preserve">Usluge tekućeg i investicijskog održavanja </t>
  </si>
  <si>
    <t xml:space="preserve"> 154</t>
  </si>
  <si>
    <t xml:space="preserve">Komunalne usluge </t>
  </si>
  <si>
    <t xml:space="preserve">Računalne usluge </t>
  </si>
  <si>
    <t xml:space="preserve">OSTALI NESPOMENUTI RASHODI POSL. </t>
  </si>
  <si>
    <t xml:space="preserve">MATERIJALNI RASHODI </t>
  </si>
  <si>
    <t xml:space="preserve">  RASHODI POSLOVANJA</t>
  </si>
  <si>
    <t xml:space="preserve"> 179</t>
  </si>
  <si>
    <t xml:space="preserve">  FINANCIJSKI RASHODI </t>
  </si>
  <si>
    <t xml:space="preserve">  KAMATE NA PRIMLJENE ZAJMOVE </t>
  </si>
  <si>
    <t xml:space="preserve">  Kamate na primljene zajmove od banaka</t>
  </si>
  <si>
    <t xml:space="preserve">  - Ženski malonogometni klub "Špicaškondal" Hvar</t>
  </si>
  <si>
    <t xml:space="preserve">  OTPLATA PRIM.ZAJMOVA OD BANAKA</t>
  </si>
  <si>
    <t xml:space="preserve">  Otplata gl.zajma HYPO Alpe-Adria-Bank</t>
  </si>
  <si>
    <t xml:space="preserve">  OSTALI FINANCIJSKI RASHODI</t>
  </si>
  <si>
    <t xml:space="preserve">  Bankarske usluge i usluge platnog prometa</t>
  </si>
  <si>
    <t xml:space="preserve">  Zatezne kamate</t>
  </si>
  <si>
    <t xml:space="preserve">  MATERIJALNI RASHODI</t>
  </si>
  <si>
    <t xml:space="preserve">  OSTALI RASHODI POSLOVANJA</t>
  </si>
  <si>
    <t xml:space="preserve">  Rashodi za protupožarnu zaštitu</t>
  </si>
  <si>
    <t xml:space="preserve">  DONACIJE I OSTALI RASHODI</t>
  </si>
  <si>
    <t xml:space="preserve">  TEKUĆE DONACIJE</t>
  </si>
  <si>
    <t xml:space="preserve">  - Sufinanciranje cijene prijevoza</t>
  </si>
  <si>
    <t xml:space="preserve">  Tekuće donacije u novcu</t>
  </si>
  <si>
    <t xml:space="preserve">  RASHODI ZA MATERIJAL I ENERGIJU</t>
  </si>
  <si>
    <t xml:space="preserve">  Materijal i djelovi za tekuće i invest.održ.</t>
  </si>
  <si>
    <t xml:space="preserve">  RASHODI ZA USLUGE</t>
  </si>
  <si>
    <t xml:space="preserve">  Usluge tekućeg i investicijskog održavanja</t>
  </si>
  <si>
    <t xml:space="preserve">  RASHODI ZA NABAVU NEFIN. IMOVINE</t>
  </si>
  <si>
    <t xml:space="preserve">  DODATNA ULAGANJA NA NEF.IMOVINI</t>
  </si>
  <si>
    <t xml:space="preserve">  DODATNA ULAG. NA GRAĐ.OBJEKTIMA</t>
  </si>
  <si>
    <t xml:space="preserve">  SUBVENCIJE</t>
  </si>
  <si>
    <t xml:space="preserve"> 178</t>
  </si>
  <si>
    <t xml:space="preserve">  SUBVENCIJE IZVAN JAVNOG SEKTORA</t>
  </si>
  <si>
    <t xml:space="preserve">  Subvencije poljoprivrednicima</t>
  </si>
  <si>
    <t xml:space="preserve">  Subv.obrtnicima, malim i sred.poduzetnicima</t>
  </si>
  <si>
    <t xml:space="preserve">  Materijal i djelovi za održavanje cesta</t>
  </si>
  <si>
    <t xml:space="preserve">  RASHODI ZA NABAVU NEFINANC.IMOVINE </t>
  </si>
  <si>
    <t xml:space="preserve">  RASHODI ZA  NEPROIZVED. IMOVINU </t>
  </si>
  <si>
    <t xml:space="preserve">  PRIRODNA BOGATSTVA </t>
  </si>
  <si>
    <t xml:space="preserve">  RASHODI ZA NABAVU NEFIN.IMOVINE </t>
  </si>
  <si>
    <t xml:space="preserve">  RASHODI ZA PROIZ.DUGOTR. IMOVINU</t>
  </si>
  <si>
    <t xml:space="preserve">  GRAĐEVINSKI OBJEKTI</t>
  </si>
  <si>
    <t xml:space="preserve">  DONACIJE I OSTALI RASHODI </t>
  </si>
  <si>
    <t xml:space="preserve">  KAPITALNE POMOĆI</t>
  </si>
  <si>
    <t xml:space="preserve"> 145</t>
  </si>
  <si>
    <t xml:space="preserve">  Geodetsko-katastarske usluge</t>
  </si>
  <si>
    <t xml:space="preserve">  RASHODI ZA PR.DUGOTRAJNU IMOVINU</t>
  </si>
  <si>
    <t xml:space="preserve">  NEMATERIJALNA PROIZVED. IMOVINA</t>
  </si>
  <si>
    <t xml:space="preserve">  Prostorni planovi i studije</t>
  </si>
  <si>
    <t xml:space="preserve">  Prijenosi Hvarskom vodovodu Jelsa</t>
  </si>
  <si>
    <t xml:space="preserve">  - Udruga "Malo Grablje"</t>
  </si>
  <si>
    <t xml:space="preserve">  Materijal za tekuće i invest.održavanje jav.rasv.</t>
  </si>
  <si>
    <t xml:space="preserve">  Materijal za tekuće i invest.održavanje </t>
  </si>
  <si>
    <t xml:space="preserve">  Usluge tekućeg i investicijskog održavanja </t>
  </si>
  <si>
    <t xml:space="preserve">  Komunalne usluge </t>
  </si>
  <si>
    <t xml:space="preserve">  KAPITALNE DONACIJE</t>
  </si>
  <si>
    <t xml:space="preserve">  TEKUĆE DONACIJE </t>
  </si>
  <si>
    <t xml:space="preserve">  Tekuće donacije u novcu </t>
  </si>
  <si>
    <t xml:space="preserve">  IZDACI ZA FINANCIJSKU IMOVINU I OTPLATE ZAJMOVA</t>
  </si>
  <si>
    <t xml:space="preserve">  IZDACI ZA OTPLATU GLAVNICE ZAJMOVA</t>
  </si>
  <si>
    <t xml:space="preserve"> A.   RAČUN PRIHODA I PRIMITAKA</t>
  </si>
  <si>
    <t xml:space="preserve">  Tekuće donacije sportskim društvima </t>
  </si>
  <si>
    <t xml:space="preserve">  - Nogometni klub Hvar</t>
  </si>
  <si>
    <t xml:space="preserve">  - Nogometni klub "Levanda" V.Grablje</t>
  </si>
  <si>
    <t xml:space="preserve">  - Nogometni klub "Južnjak" Sv.Nedjelja</t>
  </si>
  <si>
    <t xml:space="preserve">  - Muški rukometni klub Hvar</t>
  </si>
  <si>
    <t xml:space="preserve">  - Ženski rukometni klub Hvar</t>
  </si>
  <si>
    <t xml:space="preserve">  - Boćarski klub "Levanda" V.Grablje</t>
  </si>
  <si>
    <t xml:space="preserve">  - Boćarski klub Brusje</t>
  </si>
  <si>
    <t xml:space="preserve"> N A Z I V    R A S H O D A</t>
  </si>
  <si>
    <t xml:space="preserve">              IZDACI ZA FINANC. IMOVINU I OTPLATU ZAJMOVA</t>
  </si>
  <si>
    <t xml:space="preserve">  - Boćarski klub "Zlatan otok" Sv.Nedjelja</t>
  </si>
  <si>
    <t>3236</t>
  </si>
  <si>
    <t xml:space="preserve">  Veterinarske usluge</t>
  </si>
  <si>
    <t xml:space="preserve"> Zdravstvene i veterinarske usluge</t>
  </si>
  <si>
    <t>3299</t>
  </si>
  <si>
    <t xml:space="preserve">  Sufinanciranje nabavke vatrogasnog vozila</t>
  </si>
  <si>
    <t xml:space="preserve">   0360</t>
  </si>
  <si>
    <t>0360</t>
  </si>
  <si>
    <t xml:space="preserve"> Služba zaštite i spašavanja</t>
  </si>
  <si>
    <t xml:space="preserve">  - Ronilački klub "Pelegrin"</t>
  </si>
  <si>
    <t xml:space="preserve">  Materijal za redovno poslovanje</t>
  </si>
  <si>
    <t xml:space="preserve">  Sitni inventar</t>
  </si>
  <si>
    <t xml:space="preserve">  Najam prostora za održavanje priredbi</t>
  </si>
  <si>
    <t xml:space="preserve">  Usluge promidžbe i informiranja</t>
  </si>
  <si>
    <t xml:space="preserve">  Intelektualne i osobne usluge -honorari i sl.</t>
  </si>
  <si>
    <t xml:space="preserve">  OSTALI NESPOMENUTI RASHODI POSL.</t>
  </si>
  <si>
    <t xml:space="preserve">  Reprezentacija</t>
  </si>
  <si>
    <t xml:space="preserve">  Ostali nespomenuti rashodi poslovanja</t>
  </si>
  <si>
    <t xml:space="preserve">  Tekuće donacije udrugama u kulturi</t>
  </si>
  <si>
    <t xml:space="preserve">  - Pjevačko društvo Hvar</t>
  </si>
  <si>
    <t xml:space="preserve">  - Hvarsko pučko kazalište</t>
  </si>
  <si>
    <t xml:space="preserve">  - Dramski studio mladih Hvar</t>
  </si>
  <si>
    <t xml:space="preserve">  - Klapa "Galešnik" Hvar</t>
  </si>
  <si>
    <t xml:space="preserve">  - Folklorno društvo "Šaltin" Hvar</t>
  </si>
  <si>
    <t xml:space="preserve">  - GSU "Stela Maris" Hvar</t>
  </si>
  <si>
    <t xml:space="preserve"> 125</t>
  </si>
  <si>
    <t xml:space="preserve">  - Klub žena "Vita Pharos" - za medicinskih aparata</t>
  </si>
  <si>
    <t xml:space="preserve"> 132</t>
  </si>
  <si>
    <t xml:space="preserve"> 176</t>
  </si>
  <si>
    <t xml:space="preserve"> 177</t>
  </si>
  <si>
    <t xml:space="preserve">  - Matica Hrvatska ogranak Hvar</t>
  </si>
  <si>
    <t xml:space="preserve">  - Donacije polit.strankama zastupljenim u GV</t>
  </si>
  <si>
    <t xml:space="preserve">  NAKNADE GRAĐANIMA I KUĆANSTVIMA</t>
  </si>
  <si>
    <t xml:space="preserve">  NAKNADE GRAĐ. I KUĆ. IZ PRORAČUNA</t>
  </si>
  <si>
    <t xml:space="preserve">  Naknade građanima i kućanstvima u novcu</t>
  </si>
  <si>
    <t xml:space="preserve">  - Jednokratne novčane pomoći</t>
  </si>
  <si>
    <t xml:space="preserve">  Naknade građanima i kućanstvima u naravi</t>
  </si>
  <si>
    <t xml:space="preserve">  - Troškovi borbe protiv ovisnosti</t>
  </si>
  <si>
    <t xml:space="preserve">  - Subvencije boravka djece u vrtiću</t>
  </si>
  <si>
    <t xml:space="preserve">  - Subvencije stacionara</t>
  </si>
  <si>
    <t xml:space="preserve">  - Ostale naknade u naravi</t>
  </si>
  <si>
    <t xml:space="preserve">  Stipendije i školarine</t>
  </si>
  <si>
    <t xml:space="preserve">  DONACIJE I OSTALI PRIHODI</t>
  </si>
  <si>
    <t xml:space="preserve">  - Udruga HVIDR otoka Hvara</t>
  </si>
  <si>
    <t xml:space="preserve">  - Županijska udruga gluhih</t>
  </si>
  <si>
    <t xml:space="preserve">  - Županijska udruga slijepih</t>
  </si>
  <si>
    <t xml:space="preserve">  - Ostale udruge invalidnih i hendikep. osoba</t>
  </si>
  <si>
    <t xml:space="preserve">  - naknade za troškove stanovanja</t>
  </si>
  <si>
    <t xml:space="preserve">  - GD Crvenog križa Hvar</t>
  </si>
  <si>
    <t xml:space="preserve">  - Udruga "Mali princ" Hvar</t>
  </si>
  <si>
    <t xml:space="preserve">  PROIZVEDENA DUGOTRAJNA IMOVINA</t>
  </si>
  <si>
    <t xml:space="preserve">  Dom za starije "Novak Leonidas"</t>
  </si>
  <si>
    <t xml:space="preserve">  RASHODI ZA ZAPOSLENE </t>
  </si>
  <si>
    <t xml:space="preserve">  Plaće za redovan rad </t>
  </si>
  <si>
    <t xml:space="preserve">  OSTALI RASHODI ZA ZAPOSLENE </t>
  </si>
  <si>
    <t xml:space="preserve">  Ostali rashodi za zaposlene </t>
  </si>
  <si>
    <t xml:space="preserve">  DOPRINOSI NA PLAĆE </t>
  </si>
  <si>
    <t xml:space="preserve"> 093</t>
  </si>
  <si>
    <t xml:space="preserve"> 095</t>
  </si>
  <si>
    <t xml:space="preserve"> 096</t>
  </si>
  <si>
    <t xml:space="preserve"> 099</t>
  </si>
  <si>
    <t xml:space="preserve"> 128</t>
  </si>
  <si>
    <t xml:space="preserve"> 150</t>
  </si>
  <si>
    <t xml:space="preserve"> 171</t>
  </si>
  <si>
    <t xml:space="preserve"> 172</t>
  </si>
  <si>
    <t xml:space="preserve"> 173</t>
  </si>
  <si>
    <t xml:space="preserve"> 174</t>
  </si>
  <si>
    <t>FUNKC.
KLAS.</t>
  </si>
  <si>
    <t>Vlastiti prihodi</t>
  </si>
  <si>
    <t xml:space="preserve"> 122</t>
  </si>
  <si>
    <t xml:space="preserve"> 180</t>
  </si>
  <si>
    <t xml:space="preserve"> 181</t>
  </si>
  <si>
    <t xml:space="preserve"> 182</t>
  </si>
  <si>
    <t xml:space="preserve"> 183</t>
  </si>
  <si>
    <t xml:space="preserve"> 184</t>
  </si>
  <si>
    <t xml:space="preserve"> 185</t>
  </si>
  <si>
    <t xml:space="preserve"> 186</t>
  </si>
  <si>
    <t xml:space="preserve"> 187</t>
  </si>
  <si>
    <t xml:space="preserve"> 188</t>
  </si>
  <si>
    <t xml:space="preserve"> 189</t>
  </si>
  <si>
    <t>Donacije</t>
  </si>
  <si>
    <t xml:space="preserve">  - Pomoći za novorođenu djecu</t>
  </si>
  <si>
    <t xml:space="preserve"> Ostali prihodi od nefinancijske imovine</t>
  </si>
  <si>
    <t xml:space="preserve"> - prihodi od spomeničke rente</t>
  </si>
  <si>
    <t xml:space="preserve"> - naknada za korištenje javnih površina</t>
  </si>
  <si>
    <t xml:space="preserve">  Energija - javna rasvjeta </t>
  </si>
  <si>
    <t>32</t>
  </si>
  <si>
    <t xml:space="preserve">  - Boćarski klub Gdinj - Hvar</t>
  </si>
  <si>
    <t>323</t>
  </si>
  <si>
    <t>3232</t>
  </si>
  <si>
    <t xml:space="preserve">  Gorska služba spašavanja - tekuća donacija</t>
  </si>
  <si>
    <t xml:space="preserve">  DVD Hvar - tekuća donacija</t>
  </si>
  <si>
    <t xml:space="preserve">  - Jedriličarski klub "Zvir" Hvar</t>
  </si>
  <si>
    <t xml:space="preserve">  - Udruga za mali nogomet Hvar</t>
  </si>
  <si>
    <t xml:space="preserve">  - Udruga "Pjover" V.Grablje</t>
  </si>
  <si>
    <t xml:space="preserve">  Održavanje oborinske i fekalne kanalizacije</t>
  </si>
  <si>
    <t xml:space="preserve"> 086</t>
  </si>
  <si>
    <t xml:space="preserve"> 098</t>
  </si>
  <si>
    <t xml:space="preserve"> 137</t>
  </si>
  <si>
    <t xml:space="preserve"> 139</t>
  </si>
  <si>
    <t xml:space="preserve">  Kapitalna donacija Srednjoj školi Hvar </t>
  </si>
  <si>
    <t xml:space="preserve">  Kapitalna donacija Osnovnoj školi Hvar </t>
  </si>
  <si>
    <t xml:space="preserve"> 050</t>
  </si>
  <si>
    <t xml:space="preserve"> 059</t>
  </si>
  <si>
    <t xml:space="preserve"> 066</t>
  </si>
  <si>
    <t xml:space="preserve"> 068</t>
  </si>
  <si>
    <t xml:space="preserve"> 138</t>
  </si>
  <si>
    <t xml:space="preserve"> 175</t>
  </si>
  <si>
    <t xml:space="preserve">  Energija</t>
  </si>
  <si>
    <t>3523</t>
  </si>
  <si>
    <t xml:space="preserve"> 140</t>
  </si>
  <si>
    <t xml:space="preserve">  OSTALI NESPOMENUTI RASHODI POSLOVANJA</t>
  </si>
  <si>
    <t xml:space="preserve">  Troškovi održavanja Dječje olimpijade</t>
  </si>
  <si>
    <t xml:space="preserve">  - Udruga osoba s invaliditetom otoka Hvara</t>
  </si>
  <si>
    <t xml:space="preserve">  Oprema i namještaj</t>
  </si>
  <si>
    <t xml:space="preserve">  NAKNADE TROŠKOVA ZAPOSLENIMA</t>
  </si>
  <si>
    <t>3212</t>
  </si>
  <si>
    <t xml:space="preserve">  Naknada za prijevoz na posao i s posla</t>
  </si>
  <si>
    <t>Naknada prijevoza na posao i s posla</t>
  </si>
  <si>
    <t xml:space="preserve"> Naknada za prijevoz na posao i s posla</t>
  </si>
  <si>
    <t xml:space="preserve">382 </t>
  </si>
  <si>
    <t>3821</t>
  </si>
  <si>
    <t xml:space="preserve">  Uređenje i održavanje sportskih terena</t>
  </si>
  <si>
    <t>Članak 2</t>
  </si>
  <si>
    <t xml:space="preserve">  Održavanje nerazvrstanih cesta</t>
  </si>
  <si>
    <t>N A Z I V   R A Č U N A</t>
  </si>
  <si>
    <t xml:space="preserve"> 074</t>
  </si>
  <si>
    <t xml:space="preserve"> 081</t>
  </si>
  <si>
    <t xml:space="preserve"> 097</t>
  </si>
  <si>
    <t xml:space="preserve">  Tekuće donacije za programske aktivnosti</t>
  </si>
  <si>
    <t xml:space="preserve">  Tekuće donacije vjerskim zajednicama</t>
  </si>
  <si>
    <t xml:space="preserve"> 143</t>
  </si>
  <si>
    <t xml:space="preserve"> 146</t>
  </si>
  <si>
    <t xml:space="preserve"> 148</t>
  </si>
  <si>
    <t xml:space="preserve"> 149</t>
  </si>
  <si>
    <t xml:space="preserve">  Kapitalna pomoć Komunalnom Hvar za sanac.odlagališta</t>
  </si>
  <si>
    <t>NAZIV RAČUNA FUNKCIJSKE KLASIFIKACIJE</t>
  </si>
  <si>
    <t xml:space="preserve"> OPĆE JAVNE USLUGE</t>
  </si>
  <si>
    <t xml:space="preserve"> Izvršna i zakonodavna tijela</t>
  </si>
  <si>
    <t xml:space="preserve"> Financijski i fiskalni poslovi</t>
  </si>
  <si>
    <t xml:space="preserve"> Ostale opće usluge</t>
  </si>
  <si>
    <t xml:space="preserve"> Transakcije vezane za javni dug (otplata kredita)</t>
  </si>
  <si>
    <t xml:space="preserve"> Prijenosi općeg karaktera (stranke, udruge)</t>
  </si>
  <si>
    <t xml:space="preserve"> JAVNI RED I SIGURNOST</t>
  </si>
  <si>
    <t xml:space="preserve"> Protupožarna zaštita</t>
  </si>
  <si>
    <t xml:space="preserve"> EKONOMSKI POSLOVI</t>
  </si>
  <si>
    <t xml:space="preserve"> Opći ekonomski poslovi (održ.građ.objekata)</t>
  </si>
  <si>
    <t xml:space="preserve"> Cestovni promet (održavanje i izgradnja cesta)</t>
  </si>
  <si>
    <t xml:space="preserve"> ZAŠTITA OKOLIŠA</t>
  </si>
  <si>
    <t xml:space="preserve"> Gospodarenje otpadnim vodama (kanalizacija)</t>
  </si>
  <si>
    <t xml:space="preserve"> Razvoj zajednice (planovi, geodet.poslovi)</t>
  </si>
  <si>
    <t xml:space="preserve"> Opskrba vodom (prijenos Hv.vodovodu)</t>
  </si>
  <si>
    <t xml:space="preserve"> Ulična rasvjeta (održ.i troš.javne rasvjete)</t>
  </si>
  <si>
    <t xml:space="preserve"> ZDRAVSTVO</t>
  </si>
  <si>
    <t xml:space="preserve"> REKREACIJA, KULTURA I RELIGIJA</t>
  </si>
  <si>
    <t xml:space="preserve"> Rekreacija i sport</t>
  </si>
  <si>
    <t xml:space="preserve"> Religija i druge službe zajednice</t>
  </si>
  <si>
    <t xml:space="preserve"> OBRAZOVANJE</t>
  </si>
  <si>
    <t xml:space="preserve"> Osnovno obrazovanje</t>
  </si>
  <si>
    <t xml:space="preserve"> SOCIJALNA ZAŠTITA</t>
  </si>
  <si>
    <t xml:space="preserve"> Starost (Dom za starije)</t>
  </si>
  <si>
    <t xml:space="preserve"> Pomoći obitelji i djeci (stipendije)</t>
  </si>
  <si>
    <t xml:space="preserve"> Pomoć za troš.stanovanja</t>
  </si>
  <si>
    <t xml:space="preserve"> U K U P N O</t>
  </si>
  <si>
    <t>Račun
funkcijske
klasifikacije</t>
  </si>
  <si>
    <t>%  u
ukupnim
rashodima</t>
  </si>
  <si>
    <t>01</t>
  </si>
  <si>
    <t>0112</t>
  </si>
  <si>
    <t>0133</t>
  </si>
  <si>
    <t>0170</t>
  </si>
  <si>
    <t>0180</t>
  </si>
  <si>
    <t>03</t>
  </si>
  <si>
    <t>0320</t>
  </si>
  <si>
    <t>04</t>
  </si>
  <si>
    <t>0411</t>
  </si>
  <si>
    <t>0421</t>
  </si>
  <si>
    <t>0451</t>
  </si>
  <si>
    <t>0474</t>
  </si>
  <si>
    <t>05</t>
  </si>
  <si>
    <t>0520</t>
  </si>
  <si>
    <t>06</t>
  </si>
  <si>
    <t>0620</t>
  </si>
  <si>
    <t>0630</t>
  </si>
  <si>
    <t>0640</t>
  </si>
  <si>
    <t>0660</t>
  </si>
  <si>
    <t>07</t>
  </si>
  <si>
    <t>0721</t>
  </si>
  <si>
    <t>08</t>
  </si>
  <si>
    <t>0810</t>
  </si>
  <si>
    <t>0820</t>
  </si>
  <si>
    <t>0840</t>
  </si>
  <si>
    <t>09</t>
  </si>
  <si>
    <t>0911</t>
  </si>
  <si>
    <t>0912</t>
  </si>
  <si>
    <t>10</t>
  </si>
  <si>
    <t xml:space="preserve"> Opće medicinske usluge (donac. zdravstv.ustanov.)</t>
  </si>
  <si>
    <t xml:space="preserve"> Soc.zaštita koja nije drugdje svrstana (soc.udruge)</t>
  </si>
  <si>
    <t xml:space="preserve"> UNAPREĐENJA STANOVANJA I ZAJEDNICE</t>
  </si>
  <si>
    <t xml:space="preserve"> Poljoprivreda (poticaji u  poljoprivredi)</t>
  </si>
  <si>
    <t xml:space="preserve"> Višenamjenski razvojni projekti (malo poduzet.)</t>
  </si>
  <si>
    <t xml:space="preserve"> 169</t>
  </si>
  <si>
    <t xml:space="preserve"> 170</t>
  </si>
  <si>
    <t>Članak 3.</t>
  </si>
  <si>
    <t xml:space="preserve"> 151</t>
  </si>
  <si>
    <t xml:space="preserve"> 152</t>
  </si>
  <si>
    <t>III  ZAVRŠNE I ZAKLJUČNE ODREDBE</t>
  </si>
  <si>
    <t>Članak 4.</t>
  </si>
  <si>
    <t>REPUBLIKA HRVATSKA</t>
  </si>
  <si>
    <t>SPLITSKO-DALMATINSKA ŽUPANIJA</t>
  </si>
  <si>
    <t>G R A D    H V A R</t>
  </si>
  <si>
    <t>GRAD HVAR</t>
  </si>
  <si>
    <t xml:space="preserve"> Predškolski odgoj i obrazovanje (dj.vrtić)</t>
  </si>
  <si>
    <t xml:space="preserve">  - kapitalna pomoći Fonda za zaštitu okoliša </t>
  </si>
  <si>
    <t xml:space="preserve"> Pomoći bolesnim i invalidnim (udruge invalid.osoba)</t>
  </si>
  <si>
    <t xml:space="preserve"> Socijalne pomoći stanovništvu (ostale pomoći i izdaci)</t>
  </si>
  <si>
    <t xml:space="preserve"> Dodatna ulaganja na građevinskim objektima</t>
  </si>
  <si>
    <t xml:space="preserve">  Kapital. donacija DVD-u za dovršetak vatrogas.doma</t>
  </si>
  <si>
    <t xml:space="preserve">  Izgradnja lokalnih cesta i puteva </t>
  </si>
  <si>
    <t xml:space="preserve">  Kapitalna pomoć Komunalnom - Hvar</t>
  </si>
  <si>
    <t xml:space="preserve">  0510</t>
  </si>
  <si>
    <t xml:space="preserve">  Kapit.pomoć Komunalnom-Hvar za kupnju opreme</t>
  </si>
  <si>
    <t>382</t>
  </si>
  <si>
    <t xml:space="preserve">  - Klapa "Bodulke" Hvar</t>
  </si>
  <si>
    <t xml:space="preserve">  - Plesni studio mladih - Hvar</t>
  </si>
  <si>
    <t xml:space="preserve">  Ostale usluge</t>
  </si>
  <si>
    <t xml:space="preserve">   634</t>
  </si>
  <si>
    <t xml:space="preserve"> KAPIT.POMOĆI OD OSTALIH DRŽAVNIH SUBJEKATA</t>
  </si>
  <si>
    <t xml:space="preserve">   6342</t>
  </si>
  <si>
    <t xml:space="preserve"> Kapitalne pomoći od ostalih državnih subjekata</t>
  </si>
  <si>
    <t xml:space="preserve">  - kapitalne pomoći iz županijskog proračuna</t>
  </si>
  <si>
    <t xml:space="preserve">   61314</t>
  </si>
  <si>
    <t xml:space="preserve">   61315</t>
  </si>
  <si>
    <t xml:space="preserve">   61341</t>
  </si>
  <si>
    <t xml:space="preserve">   61424</t>
  </si>
  <si>
    <t xml:space="preserve">   61453</t>
  </si>
  <si>
    <t xml:space="preserve">   63311</t>
  </si>
  <si>
    <t xml:space="preserve">  - tekuće pomoći iz državnog proračuna</t>
  </si>
  <si>
    <t xml:space="preserve">   63312</t>
  </si>
  <si>
    <t xml:space="preserve">  - tekuće pomoći iz županijskog proračuna</t>
  </si>
  <si>
    <t xml:space="preserve">   63321</t>
  </si>
  <si>
    <t xml:space="preserve">   63322</t>
  </si>
  <si>
    <t xml:space="preserve">  - kapitalne pomoći iz državnog proračuna</t>
  </si>
  <si>
    <t xml:space="preserve">   64131</t>
  </si>
  <si>
    <t xml:space="preserve"> 153</t>
  </si>
  <si>
    <t xml:space="preserve"> 155</t>
  </si>
  <si>
    <t xml:space="preserve"> 156</t>
  </si>
  <si>
    <t xml:space="preserve"> 157</t>
  </si>
  <si>
    <t xml:space="preserve"> 158</t>
  </si>
  <si>
    <t xml:space="preserve"> 159</t>
  </si>
  <si>
    <t xml:space="preserve"> 160</t>
  </si>
  <si>
    <t xml:space="preserve"> 161</t>
  </si>
  <si>
    <t xml:space="preserve"> 162</t>
  </si>
  <si>
    <t xml:space="preserve"> 163</t>
  </si>
  <si>
    <t xml:space="preserve"> 164</t>
  </si>
  <si>
    <t xml:space="preserve"> 165</t>
  </si>
  <si>
    <t xml:space="preserve"> 166</t>
  </si>
  <si>
    <t xml:space="preserve"> 167</t>
  </si>
  <si>
    <t xml:space="preserve"> 168</t>
  </si>
  <si>
    <t xml:space="preserve"> - kamate na oročena sredstva</t>
  </si>
  <si>
    <t xml:space="preserve">   64132</t>
  </si>
  <si>
    <t xml:space="preserve"> - kamate na depozite po viđenju</t>
  </si>
  <si>
    <t xml:space="preserve">   64143</t>
  </si>
  <si>
    <t xml:space="preserve"> - zatezne kamate iz obveznih odnosa i drugo</t>
  </si>
  <si>
    <t xml:space="preserve">   64214</t>
  </si>
  <si>
    <t xml:space="preserve"> - naknade za koncesije na pomorskom dobru</t>
  </si>
  <si>
    <t xml:space="preserve">   64236</t>
  </si>
  <si>
    <t xml:space="preserve">   64239</t>
  </si>
  <si>
    <t xml:space="preserve">   65129</t>
  </si>
  <si>
    <t xml:space="preserve">   65139</t>
  </si>
  <si>
    <t xml:space="preserve">   65141</t>
  </si>
  <si>
    <t xml:space="preserve"> - ostale nespomenute kazne</t>
  </si>
  <si>
    <t xml:space="preserve">   66312</t>
  </si>
  <si>
    <t xml:space="preserve"> - tekuće donacije neprofitnih organizacija</t>
  </si>
  <si>
    <t xml:space="preserve">   66313</t>
  </si>
  <si>
    <t xml:space="preserve"> - tekuće donacije trgovačkih društava</t>
  </si>
  <si>
    <t xml:space="preserve">   71112</t>
  </si>
  <si>
    <t xml:space="preserve">  - Darovi djeci predškolskog i OŠ uzrasta</t>
  </si>
  <si>
    <t xml:space="preserve"> - prihodi od prodaje građevinskog zemljišta</t>
  </si>
  <si>
    <t xml:space="preserve">   72119</t>
  </si>
  <si>
    <t xml:space="preserve"> Prihodi od prodaje stambenih objekata</t>
  </si>
  <si>
    <t xml:space="preserve"> - prihodi od prodaje stanova i ostalih stamb.objekata</t>
  </si>
  <si>
    <t xml:space="preserve">  Razvoj sustava zaštite i spašavanja</t>
  </si>
  <si>
    <t>422</t>
  </si>
  <si>
    <t xml:space="preserve">  POSTROJENJA I OPREMA</t>
  </si>
  <si>
    <t>4227</t>
  </si>
  <si>
    <t xml:space="preserve">  Nabava i izgradnje javne rasvjete </t>
  </si>
  <si>
    <t>421</t>
  </si>
  <si>
    <t xml:space="preserve">  0452</t>
  </si>
  <si>
    <t>4213</t>
  </si>
  <si>
    <t xml:space="preserve">  Izgradnja javnih površina</t>
  </si>
  <si>
    <t>Članak 5.</t>
  </si>
  <si>
    <t>0510</t>
  </si>
  <si>
    <t xml:space="preserve"> Gospodarenje otpadom (sanacija odlagališta)</t>
  </si>
  <si>
    <t>0452</t>
  </si>
  <si>
    <t xml:space="preserve"> Promet vodenim putevima (uređ.obale)</t>
  </si>
  <si>
    <t>Račun - konto</t>
  </si>
  <si>
    <t>/u kunama/</t>
  </si>
  <si>
    <t xml:space="preserve">  Naknade članovima vijeća za koncesije</t>
  </si>
  <si>
    <t>I.  OPĆI DIO</t>
  </si>
  <si>
    <t xml:space="preserve">              PRIHODI OD NEFINANCIJSKE IMOVINE</t>
  </si>
  <si>
    <t xml:space="preserve">              U K U P N O   P R I H O D I</t>
  </si>
  <si>
    <t xml:space="preserve">              RASHODI ZA NEFINANCIJSKU IMOVINU</t>
  </si>
  <si>
    <t xml:space="preserve">              RAZLIKA  -  VIŠAK / MANJAK</t>
  </si>
  <si>
    <t xml:space="preserve"> PRIHODI OD POREZA</t>
  </si>
  <si>
    <t xml:space="preserve"> POREZ I PRIREZ NA DOHODAK</t>
  </si>
  <si>
    <t xml:space="preserve"> Porez i prirez na doh. od nesamostalnog rada</t>
  </si>
  <si>
    <t xml:space="preserve"> Porez i prirez na doh. od samostalnih djelatnosti</t>
  </si>
  <si>
    <t xml:space="preserve"> Porez i prirez na doh. od imovine i imov.prava</t>
  </si>
  <si>
    <t xml:space="preserve"> Porez i prirez na dohodak po godišnjoj prijavi</t>
  </si>
  <si>
    <t xml:space="preserve"> Porez i prirez na doh. utvrđen postupkom nadzora</t>
  </si>
  <si>
    <t xml:space="preserve"> POREZ NA IMOVINU</t>
  </si>
  <si>
    <t xml:space="preserve"> Stalni porezi na nepokretnu imovinu</t>
  </si>
  <si>
    <t xml:space="preserve"> Povremeni porezi na imovinu</t>
  </si>
  <si>
    <t xml:space="preserve"> POREZI NA ROBU I USLUGE</t>
  </si>
  <si>
    <t xml:space="preserve"> Porez na promet </t>
  </si>
  <si>
    <t xml:space="preserve"> P O M O Ć I</t>
  </si>
  <si>
    <t xml:space="preserve"> POMOĆI IZ PRORAČUNA</t>
  </si>
  <si>
    <t xml:space="preserve"> Tekuće pomoći iz proračuna</t>
  </si>
  <si>
    <t xml:space="preserve"> Kapitalne pomoći iz proračuna</t>
  </si>
  <si>
    <t xml:space="preserve"> PRIHODI OD IMOVINE</t>
  </si>
  <si>
    <t xml:space="preserve"> PRIHODI OD FINANCIJSKE IMOVINE</t>
  </si>
  <si>
    <t xml:space="preserve"> Kamate na oročena sredstva i depozite po viđenju</t>
  </si>
  <si>
    <t xml:space="preserve"> Prihodi od zateznih kamata</t>
  </si>
  <si>
    <t xml:space="preserve"> PRIHODI OD NEFINANCIJSKE IMOVINE</t>
  </si>
  <si>
    <t xml:space="preserve"> Naknada za koncesije</t>
  </si>
  <si>
    <t xml:space="preserve"> Prihodi od zakupa i iznajmljivanja imovine</t>
  </si>
  <si>
    <t xml:space="preserve"> PRIH. OD  PRISTOJBI I PO POSEBNIM PROPISIMA</t>
  </si>
  <si>
    <t xml:space="preserve"> Gradske pristojbe i naknade</t>
  </si>
  <si>
    <t xml:space="preserve"> PRIHODI PO POSEBNIM PROPISIMA</t>
  </si>
  <si>
    <t xml:space="preserve"> Ostale kazne</t>
  </si>
  <si>
    <t xml:space="preserve"> DONACIJE OD PRAVNIH I FIZIČKIH OSOBA</t>
  </si>
  <si>
    <t xml:space="preserve"> Tekuće donacije</t>
  </si>
  <si>
    <t xml:space="preserve"> PRIHODI OD PRODAJE NEFINANCIJSKE IMOVINE</t>
  </si>
  <si>
    <t xml:space="preserve"> PRIHODI OD PRODAJE MATERIJALNE IMOVINE</t>
  </si>
  <si>
    <t xml:space="preserve"> Prihodi od prodaje zemljišta</t>
  </si>
  <si>
    <t xml:space="preserve"> PRIHODI OD PRODAJE GRAĐEVIN.OBJEKATA</t>
  </si>
  <si>
    <t xml:space="preserve"> U K U P N O   P R I H O D I  ( 6 + 7 )</t>
  </si>
  <si>
    <t xml:space="preserve"> RASHODI ZA ZAPOSLENE</t>
  </si>
  <si>
    <t xml:space="preserve"> Plaće za redovan rad</t>
  </si>
  <si>
    <t xml:space="preserve"> Ostali rashodi za zaposlene</t>
  </si>
  <si>
    <t xml:space="preserve"> MATERIJALNI RASHODI</t>
  </si>
  <si>
    <t xml:space="preserve"> Službena putovanja</t>
  </si>
  <si>
    <t xml:space="preserve"> Stručno usavršavanje zaposlenika</t>
  </si>
  <si>
    <t xml:space="preserve"> Uredski materijal i ostali materijalni rashodi</t>
  </si>
  <si>
    <t xml:space="preserve"> Energija</t>
  </si>
  <si>
    <t xml:space="preserve"> Materijal i djelovi za tekuće i invest.održavanje</t>
  </si>
  <si>
    <t xml:space="preserve"> Sitni inventar</t>
  </si>
  <si>
    <t xml:space="preserve"> Usluge telefona, pošte i prijevoza</t>
  </si>
  <si>
    <t xml:space="preserve">  - Zavičajna udruga "Bruška zora"</t>
  </si>
  <si>
    <t xml:space="preserve">  - Udruga iznajmljivača privatnog smještaja Hvar</t>
  </si>
  <si>
    <t xml:space="preserve">  Potpora Udruženju obrtnika otoka Hvara</t>
  </si>
  <si>
    <t xml:space="preserve">  - Udruga mladih "Pharina" Hvar</t>
  </si>
  <si>
    <t xml:space="preserve">  Održavanje i sanacija divljih odlagališta otpada</t>
  </si>
  <si>
    <t xml:space="preserve"> Usluge tekućeg i investicijskog održavanja</t>
  </si>
  <si>
    <t xml:space="preserve"> Usluge promidžbe i informiranja</t>
  </si>
  <si>
    <t xml:space="preserve"> Komunalne usluge</t>
  </si>
  <si>
    <t xml:space="preserve"> Zakupnine i najamnine</t>
  </si>
  <si>
    <t xml:space="preserve"> Intelektualne i osobne usluge</t>
  </si>
  <si>
    <t xml:space="preserve"> Računalne usluge</t>
  </si>
  <si>
    <t xml:space="preserve"> Ostale usluge</t>
  </si>
  <si>
    <t xml:space="preserve"> Ostali nespomenuti rashodi poslovanja</t>
  </si>
  <si>
    <t xml:space="preserve"> Premije osiguranja</t>
  </si>
  <si>
    <t xml:space="preserve"> Reprezentacija</t>
  </si>
  <si>
    <t xml:space="preserve"> Članarine</t>
  </si>
  <si>
    <t xml:space="preserve"> FINANCIJSKI RASHODI</t>
  </si>
  <si>
    <t xml:space="preserve"> Kamate za primljene zajmove od banaka</t>
  </si>
  <si>
    <t xml:space="preserve"> Bankarske usluge i usluge platnog prometa</t>
  </si>
  <si>
    <t xml:space="preserve"> Zatezne kamate</t>
  </si>
  <si>
    <t xml:space="preserve"> SUBVENCIJE</t>
  </si>
  <si>
    <t xml:space="preserve">  - Ženski malonogometni klub "Ganadores" Hvar</t>
  </si>
  <si>
    <t xml:space="preserve">  - Moto klub "Sunčani Jahači" Hvar</t>
  </si>
  <si>
    <t xml:space="preserve"> Subvencije poljoprivrednicima, obrtnicima i poduzetnicima</t>
  </si>
  <si>
    <t xml:space="preserve"> NAKNADE GRAĐANIMA I KUĆANSTVIMA</t>
  </si>
  <si>
    <t xml:space="preserve"> Naknade građanima i kućanstvima u novcu</t>
  </si>
  <si>
    <t xml:space="preserve"> Naknade građanima i kućanstvima u naravi</t>
  </si>
  <si>
    <t xml:space="preserve"> Tekuće donacije u novcu</t>
  </si>
  <si>
    <t xml:space="preserve"> Kapitalne donacije neprofitnim organizacijama</t>
  </si>
  <si>
    <t xml:space="preserve"> Nepredviđeni rashodi do visine proračunske pričuve</t>
  </si>
  <si>
    <t xml:space="preserve"> Kapitalne pomoći trg. društvima u javnom sektoru</t>
  </si>
  <si>
    <t xml:space="preserve"> RASHODI ZA NABAVU NEFINANCIJSKE IMOVINE</t>
  </si>
  <si>
    <t xml:space="preserve"> Zemljište</t>
  </si>
  <si>
    <t xml:space="preserve"> Poslovni objekti</t>
  </si>
  <si>
    <t xml:space="preserve"> Uredska oprema i namještaj</t>
  </si>
  <si>
    <t xml:space="preserve"> Knjige u knjižnicama</t>
  </si>
  <si>
    <t xml:space="preserve"> Ulaganje u računalne programe</t>
  </si>
  <si>
    <t xml:space="preserve"> U K U P N O   R A S H O D I   ( 3 + 4 )</t>
  </si>
  <si>
    <t xml:space="preserve"> IZDACI ZA OTPLATU GLAVNICE PRIMLJ.ZAJMOVA</t>
  </si>
  <si>
    <t xml:space="preserve"> Otplata glavnice primljenih zajmova od tuzem. banaka</t>
  </si>
  <si>
    <t xml:space="preserve"> UKUPNO RASHODI I IZDACI  ( 3 + 4 + 5 )</t>
  </si>
  <si>
    <t xml:space="preserve"> II  POSEBNI DIO</t>
  </si>
  <si>
    <t xml:space="preserve">              P R I H O D I   P O S L O V A NJ A</t>
  </si>
  <si>
    <t xml:space="preserve">              R A S H O D I   P O S L O V A NJ A</t>
  </si>
  <si>
    <t xml:space="preserve">              U K U P N O    R A S H O D I</t>
  </si>
  <si>
    <t xml:space="preserve">        B.  RAČUN ZADUŽIVANJA / FINANCIRANJA:</t>
  </si>
  <si>
    <t xml:space="preserve">        A.  RAČUN PRIHODA I RASHODA </t>
  </si>
  <si>
    <t xml:space="preserve">        UKUPNO PRIHODI I PRIMICI</t>
  </si>
  <si>
    <t xml:space="preserve">        UKUPNO RASHODI I IZDACI</t>
  </si>
  <si>
    <t xml:space="preserve">        RASPOLOŽIVA SREDSTVA IZ PRETHODNIH GODINA</t>
  </si>
  <si>
    <t xml:space="preserve">        RAZLIKA - MANJAK</t>
  </si>
  <si>
    <t xml:space="preserve">        RAZLIKA  VIŠAK/MANJAK</t>
  </si>
  <si>
    <t xml:space="preserve">   6</t>
  </si>
  <si>
    <t xml:space="preserve"> PRIHODI  POSLOVANJA</t>
  </si>
  <si>
    <t xml:space="preserve">   61</t>
  </si>
  <si>
    <t xml:space="preserve">   611</t>
  </si>
  <si>
    <t xml:space="preserve">   6111</t>
  </si>
  <si>
    <t xml:space="preserve">   6112</t>
  </si>
  <si>
    <t xml:space="preserve">   6113</t>
  </si>
  <si>
    <t xml:space="preserve">   6115</t>
  </si>
  <si>
    <t xml:space="preserve">   6116</t>
  </si>
  <si>
    <t xml:space="preserve">   613</t>
  </si>
  <si>
    <t xml:space="preserve">   6131</t>
  </si>
  <si>
    <t xml:space="preserve">   6134</t>
  </si>
  <si>
    <t xml:space="preserve"> - porez na kuće za odmor</t>
  </si>
  <si>
    <t xml:space="preserve"> - porez na korištenje javnih površina</t>
  </si>
  <si>
    <t xml:space="preserve"> - porez na promet nekretnina</t>
  </si>
  <si>
    <t xml:space="preserve">   614</t>
  </si>
  <si>
    <t xml:space="preserve">   6142</t>
  </si>
  <si>
    <t xml:space="preserve">   6145</t>
  </si>
  <si>
    <t xml:space="preserve"> - porez na potrošnju</t>
  </si>
  <si>
    <t xml:space="preserve"> - porez na tvrtku odnosno naziv</t>
  </si>
  <si>
    <t xml:space="preserve"> - porez na reklame</t>
  </si>
  <si>
    <t xml:space="preserve">   63</t>
  </si>
  <si>
    <t xml:space="preserve">   633</t>
  </si>
  <si>
    <t xml:space="preserve">   6331</t>
  </si>
  <si>
    <t xml:space="preserve">   6332</t>
  </si>
  <si>
    <t xml:space="preserve">   64</t>
  </si>
  <si>
    <t xml:space="preserve">   641</t>
  </si>
  <si>
    <t xml:space="preserve">   6413</t>
  </si>
  <si>
    <t xml:space="preserve">   6414</t>
  </si>
  <si>
    <t xml:space="preserve">   642</t>
  </si>
  <si>
    <t xml:space="preserve">   6421</t>
  </si>
  <si>
    <t xml:space="preserve">   6422</t>
  </si>
  <si>
    <t xml:space="preserve">   6423</t>
  </si>
  <si>
    <t xml:space="preserve"> N A Z I V    P R I H O D A</t>
  </si>
  <si>
    <t xml:space="preserve">   65</t>
  </si>
  <si>
    <t xml:space="preserve">   651</t>
  </si>
  <si>
    <t xml:space="preserve">   6512</t>
  </si>
  <si>
    <t xml:space="preserve">   6513</t>
  </si>
  <si>
    <t xml:space="preserve">   6514</t>
  </si>
  <si>
    <t xml:space="preserve"> - prihodi od prodaje državnih biljega</t>
  </si>
  <si>
    <t xml:space="preserve"> - boravišne pristojbe</t>
  </si>
  <si>
    <t xml:space="preserve"> - komunalni doprinosi</t>
  </si>
  <si>
    <t xml:space="preserve"> - komunalne naknade</t>
  </si>
  <si>
    <t xml:space="preserve">   652</t>
  </si>
  <si>
    <t xml:space="preserve">   6526</t>
  </si>
  <si>
    <t xml:space="preserve"> - naknade za komunalne priključke</t>
  </si>
  <si>
    <t xml:space="preserve"> - prihodi od kulturnih manifestacija</t>
  </si>
  <si>
    <t xml:space="preserve">   66</t>
  </si>
  <si>
    <t xml:space="preserve">   661</t>
  </si>
  <si>
    <t xml:space="preserve">   663</t>
  </si>
  <si>
    <t xml:space="preserve">   6631</t>
  </si>
  <si>
    <t xml:space="preserve">   7</t>
  </si>
  <si>
    <t xml:space="preserve">   71</t>
  </si>
  <si>
    <t xml:space="preserve">   711</t>
  </si>
  <si>
    <t xml:space="preserve">   7111</t>
  </si>
  <si>
    <t xml:space="preserve">   72</t>
  </si>
  <si>
    <t xml:space="preserve">   721</t>
  </si>
  <si>
    <t xml:space="preserve">   7211</t>
  </si>
  <si>
    <t xml:space="preserve"> B.  RAČUN RASHODA I IZDATAKA</t>
  </si>
  <si>
    <t xml:space="preserve">   3</t>
  </si>
  <si>
    <t xml:space="preserve">   31</t>
  </si>
  <si>
    <t xml:space="preserve">   311</t>
  </si>
  <si>
    <t xml:space="preserve">   3111</t>
  </si>
  <si>
    <t xml:space="preserve">   312</t>
  </si>
  <si>
    <t xml:space="preserve">   3121</t>
  </si>
  <si>
    <t xml:space="preserve">   313</t>
  </si>
  <si>
    <t xml:space="preserve"> OSTALI RASHODI ZA ZAPOSLENE</t>
  </si>
  <si>
    <t xml:space="preserve"> NAKNADE TROŠKOVA ZAPOSLENIMA</t>
  </si>
  <si>
    <t xml:space="preserve"> - ostale naknade utvrđene gradskom odlukom</t>
  </si>
  <si>
    <t xml:space="preserve"> RASHODI ZA MATERIJAL I ENERGIJU</t>
  </si>
  <si>
    <t xml:space="preserve"> RASHODI ZA USLUGE</t>
  </si>
  <si>
    <t xml:space="preserve"> OSTALI NESPOMENUTI RASHODI POSLOVANJA</t>
  </si>
  <si>
    <t xml:space="preserve"> KAMATE ZA PRIMLJENE ZAJMOVE</t>
  </si>
  <si>
    <t xml:space="preserve"> OSTALI FINANCIJSKI RASHODI</t>
  </si>
  <si>
    <t xml:space="preserve"> SUBVENCIJE IZVAN JAVNOG SEKTORA</t>
  </si>
  <si>
    <t xml:space="preserve"> NAKNADE GRAĐANIMA I KUĆANSTVIMA IZ PRORAČUNA</t>
  </si>
  <si>
    <t xml:space="preserve"> TEKUĆE DONACIJE</t>
  </si>
  <si>
    <t xml:space="preserve"> KAPITALNE DONACIJE</t>
  </si>
  <si>
    <t xml:space="preserve"> IZVANREDNI RASHODI</t>
  </si>
  <si>
    <t xml:space="preserve"> KAPITALNE POMOĆI</t>
  </si>
  <si>
    <t xml:space="preserve"> MATERIJALNA IMOVINA - PRIRODNA BOGATSTVA</t>
  </si>
  <si>
    <t xml:space="preserve"> GRAĐEVINSKI OBJEKTI</t>
  </si>
  <si>
    <t xml:space="preserve"> R A S H O D I     P O S L O V A NJ A</t>
  </si>
  <si>
    <t>544</t>
  </si>
  <si>
    <t xml:space="preserve"> OTPLATA ZAJMA TUZEMNIM BANKAMA</t>
  </si>
  <si>
    <t>RAČUN</t>
  </si>
  <si>
    <t xml:space="preserve">  RASHODI POSLOVANJA </t>
  </si>
  <si>
    <t xml:space="preserve">  MATERIJALNI RASHODI </t>
  </si>
  <si>
    <t>Prih. za posebne namjene</t>
  </si>
  <si>
    <t>Opći 
prihodi</t>
  </si>
  <si>
    <t>Pomoći</t>
  </si>
  <si>
    <t>Prih. od 
nefinan.
imovine</t>
  </si>
  <si>
    <t>Namjen.
zajmovi</t>
  </si>
  <si>
    <t>3221</t>
  </si>
  <si>
    <t xml:space="preserve">  Uredski i ostali materijal</t>
  </si>
  <si>
    <t xml:space="preserve">  Intelektualne i osobne usluge</t>
  </si>
  <si>
    <t xml:space="preserve">  Tekuće donacije Osnovnoj školi Hvar</t>
  </si>
  <si>
    <t xml:space="preserve">  0921</t>
  </si>
  <si>
    <t xml:space="preserve">  Tekuće donacije Srednjoj školi Hvar</t>
  </si>
  <si>
    <t xml:space="preserve">  Uredski materijal i ostali materijalni rashodi</t>
  </si>
  <si>
    <t xml:space="preserve"> - prih. na temelju refund. rashoda prethod. god.</t>
  </si>
  <si>
    <t xml:space="preserve"> - prihodi od ulazaka u tvrđavu "Španjola"</t>
  </si>
  <si>
    <t xml:space="preserve">   66311</t>
  </si>
  <si>
    <t xml:space="preserve"> - tekuće donacije od fizičkih osoba</t>
  </si>
  <si>
    <t xml:space="preserve">  - Udruga umirovljenika Hvar</t>
  </si>
  <si>
    <t xml:space="preserve">  Materijal i djelovi za tekuće i invest. održavanje</t>
  </si>
  <si>
    <t>0921</t>
  </si>
  <si>
    <t xml:space="preserve"> Srednjoškolsko obrazovanje</t>
  </si>
  <si>
    <r>
      <t xml:space="preserve"> Kultura </t>
    </r>
    <r>
      <rPr>
        <sz val="9"/>
        <rFont val="Arial"/>
        <family val="2"/>
      </rPr>
      <t>(troš.priredbi, donac.udrug. i ustan. te održ.spom.kul.</t>
    </r>
    <r>
      <rPr>
        <sz val="10"/>
        <rFont val="Arial"/>
        <family val="2"/>
      </rPr>
      <t>)</t>
    </r>
  </si>
  <si>
    <t xml:space="preserve">   65266</t>
  </si>
  <si>
    <t xml:space="preserve"> 037</t>
  </si>
  <si>
    <t xml:space="preserve"> 039</t>
  </si>
  <si>
    <t xml:space="preserve"> 047</t>
  </si>
  <si>
    <t xml:space="preserve"> 048</t>
  </si>
  <si>
    <t xml:space="preserve"> 091</t>
  </si>
  <si>
    <t xml:space="preserve"> 133</t>
  </si>
  <si>
    <t xml:space="preserve"> 141</t>
  </si>
  <si>
    <t xml:space="preserve"> 142</t>
  </si>
  <si>
    <t xml:space="preserve"> 144</t>
  </si>
  <si>
    <t xml:space="preserve"> 190</t>
  </si>
  <si>
    <t xml:space="preserve"> 191</t>
  </si>
  <si>
    <t xml:space="preserve">  - Jedriličarski klub "Reful" Hvar</t>
  </si>
  <si>
    <t xml:space="preserve">  - Udruga Hvarskih turističkih agencija</t>
  </si>
  <si>
    <t xml:space="preserve">  - Udruga turističkih vodiča Hvar</t>
  </si>
  <si>
    <t xml:space="preserve"> 130</t>
  </si>
  <si>
    <t xml:space="preserve"> 192</t>
  </si>
  <si>
    <t xml:space="preserve"> 193</t>
  </si>
  <si>
    <t>Gradonačelnik</t>
  </si>
  <si>
    <t>Gradonačelnik:</t>
  </si>
  <si>
    <t>Pjerino Bebić</t>
  </si>
  <si>
    <t>Članak 1.</t>
  </si>
  <si>
    <t>sastoji se od:</t>
  </si>
  <si>
    <t xml:space="preserve">       Ovaj Plan stupaju na snagu danom objave u "Službenom glasniku Grada Hvara", a primjenjuje sa</t>
  </si>
  <si>
    <t xml:space="preserve"> IZDACI ZA FINANC. IMOVINU I OTPLATE ZAJMOVA</t>
  </si>
  <si>
    <t xml:space="preserve"> GLAVA 00101:    GRADSKO VIJEĆE, GRADONAČELNIK
                 I GRADSKA UPRAVA</t>
  </si>
  <si>
    <t xml:space="preserve"> Program 1001:  Izvršna, upravna  i zakonodavna tijela</t>
  </si>
  <si>
    <t xml:space="preserve"> Program 1002: Financijski poslovi i obveze</t>
  </si>
  <si>
    <t xml:space="preserve"> Program 1003: Javni red i sigurnost te 
                           sustav zaštite i spašavanja</t>
  </si>
  <si>
    <t xml:space="preserve"> Program 1004: Održavanje i ulaganja u građ. objekte</t>
  </si>
  <si>
    <t xml:space="preserve"> Program 1005: Poticaj razvoju poduzetništva</t>
  </si>
  <si>
    <t xml:space="preserve"> Program 1006: Izgradnja i održavanje cesta i puteva</t>
  </si>
  <si>
    <t xml:space="preserve"> Program 1007: Zaštita okoliša i zbrinjavanje otpada</t>
  </si>
  <si>
    <t xml:space="preserve"> Program 1008: Unapređenje stanovanja i zajednice</t>
  </si>
  <si>
    <t xml:space="preserve"> Program 1009: Razvoj vodovodne mreže</t>
  </si>
  <si>
    <t xml:space="preserve"> Program 1010: Izgradnja i održavanje javne rasvjete</t>
  </si>
  <si>
    <t xml:space="preserve"> Program 1011: Izgradnja i održavanje javnih površina</t>
  </si>
  <si>
    <t xml:space="preserve"> GLAVA 00103:    GRADSKA KNJIŽNICA  I ČITAONICA
                                    HVAR                     </t>
  </si>
  <si>
    <t xml:space="preserve"> GLAVA 00102:   DJEČJI VRTIĆ HVAR</t>
  </si>
  <si>
    <t xml:space="preserve"> Program 1001:   Predškolski odgoj</t>
  </si>
  <si>
    <t xml:space="preserve"> Program 1001:   Knjižnična djelatnost</t>
  </si>
  <si>
    <t xml:space="preserve">   61459</t>
  </si>
  <si>
    <t xml:space="preserve">   63425</t>
  </si>
  <si>
    <t xml:space="preserve">   64225</t>
  </si>
  <si>
    <t xml:space="preserve">   653</t>
  </si>
  <si>
    <t xml:space="preserve">   6522</t>
  </si>
  <si>
    <t xml:space="preserve">  Prihodi vodnog gospodarsta</t>
  </si>
  <si>
    <t xml:space="preserve">   65221</t>
  </si>
  <si>
    <t xml:space="preserve"> KOMUNALNI DOPRINOSI I NAKNADE</t>
  </si>
  <si>
    <t xml:space="preserve">   6531</t>
  </si>
  <si>
    <t xml:space="preserve"> Komunalni doprinosi</t>
  </si>
  <si>
    <t xml:space="preserve">   65311</t>
  </si>
  <si>
    <t xml:space="preserve">   6532</t>
  </si>
  <si>
    <t xml:space="preserve"> Komunalne naknade</t>
  </si>
  <si>
    <t xml:space="preserve">   65321</t>
  </si>
  <si>
    <t xml:space="preserve">   6533</t>
  </si>
  <si>
    <t xml:space="preserve"> Naknade za priključke</t>
  </si>
  <si>
    <t xml:space="preserve">   65331</t>
  </si>
  <si>
    <t xml:space="preserve"> PRIHODI OD PRODAJE ROBA TE PRUŽANJE USLUGA</t>
  </si>
  <si>
    <t xml:space="preserve">   6615</t>
  </si>
  <si>
    <t xml:space="preserve"> Prihodi od pružanja usluga</t>
  </si>
  <si>
    <t xml:space="preserve">   66151</t>
  </si>
  <si>
    <t xml:space="preserve"> - prihodi od ulazaka u "Arsenal"</t>
  </si>
  <si>
    <t xml:space="preserve"> Ostali nespomenuti prihodi</t>
  </si>
  <si>
    <t xml:space="preserve">   68</t>
  </si>
  <si>
    <t xml:space="preserve"> KAZNE, UPRAVNE MJERE I OSTALI PRIHODI</t>
  </si>
  <si>
    <t xml:space="preserve"> K A Z N E  I  UPRAVNE MJERE</t>
  </si>
  <si>
    <t xml:space="preserve">   681</t>
  </si>
  <si>
    <t xml:space="preserve">   6819</t>
  </si>
  <si>
    <t>329</t>
  </si>
  <si>
    <t>5443</t>
  </si>
  <si>
    <t xml:space="preserve"> Aktivnost A1001 01:  Rad gradonačel. i gradske uprave</t>
  </si>
  <si>
    <t xml:space="preserve"> Aktivnost A1001 02: Rad gradskog vijeća, zamjenika
                                        gradonač. i radnih tijela</t>
  </si>
  <si>
    <t xml:space="preserve"> Aktivnost A1001 03: Prigodne proslave i manifestacije
                                   - Dan Grada , Nova Godina i sl.</t>
  </si>
  <si>
    <t xml:space="preserve"> Aktivnost A1001 04: Opće usluge i pričuva</t>
  </si>
  <si>
    <t xml:space="preserve"> Aktivnost A1002 01: Otplata primljenih zajmova</t>
  </si>
  <si>
    <t xml:space="preserve"> Aktivnost A1002 02: Ostali financijski poslovi</t>
  </si>
  <si>
    <t xml:space="preserve"> Aktivnost A1003 01: Protupožarna zaštita</t>
  </si>
  <si>
    <t xml:space="preserve"> Aktivnost A1003 02:  Sustav zaštite i spašavanja</t>
  </si>
  <si>
    <t xml:space="preserve"> Aktivnost A1004 01: Održ. uredskih i poslov. objekata</t>
  </si>
  <si>
    <t xml:space="preserve"> Aktivnost A1006 01: Održavanje cesta i prometnica</t>
  </si>
  <si>
    <t xml:space="preserve"> K.projekt K1006 02: Kupnja zemljišta za prometnice</t>
  </si>
  <si>
    <t xml:space="preserve"> K.prijekt K1006 03: Gradnja cesta i puteva</t>
  </si>
  <si>
    <t xml:space="preserve"> Aktivnost A1008 01: Geodetsko-katastarski poslovi</t>
  </si>
  <si>
    <t xml:space="preserve"> K.projekt K1008 02: Izrada planova, projekata i studija</t>
  </si>
  <si>
    <t xml:space="preserve"> K.projekt K1008 03: Kupnja zemljišta </t>
  </si>
  <si>
    <t xml:space="preserve"> Aktivnost A1010 01: Održavanje i trošak javne rasvjete</t>
  </si>
  <si>
    <t xml:space="preserve"> K.prijekt K1010 02: Izgradnja javne rasvjete</t>
  </si>
  <si>
    <t xml:space="preserve"> Aktivnost A1011 01: Čišćenje i održavanje javnih
                                   površina                        </t>
  </si>
  <si>
    <t xml:space="preserve"> K.prijekt K1011 02: Izgradnja javnih površina</t>
  </si>
  <si>
    <t xml:space="preserve"> Aktivnost A1001 01: Stručna, administrat. i izvršna tijela </t>
  </si>
  <si>
    <t xml:space="preserve"> Aktivnost A1001 01: Stručna i izvršna tijela </t>
  </si>
  <si>
    <t xml:space="preserve"> T.projekt T1001 02: Kupnja knjižne građe i opreme</t>
  </si>
  <si>
    <t xml:space="preserve"> T.projekt T1009 01: Prijenosi za izgrad. vodovod.mreže</t>
  </si>
  <si>
    <t xml:space="preserve"> T.projekt T1007 02: Oborinska i fekalna kanalizacija</t>
  </si>
  <si>
    <t xml:space="preserve"> T.projekt T1007 01: Sanacija odlagališta komunalnog 
                                     otpada
                          i divljih odlagališta</t>
  </si>
  <si>
    <t xml:space="preserve"> T.projekt T1005 02: Subvencije i potpore malom 
                                    i srednjem gospodarstva</t>
  </si>
  <si>
    <t xml:space="preserve"> T.projekt T1005 01: Subvencije poljoprivredi</t>
  </si>
  <si>
    <t xml:space="preserve">   64231</t>
  </si>
  <si>
    <t xml:space="preserve"> - prihodi od nak. za eksploatac.mineralnih sirovina</t>
  </si>
  <si>
    <t xml:space="preserve">       Na osnovi članka 37. Zakona o proračunu ("Narodne Novine", br.87/08) i članka 35. Statuta Grada Hvara</t>
  </si>
  <si>
    <t xml:space="preserve">  - Košarkaški klub Hvar</t>
  </si>
  <si>
    <t>42</t>
  </si>
  <si>
    <t xml:space="preserve">  RASH. ZA NABAVU PROIZV. DUGOTRAJ.IMOVINE</t>
  </si>
  <si>
    <t xml:space="preserve">  Uređaji, strojevi i oprema za ostale namjene</t>
  </si>
  <si>
    <t xml:space="preserve"> 036</t>
  </si>
  <si>
    <t xml:space="preserve"> Uređaji, strojevi i oprema za ostale namjene</t>
  </si>
  <si>
    <t>OSTALI NESPOMENUTI RASHODI POSLOVANJA</t>
  </si>
  <si>
    <t xml:space="preserve"> Program 1012: Izgradnja gradskog groblja</t>
  </si>
  <si>
    <t xml:space="preserve"> K.projekt K1012 01: Kupnja zemljišta </t>
  </si>
  <si>
    <t xml:space="preserve"> K.prijekt K1012 02: Izgradnja gradskog groblja</t>
  </si>
  <si>
    <t>4214</t>
  </si>
  <si>
    <t xml:space="preserve">  Ostali građevinski objekti - gradsko groblje</t>
  </si>
  <si>
    <t xml:space="preserve"> Program 1013: Izgradnja i održ. obale i obalnog pojasa</t>
  </si>
  <si>
    <t xml:space="preserve"> Aktivnost A1013 01: Održavanje obale i obalnog pojasa                        </t>
  </si>
  <si>
    <t xml:space="preserve"> Aktivnost A1013 02: Gospodarenje i čišćenje obale
                                     i obalnog pojasa                        </t>
  </si>
  <si>
    <t xml:space="preserve"> Program 1014: Poticaj unapređenju zdravstva</t>
  </si>
  <si>
    <t xml:space="preserve"> Program 1015: Poticaj unapređenju i razvoju sporta</t>
  </si>
  <si>
    <t xml:space="preserve"> Aktivnost A1015 01: Održavanje sportskih terena</t>
  </si>
  <si>
    <t xml:space="preserve"> Program 1016: Donacije i programska djel. u kulturi</t>
  </si>
  <si>
    <t xml:space="preserve"> Aktivnost A1016 01: Hvarske ljetne priredbe</t>
  </si>
  <si>
    <t xml:space="preserve"> Aktivnost A1016 02: Ostale kulturne manifestacije</t>
  </si>
  <si>
    <t xml:space="preserve"> Aktivnost A1016 03: Donacije udrugama u kulturi</t>
  </si>
  <si>
    <t xml:space="preserve"> Aktivnost A1016 04: Donacije Muzeju Hvarske baštine</t>
  </si>
  <si>
    <t xml:space="preserve"> Aktivnost A1016 05: Održavanje spomenika kulture</t>
  </si>
  <si>
    <t xml:space="preserve"> K.projekt K1016 06: Dodat. ulaganja na spomen.kulture</t>
  </si>
  <si>
    <t xml:space="preserve"> K.projekt K1016 07: Opremanje spomenika kulture</t>
  </si>
  <si>
    <t xml:space="preserve"> Program 1017: Potpore vjerskim zajednicama</t>
  </si>
  <si>
    <t xml:space="preserve"> Aktivnost A1017 01: Donacije vjerskim zajednicama</t>
  </si>
  <si>
    <t xml:space="preserve"> Program 1018:  Djelatnost stranaka i ostalih udruga</t>
  </si>
  <si>
    <t xml:space="preserve"> Aktivnost A1018 01:  Potporama strankama i udrugama</t>
  </si>
  <si>
    <t xml:space="preserve"> Program 1019: Razvoj i unapređenje školstva</t>
  </si>
  <si>
    <t xml:space="preserve"> Aktivnost A1019 01: Potpore osnovnom školstvu</t>
  </si>
  <si>
    <t xml:space="preserve"> Program 1020: Socijalna skrb i socijalne pomoći </t>
  </si>
  <si>
    <t xml:space="preserve"> Aktivnost A1020 01: Pomoći građanima i kućanstvima</t>
  </si>
  <si>
    <t xml:space="preserve"> Aktivnost A1020 02:  Pomoći obiteljima i djeci</t>
  </si>
  <si>
    <t xml:space="preserve"> Aktivnost A1020 03: Pomoć udr.invalid. i hendikep.osoba</t>
  </si>
  <si>
    <t xml:space="preserve"> Aktivnost A1020 04:  Pomoć za podmirenje troš. stanovanja</t>
  </si>
  <si>
    <t xml:space="preserve"> Aktivnost A1020 05:  Pomoć udrugama socijalne skrbi</t>
  </si>
  <si>
    <t xml:space="preserve"> K.projekt K1020 06: Izgradnja doma za starije</t>
  </si>
  <si>
    <t xml:space="preserve"> Ostali građevinski objekti</t>
  </si>
  <si>
    <t xml:space="preserve">   65268</t>
  </si>
  <si>
    <t xml:space="preserve"> - sufinanciranje građana za izgradnju groblja</t>
  </si>
  <si>
    <t xml:space="preserve">  Kapit.pomoć Komunalnom-Hvar za kupnju broda</t>
  </si>
  <si>
    <t xml:space="preserve"> 002</t>
  </si>
  <si>
    <t xml:space="preserve"> 147</t>
  </si>
  <si>
    <t xml:space="preserve"> Ostale komunalne pogodnosti (održ.j.površ., izgr.grob. i sl.)</t>
  </si>
  <si>
    <t xml:space="preserve"> Aktivnost A1015 02: Donacije sportskim udrugama</t>
  </si>
  <si>
    <t>324</t>
  </si>
  <si>
    <t xml:space="preserve">NAKNADA TROŠ. OSOBAMA IZVAN RAD.ODNOSA </t>
  </si>
  <si>
    <t>3241</t>
  </si>
  <si>
    <t xml:space="preserve"> Naknada troškova osobama izvan radnog odnosa</t>
  </si>
  <si>
    <t xml:space="preserve"> NAKNADA TROŠKOVA OSOBAMA IZVAN RAD.ODNOSA</t>
  </si>
  <si>
    <t xml:space="preserve"> Porezi na korištenje dobara ili izvođ.aktivnosti</t>
  </si>
  <si>
    <t xml:space="preserve"> UPRAVNE I ADMINISTRATIVNE PRISTOJBE</t>
  </si>
  <si>
    <t xml:space="preserve"> Ostale upravne pristojbe i naknade</t>
  </si>
  <si>
    <t xml:space="preserve"> Ostale pristojbe i naknade</t>
  </si>
  <si>
    <t xml:space="preserve"> PRIH. OD PROD.ROBA, PRUŽ.USLUGA I DONACIJA</t>
  </si>
  <si>
    <t xml:space="preserve">   68191</t>
  </si>
  <si>
    <t xml:space="preserve"> PRIH. OD PRODAJE NEPROIZVED. DUGOTR. IMOVINE</t>
  </si>
  <si>
    <t xml:space="preserve"> PRIHODI OD PRODAJE PROIZVED. DUGOTR. IMOVINE</t>
  </si>
  <si>
    <t xml:space="preserve"> PLAĆE (BRUTO)</t>
  </si>
  <si>
    <t xml:space="preserve"> DOPRINOSI NA PLAĆE</t>
  </si>
  <si>
    <t xml:space="preserve"> Doprinosi za obvezno zdravstveno osiguranje</t>
  </si>
  <si>
    <t xml:space="preserve"> Doprinosi za obv.osig. u sluč. nezaposlenosti</t>
  </si>
  <si>
    <t>3214</t>
  </si>
  <si>
    <t xml:space="preserve"> Ostale naknade troškova zaposlenima</t>
  </si>
  <si>
    <t xml:space="preserve"> Naknada za rad predstavničkih i izvršnih tijela, povjer. i sl.</t>
  </si>
  <si>
    <t xml:space="preserve"> OSTALI RASHODI</t>
  </si>
  <si>
    <t xml:space="preserve"> RASH. ZA NABAVU NEPROIZVED. DUGOTR. IMOVINE</t>
  </si>
  <si>
    <t xml:space="preserve"> Ceste i ostali prometni objekti</t>
  </si>
  <si>
    <t>4263</t>
  </si>
  <si>
    <t xml:space="preserve"> Umjetnička, literalna i znanstvena djela (prostor.planovi) </t>
  </si>
  <si>
    <t>PLAĆE (Bruto)</t>
  </si>
  <si>
    <t xml:space="preserve">Doprinosi za obvezno zdravstveno osiguranje </t>
  </si>
  <si>
    <t xml:space="preserve">Doprinos za obvezno osig u slučaju nezaposlenosti </t>
  </si>
  <si>
    <t>Ostale naknade troškova zaposlenima</t>
  </si>
  <si>
    <t xml:space="preserve">  PLAĆE (Bruto)</t>
  </si>
  <si>
    <t xml:space="preserve">   683</t>
  </si>
  <si>
    <t xml:space="preserve">   6831</t>
  </si>
  <si>
    <t xml:space="preserve"> OSTALI PRIHODI</t>
  </si>
  <si>
    <t xml:space="preserve"> Ostali prihodi</t>
  </si>
  <si>
    <t xml:space="preserve"> RASHODI ZA NABAVU PROIZV. DUGOTR. IMOVINE</t>
  </si>
  <si>
    <t xml:space="preserve"> RASHODI ZA DODATNA ULAGANJA NA NEF. IMOVINI</t>
  </si>
  <si>
    <t xml:space="preserve"> 195</t>
  </si>
  <si>
    <t xml:space="preserve">   RAZDJEL  001:   PREDSTAVNIČKA I IZVRŠNA TIJELA,
                                 GRADSKA UPRAVA TE
                                  PRORAČUNSKI KORISNICI</t>
  </si>
  <si>
    <t xml:space="preserve">              NETO ZADUŽENJE / FINANCIRANJE</t>
  </si>
  <si>
    <t xml:space="preserve">  Kapit. donacija za arhivivsko spremište </t>
  </si>
  <si>
    <t xml:space="preserve">  Kapit. donacija za sanaciju crkve Sv.Marak</t>
  </si>
  <si>
    <t>4</t>
  </si>
  <si>
    <t xml:space="preserve">  Dodatna ulaganja na Arsenalu sa Fontikom</t>
  </si>
  <si>
    <t>4212</t>
  </si>
  <si>
    <t xml:space="preserve">  Poslovni objekt - šk.igralište i dogradnja škole</t>
  </si>
  <si>
    <t xml:space="preserve"> 196</t>
  </si>
  <si>
    <t xml:space="preserve"> 197</t>
  </si>
  <si>
    <t xml:space="preserve"> 198</t>
  </si>
  <si>
    <t xml:space="preserve"> 199</t>
  </si>
  <si>
    <t xml:space="preserve"> Aktivnost A1019 02: Potpore srednjoškol. ustanovama</t>
  </si>
  <si>
    <t xml:space="preserve"> K.Projekt K1019 03: Izgradnja šk. igrališta i nadogr.škole</t>
  </si>
  <si>
    <t xml:space="preserve">   6114</t>
  </si>
  <si>
    <t xml:space="preserve"> Porez i prirez na dod. od kapitala</t>
  </si>
  <si>
    <t xml:space="preserve">   65264</t>
  </si>
  <si>
    <t xml:space="preserve"> - sufinanciranje građana za kućne brojeve</t>
  </si>
  <si>
    <t xml:space="preserve">   65267</t>
  </si>
  <si>
    <t xml:space="preserve"> - prih. od naknade štete od osiguranja</t>
  </si>
  <si>
    <t xml:space="preserve"> - prihodi od naplate NUV-a</t>
  </si>
  <si>
    <t>3295</t>
  </si>
  <si>
    <t xml:space="preserve"> Pristojbe i naknade</t>
  </si>
  <si>
    <t xml:space="preserve">   RASHODI ZA USLUGE</t>
  </si>
  <si>
    <t xml:space="preserve">   Usluge promidžbe i informiranja</t>
  </si>
  <si>
    <t xml:space="preserve">  Pristojbe i naknade</t>
  </si>
  <si>
    <t xml:space="preserve">  - rashodi za nagradu grada</t>
  </si>
  <si>
    <t xml:space="preserve">  - rashodi za izbore i referendume</t>
  </si>
  <si>
    <t xml:space="preserve">  - rashodi protokola</t>
  </si>
  <si>
    <t xml:space="preserve">  - ostali nespomenuti rashodi</t>
  </si>
  <si>
    <t xml:space="preserve">   0310</t>
  </si>
  <si>
    <t xml:space="preserve"> Aktivnost A1003 03:  Usluge policije</t>
  </si>
  <si>
    <t xml:space="preserve">  Smještaj i prehrana sezonskih policajaca</t>
  </si>
  <si>
    <t xml:space="preserve">  Održavanje poljskih i protupož. puteva</t>
  </si>
  <si>
    <t xml:space="preserve">  Otkup zemljišta za ceste i puteve</t>
  </si>
  <si>
    <t xml:space="preserve">  Otkup zemljišta (opće namjene)</t>
  </si>
  <si>
    <t>3239</t>
  </si>
  <si>
    <t xml:space="preserve">  Ostale usluge na JP (čišćenje, pranje i sl.) </t>
  </si>
  <si>
    <t xml:space="preserve">  Otkup zemljišta (za izgradnju groblja)</t>
  </si>
  <si>
    <t xml:space="preserve">  Ostale usluge (čišćenje obalnog pojasa i sl.) </t>
  </si>
  <si>
    <t xml:space="preserve">  Tekuće donacije zdravstv. ustanovama i ordinacijama</t>
  </si>
  <si>
    <t xml:space="preserve">  Kapitalna donacije zdravstv.ustanovama i ordinac.</t>
  </si>
  <si>
    <t xml:space="preserve">  Doprinosi za obvezno zdravstveno osiguranje </t>
  </si>
  <si>
    <t xml:space="preserve">  Doprinos za obvezno osig u slučaju nezaposlenosti </t>
  </si>
  <si>
    <t xml:space="preserve">   Naknada troškova osobama izvan radnog odnosa</t>
  </si>
  <si>
    <t xml:space="preserve"> Aktivnost A1014 01: Donacija zdravstvenim organizac.</t>
  </si>
  <si>
    <t>0310</t>
  </si>
  <si>
    <t xml:space="preserve"> Usluge policije</t>
  </si>
  <si>
    <t xml:space="preserve">    Plan prihoda i primitaka, te rashoda i izdataka Proračuna Grada Hvara (u daljnjem tekstu Plan) za 2012. godinu </t>
  </si>
  <si>
    <t xml:space="preserve">   65269</t>
  </si>
  <si>
    <t xml:space="preserve"> - ostali prihodi po posebnim propisima</t>
  </si>
  <si>
    <t xml:space="preserve"> 031</t>
  </si>
  <si>
    <t xml:space="preserve"> 041</t>
  </si>
  <si>
    <t xml:space="preserve"> 043</t>
  </si>
  <si>
    <t xml:space="preserve"> 044</t>
  </si>
  <si>
    <t xml:space="preserve"> 075</t>
  </si>
  <si>
    <t xml:space="preserve">  - Udruga Baletni studio - Hvar</t>
  </si>
  <si>
    <t xml:space="preserve">  - Udruga forske užance Hvar</t>
  </si>
  <si>
    <t xml:space="preserve">("Službeni glasnik Grada Hvara" br. 5/09, 7/09,  8/09, 1/11 i 2/11-pročišćeni tekst) Gradonačelnik Grada Hvara </t>
  </si>
  <si>
    <t>PLAN ZA 2012.god.</t>
  </si>
  <si>
    <t>Plan za 2012.god.</t>
  </si>
  <si>
    <t xml:space="preserve">  - vodni doprinos (8% doznaka Hrv.voda)</t>
  </si>
  <si>
    <t xml:space="preserve">projektima u Posebnom dijelu Plana za 2012. godinu kako slijedi: </t>
  </si>
  <si>
    <t>od 01. siječnja 2012. godine.</t>
  </si>
  <si>
    <t>PLAN  ZA
2012. GOD.</t>
  </si>
  <si>
    <t xml:space="preserve">  - Gradska limena glazba Hvar</t>
  </si>
  <si>
    <t xml:space="preserve">  - Udruga CIMA Hvar</t>
  </si>
  <si>
    <t>Ostale usluge</t>
  </si>
  <si>
    <t>otplate zajmova u svoti od 845.000 kuna raspoređuju se po nositeljima, korisnicima, programima, aktivnostima i</t>
  </si>
  <si>
    <t xml:space="preserve"> 107</t>
  </si>
  <si>
    <t xml:space="preserve"> 194</t>
  </si>
  <si>
    <t xml:space="preserve"> 200</t>
  </si>
  <si>
    <t xml:space="preserve"> 201</t>
  </si>
  <si>
    <t xml:space="preserve"> 202</t>
  </si>
  <si>
    <t xml:space="preserve"> 203</t>
  </si>
  <si>
    <t xml:space="preserve">3235 </t>
  </si>
  <si>
    <t>Zakupnine i najamnine</t>
  </si>
  <si>
    <t xml:space="preserve"> K.projekt K1001 05: Nabavka opreme za poslovanje</t>
  </si>
  <si>
    <t xml:space="preserve"> 019</t>
  </si>
  <si>
    <t xml:space="preserve"> 021</t>
  </si>
  <si>
    <t xml:space="preserve"> 022</t>
  </si>
  <si>
    <t xml:space="preserve"> 023</t>
  </si>
  <si>
    <t xml:space="preserve"> 024</t>
  </si>
  <si>
    <t xml:space="preserve"> 025</t>
  </si>
  <si>
    <t xml:space="preserve"> 042</t>
  </si>
  <si>
    <t xml:space="preserve">  - Udruga Hvar Metropola mora</t>
  </si>
  <si>
    <t xml:space="preserve">  - Boćarski klub Ružmarin - Hvar</t>
  </si>
  <si>
    <t xml:space="preserve"> 116 </t>
  </si>
  <si>
    <t xml:space="preserve"> 204</t>
  </si>
  <si>
    <t xml:space="preserve"> 205</t>
  </si>
  <si>
    <t xml:space="preserve"> 206</t>
  </si>
  <si>
    <t>020</t>
  </si>
  <si>
    <t xml:space="preserve">  - praćenje rada Grad. vijeća putem elektron. medija</t>
  </si>
  <si>
    <t xml:space="preserve">   Nak. članovima GV, zamjen.gradonač. i rad. tijelima</t>
  </si>
  <si>
    <t>IZMJENE I DOPUNE</t>
  </si>
  <si>
    <t>PLANA PRIHODA I PRIMITAKA, TE RASHODA I IZDATAKA</t>
  </si>
  <si>
    <t>PRORAČUNA GRADA HVARA ZA 2012. GODINU</t>
  </si>
  <si>
    <t xml:space="preserve">    U Planu prihoda i primitaka, te rashoda i izdataka Proračuna Grada Hvara za 2012. godinu i projekcija za 2013.</t>
  </si>
  <si>
    <t>Povećanje/
Smanjenje</t>
  </si>
  <si>
    <t>NOVI PLAN
za
2012.god.</t>
  </si>
  <si>
    <t>NOVI PLAN ZA 2012.god.</t>
  </si>
  <si>
    <t>NOVI PLAN
za 2012.god.</t>
  </si>
  <si>
    <t xml:space="preserve">I Z V O R I     F I N A N C I R A N J A </t>
  </si>
  <si>
    <t>PLAN ZA 
2012.god.</t>
  </si>
  <si>
    <t>i 2014. godinu ("Službeni glasnik Grada Hvara", br. 10/2011) članak 1. mijenja se i glasi:</t>
  </si>
  <si>
    <t xml:space="preserve">    Prihodi i primici, te rashodi i izdaci po ekonomskoj klasifikaciji utvrđeni u Računu prihoda i primitaka, te</t>
  </si>
  <si>
    <t>Računu rashoda i izdataka za 2012. godinu, povećavaju se ili smanjuju, kako slijedi:</t>
  </si>
  <si>
    <t xml:space="preserve">    Sastavni dio ovih Izmjena i dopuna Plana su:</t>
  </si>
  <si>
    <t>1. Rashodi i izdaci prema funkcijskoj klasifikaciji (Izmjene 1/12).</t>
  </si>
  <si>
    <r>
      <t xml:space="preserve">RASHODI I IZDACI PREMA FUNKCIJSKOJ KLASIFIKACIJI </t>
    </r>
    <r>
      <rPr>
        <b/>
        <sz val="12"/>
        <rFont val="Cambria"/>
        <family val="1"/>
      </rPr>
      <t>(Izmjene 1/12)</t>
    </r>
  </si>
  <si>
    <t xml:space="preserve">     Rashodi poslovanja i rashodi za nabavu nefinancijske imovine u ukupnoj svoti od 34.410.000 kuna i izdaci za</t>
  </si>
  <si>
    <t xml:space="preserve">   64229</t>
  </si>
  <si>
    <t xml:space="preserve"> - prihodi od zakupa poslovnih objekata</t>
  </si>
  <si>
    <t xml:space="preserve"> - ostali prihodi od zakupa i iznajmlj. imovine</t>
  </si>
  <si>
    <t>dana 26. srpnja 2012. godine,   d o n o s i:</t>
  </si>
  <si>
    <t>KLASA: 400-01/11-01/13</t>
  </si>
  <si>
    <t>URBROJ: 2128-01-01/1-12-2</t>
  </si>
  <si>
    <t>Hvar, 26. srpnja, 2012.godine</t>
  </si>
  <si>
    <t>Hvar, 26. srpnja 2012. god.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</si>
</sst>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"/>
  </numFmts>
  <fonts count="47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11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4"/>
      <name val="Algerian"/>
      <family val="5"/>
    </font>
    <font>
      <b/>
      <sz val="16"/>
      <name val="Algerian"/>
      <family val="5"/>
    </font>
    <font>
      <b/>
      <sz val="12"/>
      <name val="Algerian"/>
      <family val="5"/>
    </font>
    <font>
      <b/>
      <sz val="12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20" borderId="1" applyNumberFormat="0" applyFont="0" applyAlignment="0" applyProtection="0"/>
    <xf numFmtId="0" fontId="32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3" fillId="28" borderId="2" applyNumberFormat="0" applyAlignment="0" applyProtection="0"/>
    <xf numFmtId="0" fontId="34" fillId="28" borderId="3" applyNumberFormat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31" borderId="8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0" fontId="1" fillId="0" borderId="10" xfId="0" applyFont="1" applyBorder="1" applyAlignment="1">
      <alignment/>
    </xf>
    <xf numFmtId="3" fontId="1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/>
    </xf>
    <xf numFmtId="0" fontId="0" fillId="0" borderId="0" xfId="0" applyBorder="1" applyAlignment="1">
      <alignment/>
    </xf>
    <xf numFmtId="3" fontId="1" fillId="0" borderId="11" xfId="0" applyNumberFormat="1" applyFont="1" applyBorder="1" applyAlignment="1">
      <alignment/>
    </xf>
    <xf numFmtId="49" fontId="1" fillId="0" borderId="12" xfId="0" applyNumberFormat="1" applyFont="1" applyBorder="1" applyAlignment="1">
      <alignment horizontal="left" indent="1"/>
    </xf>
    <xf numFmtId="49" fontId="0" fillId="0" borderId="12" xfId="0" applyNumberFormat="1" applyFont="1" applyBorder="1" applyAlignment="1">
      <alignment horizontal="left" indent="1"/>
    </xf>
    <xf numFmtId="0" fontId="2" fillId="0" borderId="10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3" fontId="2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3" fontId="4" fillId="0" borderId="10" xfId="0" applyNumberFormat="1" applyFont="1" applyBorder="1" applyAlignment="1">
      <alignment/>
    </xf>
    <xf numFmtId="3" fontId="4" fillId="33" borderId="10" xfId="0" applyNumberFormat="1" applyFont="1" applyFill="1" applyBorder="1" applyAlignment="1">
      <alignment/>
    </xf>
    <xf numFmtId="49" fontId="4" fillId="0" borderId="10" xfId="0" applyNumberFormat="1" applyFont="1" applyBorder="1" applyAlignment="1">
      <alignment horizontal="left"/>
    </xf>
    <xf numFmtId="49" fontId="2" fillId="0" borderId="10" xfId="0" applyNumberFormat="1" applyFont="1" applyBorder="1" applyAlignment="1">
      <alignment horizontal="left"/>
    </xf>
    <xf numFmtId="0" fontId="2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/>
    </xf>
    <xf numFmtId="49" fontId="4" fillId="0" borderId="10" xfId="0" applyNumberFormat="1" applyFont="1" applyBorder="1" applyAlignment="1">
      <alignment/>
    </xf>
    <xf numFmtId="49" fontId="2" fillId="0" borderId="10" xfId="0" applyNumberFormat="1" applyFont="1" applyBorder="1" applyAlignment="1">
      <alignment/>
    </xf>
    <xf numFmtId="49" fontId="2" fillId="0" borderId="10" xfId="0" applyNumberFormat="1" applyFont="1" applyBorder="1" applyAlignment="1">
      <alignment horizontal="left" indent="1"/>
    </xf>
    <xf numFmtId="49" fontId="2" fillId="0" borderId="0" xfId="0" applyNumberFormat="1" applyFont="1" applyBorder="1" applyAlignment="1">
      <alignment horizontal="left" indent="1"/>
    </xf>
    <xf numFmtId="0" fontId="2" fillId="34" borderId="0" xfId="0" applyFont="1" applyFill="1" applyBorder="1" applyAlignment="1">
      <alignment/>
    </xf>
    <xf numFmtId="0" fontId="2" fillId="0" borderId="0" xfId="0" applyFont="1" applyAlignment="1">
      <alignment horizontal="center"/>
    </xf>
    <xf numFmtId="3" fontId="2" fillId="0" borderId="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4" xfId="0" applyFont="1" applyBorder="1" applyAlignment="1">
      <alignment/>
    </xf>
    <xf numFmtId="3" fontId="4" fillId="35" borderId="14" xfId="0" applyNumberFormat="1" applyFont="1" applyFill="1" applyBorder="1" applyAlignment="1">
      <alignment vertical="center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3" fontId="4" fillId="36" borderId="15" xfId="0" applyNumberFormat="1" applyFont="1" applyFill="1" applyBorder="1" applyAlignment="1">
      <alignment vertical="center"/>
    </xf>
    <xf numFmtId="49" fontId="4" fillId="0" borderId="17" xfId="0" applyNumberFormat="1" applyFont="1" applyBorder="1" applyAlignment="1">
      <alignment horizontal="left" indent="1"/>
    </xf>
    <xf numFmtId="3" fontId="4" fillId="0" borderId="14" xfId="0" applyNumberFormat="1" applyFont="1" applyBorder="1" applyAlignment="1">
      <alignment/>
    </xf>
    <xf numFmtId="49" fontId="2" fillId="0" borderId="18" xfId="0" applyNumberFormat="1" applyFont="1" applyBorder="1" applyAlignment="1">
      <alignment horizontal="left" indent="1"/>
    </xf>
    <xf numFmtId="0" fontId="2" fillId="0" borderId="10" xfId="0" applyFont="1" applyBorder="1" applyAlignment="1">
      <alignment horizontal="left" indent="1"/>
    </xf>
    <xf numFmtId="3" fontId="2" fillId="0" borderId="14" xfId="0" applyNumberFormat="1" applyFont="1" applyBorder="1" applyAlignment="1">
      <alignment/>
    </xf>
    <xf numFmtId="49" fontId="2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left" indent="1"/>
    </xf>
    <xf numFmtId="49" fontId="2" fillId="0" borderId="14" xfId="0" applyNumberFormat="1" applyFont="1" applyBorder="1" applyAlignment="1">
      <alignment horizontal="left"/>
    </xf>
    <xf numFmtId="49" fontId="4" fillId="0" borderId="14" xfId="0" applyNumberFormat="1" applyFont="1" applyBorder="1" applyAlignment="1">
      <alignment horizontal="left" indent="1"/>
    </xf>
    <xf numFmtId="49" fontId="2" fillId="0" borderId="0" xfId="0" applyNumberFormat="1" applyFont="1" applyBorder="1" applyAlignment="1">
      <alignment/>
    </xf>
    <xf numFmtId="0" fontId="2" fillId="0" borderId="10" xfId="0" applyFont="1" applyBorder="1" applyAlignment="1">
      <alignment horizontal="left"/>
    </xf>
    <xf numFmtId="49" fontId="2" fillId="0" borderId="10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/>
    </xf>
    <xf numFmtId="3" fontId="4" fillId="36" borderId="10" xfId="0" applyNumberFormat="1" applyFont="1" applyFill="1" applyBorder="1" applyAlignment="1">
      <alignment/>
    </xf>
    <xf numFmtId="0" fontId="2" fillId="0" borderId="10" xfId="0" applyNumberFormat="1" applyFont="1" applyBorder="1" applyAlignment="1">
      <alignment horizontal="left" indent="1"/>
    </xf>
    <xf numFmtId="49" fontId="2" fillId="37" borderId="10" xfId="0" applyNumberFormat="1" applyFont="1" applyFill="1" applyBorder="1" applyAlignment="1">
      <alignment/>
    </xf>
    <xf numFmtId="0" fontId="2" fillId="37" borderId="10" xfId="0" applyFont="1" applyFill="1" applyBorder="1" applyAlignment="1">
      <alignment/>
    </xf>
    <xf numFmtId="3" fontId="2" fillId="37" borderId="10" xfId="0" applyNumberFormat="1" applyFont="1" applyFill="1" applyBorder="1" applyAlignment="1">
      <alignment/>
    </xf>
    <xf numFmtId="3" fontId="4" fillId="0" borderId="10" xfId="0" applyNumberFormat="1" applyFont="1" applyBorder="1" applyAlignment="1">
      <alignment/>
    </xf>
    <xf numFmtId="0" fontId="2" fillId="0" borderId="20" xfId="0" applyFont="1" applyBorder="1" applyAlignment="1">
      <alignment horizontal="center"/>
    </xf>
    <xf numFmtId="49" fontId="8" fillId="0" borderId="10" xfId="0" applyNumberFormat="1" applyFont="1" applyBorder="1" applyAlignment="1">
      <alignment horizontal="left" indent="1"/>
    </xf>
    <xf numFmtId="0" fontId="0" fillId="0" borderId="0" xfId="0" applyFont="1" applyAlignment="1">
      <alignment/>
    </xf>
    <xf numFmtId="49" fontId="2" fillId="37" borderId="0" xfId="0" applyNumberFormat="1" applyFont="1" applyFill="1" applyBorder="1" applyAlignment="1">
      <alignment/>
    </xf>
    <xf numFmtId="0" fontId="2" fillId="37" borderId="10" xfId="0" applyFont="1" applyFill="1" applyBorder="1" applyAlignment="1">
      <alignment horizontal="left"/>
    </xf>
    <xf numFmtId="3" fontId="2" fillId="37" borderId="14" xfId="0" applyNumberFormat="1" applyFont="1" applyFill="1" applyBorder="1" applyAlignment="1">
      <alignment/>
    </xf>
    <xf numFmtId="3" fontId="2" fillId="37" borderId="0" xfId="0" applyNumberFormat="1" applyFont="1" applyFill="1" applyBorder="1" applyAlignment="1">
      <alignment/>
    </xf>
    <xf numFmtId="0" fontId="2" fillId="0" borderId="0" xfId="0" applyNumberFormat="1" applyFont="1" applyBorder="1" applyAlignment="1">
      <alignment horizontal="left" indent="1"/>
    </xf>
    <xf numFmtId="3" fontId="2" fillId="0" borderId="10" xfId="0" applyNumberFormat="1" applyFont="1" applyBorder="1" applyAlignment="1">
      <alignment/>
    </xf>
    <xf numFmtId="0" fontId="0" fillId="0" borderId="13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4" fontId="1" fillId="0" borderId="23" xfId="0" applyNumberFormat="1" applyFont="1" applyBorder="1" applyAlignment="1">
      <alignment/>
    </xf>
    <xf numFmtId="49" fontId="0" fillId="0" borderId="12" xfId="0" applyNumberFormat="1" applyBorder="1" applyAlignment="1">
      <alignment horizontal="left" indent="1"/>
    </xf>
    <xf numFmtId="4" fontId="0" fillId="0" borderId="23" xfId="0" applyNumberFormat="1" applyBorder="1" applyAlignment="1">
      <alignment/>
    </xf>
    <xf numFmtId="4" fontId="0" fillId="0" borderId="23" xfId="0" applyNumberFormat="1" applyFont="1" applyBorder="1" applyAlignment="1">
      <alignment/>
    </xf>
    <xf numFmtId="0" fontId="0" fillId="0" borderId="24" xfId="0" applyBorder="1" applyAlignment="1">
      <alignment/>
    </xf>
    <xf numFmtId="0" fontId="1" fillId="0" borderId="11" xfId="0" applyFont="1" applyBorder="1" applyAlignment="1">
      <alignment/>
    </xf>
    <xf numFmtId="4" fontId="1" fillId="0" borderId="25" xfId="0" applyNumberFormat="1" applyFont="1" applyBorder="1" applyAlignment="1">
      <alignment/>
    </xf>
    <xf numFmtId="0" fontId="4" fillId="0" borderId="0" xfId="0" applyFont="1" applyAlignment="1">
      <alignment/>
    </xf>
    <xf numFmtId="0" fontId="2" fillId="33" borderId="18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vertical="center"/>
    </xf>
    <xf numFmtId="0" fontId="4" fillId="33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2" fillId="34" borderId="18" xfId="0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left"/>
    </xf>
    <xf numFmtId="49" fontId="5" fillId="0" borderId="10" xfId="0" applyNumberFormat="1" applyFont="1" applyBorder="1" applyAlignment="1">
      <alignment horizontal="left"/>
    </xf>
    <xf numFmtId="0" fontId="5" fillId="0" borderId="10" xfId="0" applyFont="1" applyBorder="1" applyAlignment="1">
      <alignment/>
    </xf>
    <xf numFmtId="49" fontId="5" fillId="0" borderId="10" xfId="0" applyNumberFormat="1" applyFont="1" applyBorder="1" applyAlignment="1">
      <alignment/>
    </xf>
    <xf numFmtId="49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5" fillId="0" borderId="10" xfId="0" applyFont="1" applyBorder="1" applyAlignment="1">
      <alignment/>
    </xf>
    <xf numFmtId="49" fontId="4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4" fillId="0" borderId="10" xfId="0" applyFont="1" applyBorder="1" applyAlignment="1">
      <alignment horizontal="left"/>
    </xf>
    <xf numFmtId="49" fontId="4" fillId="0" borderId="10" xfId="0" applyNumberFormat="1" applyFont="1" applyBorder="1" applyAlignment="1">
      <alignment horizontal="left" indent="1"/>
    </xf>
    <xf numFmtId="49" fontId="2" fillId="34" borderId="0" xfId="0" applyNumberFormat="1" applyFont="1" applyFill="1" applyBorder="1" applyAlignment="1">
      <alignment horizontal="left" indent="1"/>
    </xf>
    <xf numFmtId="0" fontId="4" fillId="34" borderId="0" xfId="0" applyFont="1" applyFill="1" applyBorder="1" applyAlignment="1">
      <alignment/>
    </xf>
    <xf numFmtId="49" fontId="4" fillId="33" borderId="10" xfId="0" applyNumberFormat="1" applyFont="1" applyFill="1" applyBorder="1" applyAlignment="1">
      <alignment horizontal="left" inden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4" fillId="33" borderId="19" xfId="0" applyFont="1" applyFill="1" applyBorder="1" applyAlignment="1">
      <alignment horizontal="left" vertical="center"/>
    </xf>
    <xf numFmtId="0" fontId="4" fillId="33" borderId="18" xfId="0" applyFont="1" applyFill="1" applyBorder="1" applyAlignment="1">
      <alignment horizontal="left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49" fontId="1" fillId="33" borderId="19" xfId="0" applyNumberFormat="1" applyFont="1" applyFill="1" applyBorder="1" applyAlignment="1">
      <alignment horizontal="left"/>
    </xf>
    <xf numFmtId="49" fontId="1" fillId="33" borderId="18" xfId="0" applyNumberFormat="1" applyFont="1" applyFill="1" applyBorder="1" applyAlignment="1">
      <alignment horizontal="left"/>
    </xf>
    <xf numFmtId="49" fontId="1" fillId="36" borderId="19" xfId="0" applyNumberFormat="1" applyFont="1" applyFill="1" applyBorder="1" applyAlignment="1">
      <alignment horizontal="left"/>
    </xf>
    <xf numFmtId="49" fontId="1" fillId="36" borderId="18" xfId="0" applyNumberFormat="1" applyFont="1" applyFill="1" applyBorder="1" applyAlignment="1">
      <alignment horizontal="left"/>
    </xf>
    <xf numFmtId="49" fontId="1" fillId="36" borderId="19" xfId="0" applyNumberFormat="1" applyFont="1" applyFill="1" applyBorder="1" applyAlignment="1">
      <alignment vertical="center" wrapText="1"/>
    </xf>
    <xf numFmtId="49" fontId="1" fillId="36" borderId="18" xfId="0" applyNumberFormat="1" applyFont="1" applyFill="1" applyBorder="1" applyAlignment="1">
      <alignment vertical="center"/>
    </xf>
    <xf numFmtId="49" fontId="1" fillId="36" borderId="19" xfId="0" applyNumberFormat="1" applyFont="1" applyFill="1" applyBorder="1" applyAlignment="1">
      <alignment wrapText="1"/>
    </xf>
    <xf numFmtId="49" fontId="1" fillId="36" borderId="18" xfId="0" applyNumberFormat="1" applyFont="1" applyFill="1" applyBorder="1" applyAlignment="1">
      <alignment/>
    </xf>
    <xf numFmtId="0" fontId="1" fillId="36" borderId="19" xfId="0" applyFont="1" applyFill="1" applyBorder="1" applyAlignment="1">
      <alignment horizontal="left"/>
    </xf>
    <xf numFmtId="0" fontId="1" fillId="36" borderId="18" xfId="0" applyFont="1" applyFill="1" applyBorder="1" applyAlignment="1">
      <alignment horizontal="left"/>
    </xf>
    <xf numFmtId="0" fontId="1" fillId="33" borderId="10" xfId="0" applyFont="1" applyFill="1" applyBorder="1" applyAlignment="1">
      <alignment horizontal="left"/>
    </xf>
    <xf numFmtId="49" fontId="7" fillId="36" borderId="19" xfId="0" applyNumberFormat="1" applyFont="1" applyFill="1" applyBorder="1" applyAlignment="1">
      <alignment horizontal="left"/>
    </xf>
    <xf numFmtId="49" fontId="7" fillId="36" borderId="18" xfId="0" applyNumberFormat="1" applyFont="1" applyFill="1" applyBorder="1" applyAlignment="1">
      <alignment horizontal="left"/>
    </xf>
    <xf numFmtId="0" fontId="3" fillId="35" borderId="26" xfId="0" applyFont="1" applyFill="1" applyBorder="1" applyAlignment="1">
      <alignment horizontal="left" vertical="center" wrapText="1"/>
    </xf>
    <xf numFmtId="0" fontId="3" fillId="35" borderId="20" xfId="0" applyFont="1" applyFill="1" applyBorder="1" applyAlignment="1">
      <alignment horizontal="left" vertical="center" wrapText="1"/>
    </xf>
    <xf numFmtId="0" fontId="3" fillId="35" borderId="17" xfId="0" applyFont="1" applyFill="1" applyBorder="1" applyAlignment="1">
      <alignment horizontal="left" vertical="center" wrapText="1"/>
    </xf>
    <xf numFmtId="0" fontId="1" fillId="36" borderId="27" xfId="0" applyFont="1" applyFill="1" applyBorder="1" applyAlignment="1">
      <alignment horizontal="center" vertical="center" wrapText="1"/>
    </xf>
    <xf numFmtId="0" fontId="1" fillId="36" borderId="16" xfId="0" applyFont="1" applyFill="1" applyBorder="1" applyAlignment="1">
      <alignment horizontal="center" vertical="center" wrapText="1"/>
    </xf>
    <xf numFmtId="49" fontId="1" fillId="33" borderId="19" xfId="0" applyNumberFormat="1" applyFont="1" applyFill="1" applyBorder="1" applyAlignment="1">
      <alignment horizontal="left" vertical="center" wrapText="1"/>
    </xf>
    <xf numFmtId="49" fontId="1" fillId="33" borderId="18" xfId="0" applyNumberFormat="1" applyFont="1" applyFill="1" applyBorder="1" applyAlignment="1">
      <alignment horizontal="left" vertical="center"/>
    </xf>
    <xf numFmtId="49" fontId="7" fillId="36" borderId="19" xfId="0" applyNumberFormat="1" applyFont="1" applyFill="1" applyBorder="1" applyAlignment="1">
      <alignment horizontal="left" vertical="center" wrapText="1"/>
    </xf>
    <xf numFmtId="49" fontId="7" fillId="36" borderId="18" xfId="0" applyNumberFormat="1" applyFont="1" applyFill="1" applyBorder="1" applyAlignment="1">
      <alignment horizontal="left" vertical="center"/>
    </xf>
    <xf numFmtId="0" fontId="7" fillId="36" borderId="26" xfId="0" applyFont="1" applyFill="1" applyBorder="1" applyAlignment="1">
      <alignment horizontal="left"/>
    </xf>
    <xf numFmtId="0" fontId="7" fillId="36" borderId="17" xfId="0" applyFont="1" applyFill="1" applyBorder="1" applyAlignment="1">
      <alignment horizontal="left"/>
    </xf>
    <xf numFmtId="49" fontId="1" fillId="36" borderId="19" xfId="0" applyNumberFormat="1" applyFont="1" applyFill="1" applyBorder="1" applyAlignment="1">
      <alignment horizontal="left" vertical="center" wrapText="1"/>
    </xf>
    <xf numFmtId="49" fontId="1" fillId="36" borderId="18" xfId="0" applyNumberFormat="1" applyFont="1" applyFill="1" applyBorder="1" applyAlignment="1">
      <alignment horizontal="left" vertical="center"/>
    </xf>
    <xf numFmtId="0" fontId="1" fillId="33" borderId="19" xfId="0" applyFont="1" applyFill="1" applyBorder="1" applyAlignment="1">
      <alignment horizontal="left"/>
    </xf>
    <xf numFmtId="0" fontId="1" fillId="33" borderId="18" xfId="0" applyFont="1" applyFill="1" applyBorder="1" applyAlignment="1">
      <alignment horizontal="left"/>
    </xf>
    <xf numFmtId="49" fontId="1" fillId="33" borderId="19" xfId="0" applyNumberFormat="1" applyFont="1" applyFill="1" applyBorder="1" applyAlignment="1">
      <alignment horizontal="left" wrapText="1"/>
    </xf>
    <xf numFmtId="49" fontId="1" fillId="33" borderId="18" xfId="0" applyNumberFormat="1" applyFont="1" applyFill="1" applyBorder="1" applyAlignment="1">
      <alignment horizontal="left" wrapText="1"/>
    </xf>
    <xf numFmtId="49" fontId="1" fillId="36" borderId="19" xfId="0" applyNumberFormat="1" applyFont="1" applyFill="1" applyBorder="1" applyAlignment="1">
      <alignment horizontal="left" wrapText="1"/>
    </xf>
    <xf numFmtId="49" fontId="1" fillId="36" borderId="18" xfId="0" applyNumberFormat="1" applyFont="1" applyFill="1" applyBorder="1" applyAlignment="1">
      <alignment horizontal="left" wrapText="1"/>
    </xf>
    <xf numFmtId="0" fontId="4" fillId="0" borderId="1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1"/>
  <sheetViews>
    <sheetView tabSelected="1" zoomScale="140" zoomScaleNormal="140" zoomScalePageLayoutView="0" workbookViewId="0" topLeftCell="A1">
      <selection activeCell="A279" sqref="A279:E279"/>
    </sheetView>
  </sheetViews>
  <sheetFormatPr defaultColWidth="9.140625" defaultRowHeight="12.75"/>
  <cols>
    <col min="1" max="1" width="7.7109375" style="15" customWidth="1"/>
    <col min="2" max="2" width="47.421875" style="15" customWidth="1"/>
    <col min="3" max="5" width="11.7109375" style="15" customWidth="1"/>
    <col min="6" max="16384" width="9.140625" style="15" customWidth="1"/>
  </cols>
  <sheetData>
    <row r="1" ht="25.5" customHeight="1">
      <c r="A1" s="15" t="s">
        <v>869</v>
      </c>
    </row>
    <row r="2" ht="15" customHeight="1">
      <c r="A2" s="15" t="s">
        <v>1012</v>
      </c>
    </row>
    <row r="3" ht="15" customHeight="1">
      <c r="A3" s="15" t="s">
        <v>1068</v>
      </c>
    </row>
    <row r="4" ht="25.5" customHeight="1"/>
    <row r="5" spans="1:5" ht="22.5" customHeight="1">
      <c r="A5" s="104" t="s">
        <v>1048</v>
      </c>
      <c r="B5" s="104"/>
      <c r="C5" s="104"/>
      <c r="D5" s="104"/>
      <c r="E5" s="104"/>
    </row>
    <row r="6" spans="1:5" ht="24.75" customHeight="1">
      <c r="A6" s="103" t="s">
        <v>1049</v>
      </c>
      <c r="B6" s="103"/>
      <c r="C6" s="103"/>
      <c r="D6" s="103"/>
      <c r="E6" s="103"/>
    </row>
    <row r="7" spans="1:5" ht="21" customHeight="1">
      <c r="A7" s="103" t="s">
        <v>1050</v>
      </c>
      <c r="B7" s="103"/>
      <c r="C7" s="103"/>
      <c r="D7" s="103"/>
      <c r="E7" s="103"/>
    </row>
    <row r="8" spans="1:2" ht="18" customHeight="1">
      <c r="A8" s="31"/>
      <c r="B8" s="31"/>
    </row>
    <row r="9" ht="27" customHeight="1">
      <c r="A9" s="1" t="s">
        <v>558</v>
      </c>
    </row>
    <row r="11" spans="1:5" ht="20.25" customHeight="1">
      <c r="A11" s="101" t="s">
        <v>790</v>
      </c>
      <c r="B11" s="101"/>
      <c r="C11" s="101"/>
      <c r="D11" s="101"/>
      <c r="E11" s="101"/>
    </row>
    <row r="13" ht="12">
      <c r="A13" s="15" t="s">
        <v>1051</v>
      </c>
    </row>
    <row r="14" ht="12">
      <c r="A14" s="15" t="s">
        <v>1058</v>
      </c>
    </row>
    <row r="15" ht="16.5" customHeight="1">
      <c r="A15" s="15" t="s">
        <v>1002</v>
      </c>
    </row>
    <row r="16" ht="12">
      <c r="A16" s="15" t="s">
        <v>791</v>
      </c>
    </row>
    <row r="18" spans="1:5" ht="27" customHeight="1">
      <c r="A18" s="105" t="s">
        <v>654</v>
      </c>
      <c r="B18" s="106"/>
      <c r="C18" s="81" t="s">
        <v>1013</v>
      </c>
      <c r="D18" s="81" t="s">
        <v>1052</v>
      </c>
      <c r="E18" s="81" t="s">
        <v>1054</v>
      </c>
    </row>
    <row r="19" spans="1:5" ht="18" customHeight="1">
      <c r="A19" s="16" t="s">
        <v>650</v>
      </c>
      <c r="B19" s="16"/>
      <c r="C19" s="17">
        <f>C45</f>
        <v>31012000</v>
      </c>
      <c r="D19" s="17">
        <f>E19-C19</f>
        <v>250000</v>
      </c>
      <c r="E19" s="17">
        <f>E45</f>
        <v>31262000</v>
      </c>
    </row>
    <row r="20" spans="1:5" ht="18" customHeight="1">
      <c r="A20" s="16" t="s">
        <v>559</v>
      </c>
      <c r="B20" s="16"/>
      <c r="C20" s="17">
        <f>C141</f>
        <v>620000</v>
      </c>
      <c r="D20" s="17">
        <f>E20-C20</f>
        <v>0</v>
      </c>
      <c r="E20" s="17">
        <f>E141</f>
        <v>620000</v>
      </c>
    </row>
    <row r="21" spans="1:5" ht="18" customHeight="1">
      <c r="A21" s="18" t="s">
        <v>560</v>
      </c>
      <c r="B21" s="18"/>
      <c r="C21" s="19">
        <f>SUM(C19:C20)</f>
        <v>31632000</v>
      </c>
      <c r="D21" s="19">
        <f>SUM(D19:D20)</f>
        <v>250000</v>
      </c>
      <c r="E21" s="19">
        <f>SUM(E19:E20)</f>
        <v>31882000</v>
      </c>
    </row>
    <row r="22" spans="1:5" ht="18" customHeight="1">
      <c r="A22" s="16" t="s">
        <v>651</v>
      </c>
      <c r="B22" s="16"/>
      <c r="C22" s="17">
        <f>C155</f>
        <v>26447000</v>
      </c>
      <c r="D22" s="17">
        <f>D155</f>
        <v>568000</v>
      </c>
      <c r="E22" s="17">
        <f>E155</f>
        <v>27015000</v>
      </c>
    </row>
    <row r="23" spans="1:5" ht="18" customHeight="1">
      <c r="A23" s="16" t="s">
        <v>561</v>
      </c>
      <c r="B23" s="16"/>
      <c r="C23" s="17">
        <f>C221</f>
        <v>7395000</v>
      </c>
      <c r="D23" s="17">
        <f>D221</f>
        <v>0</v>
      </c>
      <c r="E23" s="17">
        <f>E221</f>
        <v>7395000</v>
      </c>
    </row>
    <row r="24" spans="1:5" ht="18" customHeight="1">
      <c r="A24" s="18" t="s">
        <v>652</v>
      </c>
      <c r="B24" s="18"/>
      <c r="C24" s="19">
        <f>SUM(C22:C23)</f>
        <v>33842000</v>
      </c>
      <c r="D24" s="19">
        <f>SUM(D22:D23)</f>
        <v>568000</v>
      </c>
      <c r="E24" s="19">
        <f>SUM(E22:E23)</f>
        <v>34410000</v>
      </c>
    </row>
    <row r="25" spans="1:5" ht="18" customHeight="1">
      <c r="A25" s="16" t="s">
        <v>562</v>
      </c>
      <c r="B25" s="16"/>
      <c r="C25" s="17">
        <f>C21-C24</f>
        <v>-2210000</v>
      </c>
      <c r="D25" s="17">
        <f>D21-D24</f>
        <v>-318000</v>
      </c>
      <c r="E25" s="17">
        <f>E21-E24</f>
        <v>-2528000</v>
      </c>
    </row>
    <row r="26" ht="19.5" customHeight="1"/>
    <row r="27" spans="1:5" ht="27" customHeight="1">
      <c r="A27" s="82" t="s">
        <v>653</v>
      </c>
      <c r="B27" s="83"/>
      <c r="C27" s="81" t="s">
        <v>1013</v>
      </c>
      <c r="D27" s="81" t="s">
        <v>1052</v>
      </c>
      <c r="E27" s="81" t="s">
        <v>1054</v>
      </c>
    </row>
    <row r="28" spans="1:5" ht="18" customHeight="1">
      <c r="A28" s="84" t="s">
        <v>259</v>
      </c>
      <c r="B28" s="16"/>
      <c r="C28" s="17">
        <f>C244</f>
        <v>845000</v>
      </c>
      <c r="D28" s="17">
        <f>D244</f>
        <v>0</v>
      </c>
      <c r="E28" s="17">
        <f>E244</f>
        <v>845000</v>
      </c>
    </row>
    <row r="29" spans="1:5" ht="18" customHeight="1">
      <c r="A29" s="18" t="s">
        <v>955</v>
      </c>
      <c r="B29" s="18"/>
      <c r="C29" s="19">
        <f>0-C28</f>
        <v>-845000</v>
      </c>
      <c r="D29" s="19">
        <f>0-D28</f>
        <v>0</v>
      </c>
      <c r="E29" s="19">
        <f>0-E28</f>
        <v>-845000</v>
      </c>
    </row>
    <row r="30" ht="21" customHeight="1"/>
    <row r="31" spans="1:5" ht="18" customHeight="1">
      <c r="A31" s="18" t="s">
        <v>655</v>
      </c>
      <c r="B31" s="18"/>
      <c r="C31" s="20">
        <f>C21</f>
        <v>31632000</v>
      </c>
      <c r="D31" s="20">
        <f>D21</f>
        <v>250000</v>
      </c>
      <c r="E31" s="20">
        <f>E21</f>
        <v>31882000</v>
      </c>
    </row>
    <row r="32" spans="1:5" ht="18" customHeight="1">
      <c r="A32" s="18" t="s">
        <v>656</v>
      </c>
      <c r="B32" s="18"/>
      <c r="C32" s="20">
        <f>C24+C28</f>
        <v>34687000</v>
      </c>
      <c r="D32" s="20">
        <f>D24+D28</f>
        <v>568000</v>
      </c>
      <c r="E32" s="20">
        <f>E24+E28</f>
        <v>35255000</v>
      </c>
    </row>
    <row r="33" spans="1:5" ht="18" customHeight="1">
      <c r="A33" s="16" t="s">
        <v>658</v>
      </c>
      <c r="B33" s="16"/>
      <c r="C33" s="17">
        <f>C31-C32</f>
        <v>-3055000</v>
      </c>
      <c r="D33" s="17">
        <f>D31-D32</f>
        <v>-318000</v>
      </c>
      <c r="E33" s="17">
        <f>E31-E32</f>
        <v>-3373000</v>
      </c>
    </row>
    <row r="34" spans="1:5" ht="18" customHeight="1">
      <c r="A34" s="18" t="s">
        <v>657</v>
      </c>
      <c r="B34" s="18"/>
      <c r="C34" s="19">
        <v>3055000</v>
      </c>
      <c r="D34" s="19">
        <v>318000</v>
      </c>
      <c r="E34" s="19">
        <v>3373000</v>
      </c>
    </row>
    <row r="35" spans="1:5" ht="18" customHeight="1">
      <c r="A35" s="16" t="s">
        <v>659</v>
      </c>
      <c r="B35" s="16"/>
      <c r="C35" s="17">
        <f>C34+C33</f>
        <v>0</v>
      </c>
      <c r="D35" s="17">
        <f>D34+D33</f>
        <v>0</v>
      </c>
      <c r="E35" s="17">
        <f>E34+E33</f>
        <v>0</v>
      </c>
    </row>
    <row r="36" ht="20.25" customHeight="1"/>
    <row r="37" ht="24.75" customHeight="1"/>
    <row r="38" spans="1:2" ht="18" customHeight="1">
      <c r="A38" s="101" t="s">
        <v>383</v>
      </c>
      <c r="B38" s="101"/>
    </row>
    <row r="40" ht="15" customHeight="1">
      <c r="A40" s="15" t="s">
        <v>1059</v>
      </c>
    </row>
    <row r="41" ht="15" customHeight="1">
      <c r="A41" s="15" t="s">
        <v>1060</v>
      </c>
    </row>
    <row r="42" spans="1:2" ht="36.75" customHeight="1">
      <c r="A42" s="80" t="s">
        <v>249</v>
      </c>
      <c r="B42" s="80"/>
    </row>
    <row r="43" spans="3:5" ht="39" customHeight="1">
      <c r="C43" s="31"/>
      <c r="D43" s="31"/>
      <c r="E43" s="31" t="s">
        <v>556</v>
      </c>
    </row>
    <row r="44" spans="1:5" ht="27" customHeight="1">
      <c r="A44" s="14" t="s">
        <v>555</v>
      </c>
      <c r="B44" s="85" t="s">
        <v>693</v>
      </c>
      <c r="C44" s="86" t="s">
        <v>1014</v>
      </c>
      <c r="D44" s="86" t="s">
        <v>1052</v>
      </c>
      <c r="E44" s="86" t="s">
        <v>1055</v>
      </c>
    </row>
    <row r="45" spans="1:5" ht="24" customHeight="1">
      <c r="A45" s="87" t="s">
        <v>660</v>
      </c>
      <c r="B45" s="83" t="s">
        <v>661</v>
      </c>
      <c r="C45" s="20">
        <f>C46+C66+C77+C97+C121+C135</f>
        <v>31012000</v>
      </c>
      <c r="D45" s="20">
        <f>D46+D66+D77+D97+D121+D135</f>
        <v>250000</v>
      </c>
      <c r="E45" s="20">
        <f>E46+E66+E77+E97+E121+E135</f>
        <v>31262000</v>
      </c>
    </row>
    <row r="46" spans="1:5" ht="21" customHeight="1">
      <c r="A46" s="21" t="s">
        <v>662</v>
      </c>
      <c r="B46" s="18" t="s">
        <v>563</v>
      </c>
      <c r="C46" s="19">
        <f>C47+C54+C60</f>
        <v>14730000</v>
      </c>
      <c r="D46" s="19">
        <f>D47+D54+D60</f>
        <v>0</v>
      </c>
      <c r="E46" s="19">
        <f>E47+E54+E60</f>
        <v>14730000</v>
      </c>
    </row>
    <row r="47" spans="1:5" ht="18" customHeight="1">
      <c r="A47" s="21" t="s">
        <v>663</v>
      </c>
      <c r="B47" s="18" t="s">
        <v>564</v>
      </c>
      <c r="C47" s="19">
        <f>SUM(C48:C53)</f>
        <v>8958000</v>
      </c>
      <c r="D47" s="19">
        <f>SUM(D48:D53)</f>
        <v>0</v>
      </c>
      <c r="E47" s="19">
        <f>SUM(E48:E53)</f>
        <v>8958000</v>
      </c>
    </row>
    <row r="48" spans="1:5" ht="15" customHeight="1">
      <c r="A48" s="22" t="s">
        <v>664</v>
      </c>
      <c r="B48" s="16" t="s">
        <v>565</v>
      </c>
      <c r="C48" s="17">
        <v>7050000</v>
      </c>
      <c r="D48" s="67">
        <f aca="true" t="shared" si="0" ref="D48:D83">E48-C48</f>
        <v>0</v>
      </c>
      <c r="E48" s="17">
        <v>7050000</v>
      </c>
    </row>
    <row r="49" spans="1:5" ht="15" customHeight="1">
      <c r="A49" s="22" t="s">
        <v>665</v>
      </c>
      <c r="B49" s="16" t="s">
        <v>566</v>
      </c>
      <c r="C49" s="17">
        <v>700000</v>
      </c>
      <c r="D49" s="67">
        <f t="shared" si="0"/>
        <v>0</v>
      </c>
      <c r="E49" s="17">
        <v>700000</v>
      </c>
    </row>
    <row r="50" spans="1:5" ht="15" customHeight="1">
      <c r="A50" s="22" t="s">
        <v>666</v>
      </c>
      <c r="B50" s="16" t="s">
        <v>567</v>
      </c>
      <c r="C50" s="17">
        <v>1100000</v>
      </c>
      <c r="D50" s="67">
        <f t="shared" si="0"/>
        <v>0</v>
      </c>
      <c r="E50" s="17">
        <v>1100000</v>
      </c>
    </row>
    <row r="51" spans="1:5" ht="15" customHeight="1">
      <c r="A51" s="22" t="s">
        <v>968</v>
      </c>
      <c r="B51" s="16" t="s">
        <v>969</v>
      </c>
      <c r="C51" s="17">
        <v>1000</v>
      </c>
      <c r="D51" s="67">
        <f t="shared" si="0"/>
        <v>0</v>
      </c>
      <c r="E51" s="17">
        <v>1000</v>
      </c>
    </row>
    <row r="52" spans="1:5" ht="15" customHeight="1">
      <c r="A52" s="22" t="s">
        <v>667</v>
      </c>
      <c r="B52" s="16" t="s">
        <v>568</v>
      </c>
      <c r="C52" s="17">
        <v>100000</v>
      </c>
      <c r="D52" s="67">
        <f t="shared" si="0"/>
        <v>0</v>
      </c>
      <c r="E52" s="17">
        <v>100000</v>
      </c>
    </row>
    <row r="53" spans="1:5" ht="15" customHeight="1">
      <c r="A53" s="22" t="s">
        <v>668</v>
      </c>
      <c r="B53" s="16" t="s">
        <v>569</v>
      </c>
      <c r="C53" s="17">
        <v>7000</v>
      </c>
      <c r="D53" s="67">
        <f t="shared" si="0"/>
        <v>0</v>
      </c>
      <c r="E53" s="17">
        <v>7000</v>
      </c>
    </row>
    <row r="54" spans="1:5" ht="18" customHeight="1">
      <c r="A54" s="21" t="s">
        <v>669</v>
      </c>
      <c r="B54" s="18" t="s">
        <v>570</v>
      </c>
      <c r="C54" s="19">
        <f>C55+C58</f>
        <v>4500000</v>
      </c>
      <c r="D54" s="19">
        <f>D55+D58</f>
        <v>0</v>
      </c>
      <c r="E54" s="19">
        <f>E55+E58</f>
        <v>4500000</v>
      </c>
    </row>
    <row r="55" spans="1:5" ht="15" customHeight="1">
      <c r="A55" s="22" t="s">
        <v>670</v>
      </c>
      <c r="B55" s="16" t="s">
        <v>571</v>
      </c>
      <c r="C55" s="17">
        <f>SUM(C56:C57)</f>
        <v>2500000</v>
      </c>
      <c r="D55" s="67">
        <f t="shared" si="0"/>
        <v>0</v>
      </c>
      <c r="E55" s="17">
        <f>SUM(E56:E57)</f>
        <v>2500000</v>
      </c>
    </row>
    <row r="56" spans="1:5" ht="13.5" customHeight="1">
      <c r="A56" s="88" t="s">
        <v>490</v>
      </c>
      <c r="B56" s="89" t="s">
        <v>672</v>
      </c>
      <c r="C56" s="17">
        <v>300000</v>
      </c>
      <c r="D56" s="67">
        <f t="shared" si="0"/>
        <v>0</v>
      </c>
      <c r="E56" s="17">
        <v>300000</v>
      </c>
    </row>
    <row r="57" spans="1:5" ht="13.5" customHeight="1">
      <c r="A57" s="88" t="s">
        <v>491</v>
      </c>
      <c r="B57" s="89" t="s">
        <v>673</v>
      </c>
      <c r="C57" s="17">
        <v>2200000</v>
      </c>
      <c r="D57" s="67">
        <f t="shared" si="0"/>
        <v>0</v>
      </c>
      <c r="E57" s="17">
        <v>2200000</v>
      </c>
    </row>
    <row r="58" spans="1:5" ht="15" customHeight="1">
      <c r="A58" s="22" t="s">
        <v>671</v>
      </c>
      <c r="B58" s="16" t="s">
        <v>572</v>
      </c>
      <c r="C58" s="17">
        <f>SUM(C59)</f>
        <v>2000000</v>
      </c>
      <c r="D58" s="67">
        <f t="shared" si="0"/>
        <v>0</v>
      </c>
      <c r="E58" s="17">
        <f>SUM(E59)</f>
        <v>2000000</v>
      </c>
    </row>
    <row r="59" spans="1:5" ht="12">
      <c r="A59" s="88" t="s">
        <v>492</v>
      </c>
      <c r="B59" s="89" t="s">
        <v>674</v>
      </c>
      <c r="C59" s="17">
        <v>2000000</v>
      </c>
      <c r="D59" s="67">
        <f t="shared" si="0"/>
        <v>0</v>
      </c>
      <c r="E59" s="17">
        <v>2000000</v>
      </c>
    </row>
    <row r="60" spans="1:5" ht="18" customHeight="1">
      <c r="A60" s="21" t="s">
        <v>675</v>
      </c>
      <c r="B60" s="18" t="s">
        <v>573</v>
      </c>
      <c r="C60" s="19">
        <f>C61+C63</f>
        <v>1272000</v>
      </c>
      <c r="D60" s="19">
        <f>D61+D63</f>
        <v>0</v>
      </c>
      <c r="E60" s="19">
        <f>E61+E63</f>
        <v>1272000</v>
      </c>
    </row>
    <row r="61" spans="1:5" ht="15" customHeight="1">
      <c r="A61" s="22" t="s">
        <v>676</v>
      </c>
      <c r="B61" s="16" t="s">
        <v>574</v>
      </c>
      <c r="C61" s="17">
        <f>SUM(C62)</f>
        <v>1000000</v>
      </c>
      <c r="D61" s="67">
        <f t="shared" si="0"/>
        <v>0</v>
      </c>
      <c r="E61" s="17">
        <f>SUM(E62)</f>
        <v>1000000</v>
      </c>
    </row>
    <row r="62" spans="1:5" ht="13.5" customHeight="1">
      <c r="A62" s="88" t="s">
        <v>493</v>
      </c>
      <c r="B62" s="89" t="s">
        <v>678</v>
      </c>
      <c r="C62" s="17">
        <v>1000000</v>
      </c>
      <c r="D62" s="67">
        <f t="shared" si="0"/>
        <v>0</v>
      </c>
      <c r="E62" s="17">
        <v>1000000</v>
      </c>
    </row>
    <row r="63" spans="1:5" ht="15" customHeight="1">
      <c r="A63" s="22" t="s">
        <v>677</v>
      </c>
      <c r="B63" s="16" t="s">
        <v>922</v>
      </c>
      <c r="C63" s="17">
        <f>SUM(C64:C65)</f>
        <v>272000</v>
      </c>
      <c r="D63" s="67">
        <f t="shared" si="0"/>
        <v>0</v>
      </c>
      <c r="E63" s="17">
        <f>SUM(E64:E65)</f>
        <v>272000</v>
      </c>
    </row>
    <row r="64" spans="1:5" ht="13.5" customHeight="1">
      <c r="A64" s="88" t="s">
        <v>494</v>
      </c>
      <c r="B64" s="89" t="s">
        <v>679</v>
      </c>
      <c r="C64" s="17">
        <v>270000</v>
      </c>
      <c r="D64" s="67">
        <f t="shared" si="0"/>
        <v>0</v>
      </c>
      <c r="E64" s="17">
        <v>270000</v>
      </c>
    </row>
    <row r="65" spans="1:5" ht="13.5" customHeight="1">
      <c r="A65" s="88" t="s">
        <v>810</v>
      </c>
      <c r="B65" s="89" t="s">
        <v>680</v>
      </c>
      <c r="C65" s="17">
        <v>2000</v>
      </c>
      <c r="D65" s="67">
        <f t="shared" si="0"/>
        <v>0</v>
      </c>
      <c r="E65" s="17">
        <v>2000</v>
      </c>
    </row>
    <row r="66" spans="1:5" ht="21" customHeight="1">
      <c r="A66" s="21" t="s">
        <v>681</v>
      </c>
      <c r="B66" s="18" t="s">
        <v>575</v>
      </c>
      <c r="C66" s="19">
        <f>C67+C74</f>
        <v>3950000</v>
      </c>
      <c r="D66" s="19">
        <f>D67+D74</f>
        <v>250000</v>
      </c>
      <c r="E66" s="19">
        <f>E67+E74</f>
        <v>4200000</v>
      </c>
    </row>
    <row r="67" spans="1:5" ht="18" customHeight="1">
      <c r="A67" s="21" t="s">
        <v>682</v>
      </c>
      <c r="B67" s="18" t="s">
        <v>576</v>
      </c>
      <c r="C67" s="19">
        <f>C68+C71</f>
        <v>3350000</v>
      </c>
      <c r="D67" s="19">
        <f>D68+D71</f>
        <v>250000</v>
      </c>
      <c r="E67" s="19">
        <f>E68+E71</f>
        <v>3600000</v>
      </c>
    </row>
    <row r="68" spans="1:5" ht="15" customHeight="1">
      <c r="A68" s="22" t="s">
        <v>683</v>
      </c>
      <c r="B68" s="16" t="s">
        <v>577</v>
      </c>
      <c r="C68" s="17">
        <f>SUM(C69:C70)</f>
        <v>1050000</v>
      </c>
      <c r="D68" s="67">
        <f t="shared" si="0"/>
        <v>250000</v>
      </c>
      <c r="E68" s="17">
        <f>SUM(E69:E70)</f>
        <v>1300000</v>
      </c>
    </row>
    <row r="69" spans="1:5" ht="13.5" customHeight="1">
      <c r="A69" s="88" t="s">
        <v>495</v>
      </c>
      <c r="B69" s="89" t="s">
        <v>496</v>
      </c>
      <c r="C69" s="17">
        <v>680000</v>
      </c>
      <c r="D69" s="67">
        <f t="shared" si="0"/>
        <v>0</v>
      </c>
      <c r="E69" s="17">
        <v>680000</v>
      </c>
    </row>
    <row r="70" spans="1:5" ht="13.5" customHeight="1">
      <c r="A70" s="88" t="s">
        <v>497</v>
      </c>
      <c r="B70" s="89" t="s">
        <v>498</v>
      </c>
      <c r="C70" s="17">
        <v>370000</v>
      </c>
      <c r="D70" s="67">
        <f t="shared" si="0"/>
        <v>250000</v>
      </c>
      <c r="E70" s="17">
        <v>620000</v>
      </c>
    </row>
    <row r="71" spans="1:5" ht="15" customHeight="1">
      <c r="A71" s="22" t="s">
        <v>684</v>
      </c>
      <c r="B71" s="16" t="s">
        <v>578</v>
      </c>
      <c r="C71" s="17">
        <f>SUM(C72:C73)</f>
        <v>2300000</v>
      </c>
      <c r="D71" s="67">
        <f t="shared" si="0"/>
        <v>0</v>
      </c>
      <c r="E71" s="17">
        <f>SUM(E72:E73)</f>
        <v>2300000</v>
      </c>
    </row>
    <row r="72" spans="1:5" ht="13.5" customHeight="1">
      <c r="A72" s="88" t="s">
        <v>499</v>
      </c>
      <c r="B72" s="89" t="s">
        <v>501</v>
      </c>
      <c r="C72" s="17">
        <v>600000</v>
      </c>
      <c r="D72" s="67">
        <f t="shared" si="0"/>
        <v>0</v>
      </c>
      <c r="E72" s="17">
        <v>600000</v>
      </c>
    </row>
    <row r="73" spans="1:5" ht="13.5" customHeight="1">
      <c r="A73" s="88" t="s">
        <v>500</v>
      </c>
      <c r="B73" s="89" t="s">
        <v>489</v>
      </c>
      <c r="C73" s="17">
        <v>1700000</v>
      </c>
      <c r="D73" s="67">
        <f t="shared" si="0"/>
        <v>0</v>
      </c>
      <c r="E73" s="17">
        <v>1700000</v>
      </c>
    </row>
    <row r="74" spans="1:5" ht="18" customHeight="1">
      <c r="A74" s="21" t="s">
        <v>485</v>
      </c>
      <c r="B74" s="18" t="s">
        <v>486</v>
      </c>
      <c r="C74" s="19">
        <f>C75</f>
        <v>600000</v>
      </c>
      <c r="D74" s="19">
        <f>D75</f>
        <v>0</v>
      </c>
      <c r="E74" s="19">
        <f>E75</f>
        <v>600000</v>
      </c>
    </row>
    <row r="75" spans="1:5" ht="15" customHeight="1">
      <c r="A75" s="22" t="s">
        <v>487</v>
      </c>
      <c r="B75" s="16" t="s">
        <v>488</v>
      </c>
      <c r="C75" s="17">
        <f>SUM(C76:C76)</f>
        <v>600000</v>
      </c>
      <c r="D75" s="67">
        <f t="shared" si="0"/>
        <v>0</v>
      </c>
      <c r="E75" s="17">
        <f>SUM(E76:E76)</f>
        <v>600000</v>
      </c>
    </row>
    <row r="76" spans="1:5" ht="13.5" customHeight="1">
      <c r="A76" s="88" t="s">
        <v>811</v>
      </c>
      <c r="B76" s="89" t="s">
        <v>472</v>
      </c>
      <c r="C76" s="17">
        <v>600000</v>
      </c>
      <c r="D76" s="67">
        <f t="shared" si="0"/>
        <v>0</v>
      </c>
      <c r="E76" s="17">
        <v>600000</v>
      </c>
    </row>
    <row r="77" spans="1:5" ht="20.25" customHeight="1">
      <c r="A77" s="21" t="s">
        <v>685</v>
      </c>
      <c r="B77" s="18" t="s">
        <v>579</v>
      </c>
      <c r="C77" s="19">
        <f>C78+C87</f>
        <v>3247000</v>
      </c>
      <c r="D77" s="19">
        <f>D78+D87</f>
        <v>0</v>
      </c>
      <c r="E77" s="19">
        <f>E78+E87</f>
        <v>3247000</v>
      </c>
    </row>
    <row r="78" spans="1:5" ht="18" customHeight="1">
      <c r="A78" s="21" t="s">
        <v>686</v>
      </c>
      <c r="B78" s="18" t="s">
        <v>580</v>
      </c>
      <c r="C78" s="19">
        <f>C79+C82</f>
        <v>160000</v>
      </c>
      <c r="D78" s="19">
        <f>D79+D82</f>
        <v>0</v>
      </c>
      <c r="E78" s="19">
        <f>E79+E82</f>
        <v>160000</v>
      </c>
    </row>
    <row r="79" spans="1:5" ht="15" customHeight="1">
      <c r="A79" s="22" t="s">
        <v>687</v>
      </c>
      <c r="B79" s="16" t="s">
        <v>581</v>
      </c>
      <c r="C79" s="17">
        <f>SUM(C80:C81)</f>
        <v>150000</v>
      </c>
      <c r="D79" s="67">
        <f t="shared" si="0"/>
        <v>0</v>
      </c>
      <c r="E79" s="17">
        <f>SUM(E80:E81)</f>
        <v>150000</v>
      </c>
    </row>
    <row r="80" spans="1:5" ht="13.5" customHeight="1">
      <c r="A80" s="88" t="s">
        <v>502</v>
      </c>
      <c r="B80" s="89" t="s">
        <v>518</v>
      </c>
      <c r="C80" s="17">
        <v>75000</v>
      </c>
      <c r="D80" s="67">
        <f t="shared" si="0"/>
        <v>0</v>
      </c>
      <c r="E80" s="17">
        <v>75000</v>
      </c>
    </row>
    <row r="81" spans="1:5" ht="13.5" customHeight="1">
      <c r="A81" s="88" t="s">
        <v>519</v>
      </c>
      <c r="B81" s="89" t="s">
        <v>520</v>
      </c>
      <c r="C81" s="17">
        <v>75000</v>
      </c>
      <c r="D81" s="67">
        <f t="shared" si="0"/>
        <v>0</v>
      </c>
      <c r="E81" s="17">
        <v>75000</v>
      </c>
    </row>
    <row r="82" spans="1:5" ht="15" customHeight="1">
      <c r="A82" s="22" t="s">
        <v>688</v>
      </c>
      <c r="B82" s="16" t="s">
        <v>582</v>
      </c>
      <c r="C82" s="17">
        <f>SUM(C83)</f>
        <v>10000</v>
      </c>
      <c r="D82" s="67">
        <f t="shared" si="0"/>
        <v>0</v>
      </c>
      <c r="E82" s="17">
        <f>SUM(E83)</f>
        <v>10000</v>
      </c>
    </row>
    <row r="83" spans="1:5" ht="13.5" customHeight="1">
      <c r="A83" s="88" t="s">
        <v>521</v>
      </c>
      <c r="B83" s="89" t="s">
        <v>522</v>
      </c>
      <c r="C83" s="17">
        <v>10000</v>
      </c>
      <c r="D83" s="67">
        <f t="shared" si="0"/>
        <v>0</v>
      </c>
      <c r="E83" s="17">
        <v>10000</v>
      </c>
    </row>
    <row r="84" spans="1:5" ht="24" customHeight="1">
      <c r="A84" s="24"/>
      <c r="B84" s="25"/>
      <c r="C84" s="32"/>
      <c r="D84" s="32"/>
      <c r="E84" s="32"/>
    </row>
    <row r="85" spans="1:5" ht="19.5" customHeight="1">
      <c r="A85" s="24"/>
      <c r="B85" s="25"/>
      <c r="C85" s="32"/>
      <c r="D85" s="32"/>
      <c r="E85" s="32"/>
    </row>
    <row r="86" spans="1:5" ht="26.25" customHeight="1">
      <c r="A86" s="14" t="s">
        <v>555</v>
      </c>
      <c r="B86" s="85" t="s">
        <v>693</v>
      </c>
      <c r="C86" s="86" t="s">
        <v>1014</v>
      </c>
      <c r="D86" s="86" t="s">
        <v>1052</v>
      </c>
      <c r="E86" s="86" t="s">
        <v>1055</v>
      </c>
    </row>
    <row r="87" spans="1:5" ht="18" customHeight="1">
      <c r="A87" s="21" t="s">
        <v>689</v>
      </c>
      <c r="B87" s="18" t="s">
        <v>583</v>
      </c>
      <c r="C87" s="19">
        <f>C88+C90+C93</f>
        <v>3087000</v>
      </c>
      <c r="D87" s="19">
        <f>D88+D90+D93</f>
        <v>0</v>
      </c>
      <c r="E87" s="19">
        <f>E88+E90+E93</f>
        <v>3087000</v>
      </c>
    </row>
    <row r="88" spans="1:5" ht="15" customHeight="1">
      <c r="A88" s="22" t="s">
        <v>690</v>
      </c>
      <c r="B88" s="16" t="s">
        <v>584</v>
      </c>
      <c r="C88" s="17">
        <f>SUM(C89:C89)</f>
        <v>770000</v>
      </c>
      <c r="D88" s="67">
        <f aca="true" t="shared" si="1" ref="D88:D132">E88-C88</f>
        <v>0</v>
      </c>
      <c r="E88" s="17">
        <f>SUM(E89:E89)</f>
        <v>770000</v>
      </c>
    </row>
    <row r="89" spans="1:5" ht="13.5" customHeight="1">
      <c r="A89" s="88" t="s">
        <v>523</v>
      </c>
      <c r="B89" s="89" t="s">
        <v>524</v>
      </c>
      <c r="C89" s="17">
        <v>770000</v>
      </c>
      <c r="D89" s="67">
        <f t="shared" si="1"/>
        <v>0</v>
      </c>
      <c r="E89" s="17">
        <v>770000</v>
      </c>
    </row>
    <row r="90" spans="1:5" ht="15" customHeight="1">
      <c r="A90" s="22" t="s">
        <v>691</v>
      </c>
      <c r="B90" s="16" t="s">
        <v>585</v>
      </c>
      <c r="C90" s="17">
        <f>C91</f>
        <v>1050000</v>
      </c>
      <c r="D90" s="67">
        <f t="shared" si="1"/>
        <v>0</v>
      </c>
      <c r="E90" s="17">
        <f>E91+E92</f>
        <v>1050000</v>
      </c>
    </row>
    <row r="91" spans="1:5" ht="13.5" customHeight="1">
      <c r="A91" s="88" t="s">
        <v>812</v>
      </c>
      <c r="B91" s="89" t="s">
        <v>1066</v>
      </c>
      <c r="C91" s="17">
        <v>1050000</v>
      </c>
      <c r="D91" s="67">
        <f t="shared" si="1"/>
        <v>-25000</v>
      </c>
      <c r="E91" s="17">
        <v>1025000</v>
      </c>
    </row>
    <row r="92" spans="1:5" ht="13.5" customHeight="1">
      <c r="A92" s="88" t="s">
        <v>1065</v>
      </c>
      <c r="B92" s="89" t="s">
        <v>1067</v>
      </c>
      <c r="C92" s="17">
        <v>0</v>
      </c>
      <c r="D92" s="67">
        <f>E92-C92</f>
        <v>25000</v>
      </c>
      <c r="E92" s="17">
        <v>25000</v>
      </c>
    </row>
    <row r="93" spans="1:5" ht="15" customHeight="1">
      <c r="A93" s="22" t="s">
        <v>692</v>
      </c>
      <c r="B93" s="16" t="s">
        <v>342</v>
      </c>
      <c r="C93" s="17">
        <f>C94+C95+C96</f>
        <v>1267000</v>
      </c>
      <c r="D93" s="67">
        <f t="shared" si="1"/>
        <v>0</v>
      </c>
      <c r="E93" s="17">
        <f>E94+E95+E96</f>
        <v>1267000</v>
      </c>
    </row>
    <row r="94" spans="1:5" ht="13.5" customHeight="1">
      <c r="A94" s="88" t="s">
        <v>867</v>
      </c>
      <c r="B94" s="89" t="s">
        <v>868</v>
      </c>
      <c r="C94" s="17">
        <v>17000</v>
      </c>
      <c r="D94" s="67">
        <f t="shared" si="1"/>
        <v>0</v>
      </c>
      <c r="E94" s="17">
        <v>17000</v>
      </c>
    </row>
    <row r="95" spans="1:5" ht="13.5" customHeight="1">
      <c r="A95" s="88" t="s">
        <v>525</v>
      </c>
      <c r="B95" s="89" t="s">
        <v>343</v>
      </c>
      <c r="C95" s="17">
        <v>400000</v>
      </c>
      <c r="D95" s="67">
        <f t="shared" si="1"/>
        <v>0</v>
      </c>
      <c r="E95" s="17">
        <v>400000</v>
      </c>
    </row>
    <row r="96" spans="1:5" ht="13.5" customHeight="1">
      <c r="A96" s="88" t="s">
        <v>526</v>
      </c>
      <c r="B96" s="89" t="s">
        <v>344</v>
      </c>
      <c r="C96" s="17">
        <v>850000</v>
      </c>
      <c r="D96" s="67">
        <f t="shared" si="1"/>
        <v>0</v>
      </c>
      <c r="E96" s="17">
        <v>850000</v>
      </c>
    </row>
    <row r="97" spans="1:5" ht="21" customHeight="1">
      <c r="A97" s="26" t="s">
        <v>694</v>
      </c>
      <c r="B97" s="18" t="s">
        <v>586</v>
      </c>
      <c r="C97" s="19">
        <f>C98+C105+C114</f>
        <v>5900000</v>
      </c>
      <c r="D97" s="19">
        <f>D98+D105+D114</f>
        <v>0</v>
      </c>
      <c r="E97" s="19">
        <f>E98+E105+E114</f>
        <v>5900000</v>
      </c>
    </row>
    <row r="98" spans="1:5" ht="18" customHeight="1">
      <c r="A98" s="26" t="s">
        <v>695</v>
      </c>
      <c r="B98" s="18" t="s">
        <v>923</v>
      </c>
      <c r="C98" s="19">
        <f>C99+C101+C103</f>
        <v>800000</v>
      </c>
      <c r="D98" s="19">
        <f>D99+D101+D103</f>
        <v>0</v>
      </c>
      <c r="E98" s="19">
        <f>E99+E101+E103</f>
        <v>800000</v>
      </c>
    </row>
    <row r="99" spans="1:5" ht="15" customHeight="1">
      <c r="A99" s="27" t="s">
        <v>696</v>
      </c>
      <c r="B99" s="16" t="s">
        <v>587</v>
      </c>
      <c r="C99" s="17">
        <f>SUM(C100)</f>
        <v>150000</v>
      </c>
      <c r="D99" s="67">
        <f t="shared" si="1"/>
        <v>0</v>
      </c>
      <c r="E99" s="17">
        <f>SUM(E100)</f>
        <v>150000</v>
      </c>
    </row>
    <row r="100" spans="1:5" ht="13.5" customHeight="1">
      <c r="A100" s="90" t="s">
        <v>527</v>
      </c>
      <c r="B100" s="89" t="s">
        <v>728</v>
      </c>
      <c r="C100" s="17">
        <v>150000</v>
      </c>
      <c r="D100" s="67">
        <f t="shared" si="1"/>
        <v>0</v>
      </c>
      <c r="E100" s="17">
        <v>150000</v>
      </c>
    </row>
    <row r="101" spans="1:5" ht="15" customHeight="1">
      <c r="A101" s="27" t="s">
        <v>697</v>
      </c>
      <c r="B101" s="16" t="s">
        <v>924</v>
      </c>
      <c r="C101" s="17">
        <f>SUM(C102)</f>
        <v>100000</v>
      </c>
      <c r="D101" s="67">
        <f t="shared" si="1"/>
        <v>0</v>
      </c>
      <c r="E101" s="17">
        <f>SUM(E102)</f>
        <v>100000</v>
      </c>
    </row>
    <row r="102" spans="1:5" ht="13.5" customHeight="1">
      <c r="A102" s="90" t="s">
        <v>528</v>
      </c>
      <c r="B102" s="89" t="s">
        <v>699</v>
      </c>
      <c r="C102" s="17">
        <v>100000</v>
      </c>
      <c r="D102" s="67">
        <f t="shared" si="1"/>
        <v>0</v>
      </c>
      <c r="E102" s="17">
        <v>100000</v>
      </c>
    </row>
    <row r="103" spans="1:5" ht="15" customHeight="1">
      <c r="A103" s="27" t="s">
        <v>698</v>
      </c>
      <c r="B103" s="16" t="s">
        <v>925</v>
      </c>
      <c r="C103" s="17">
        <f>SUM(C104)</f>
        <v>550000</v>
      </c>
      <c r="D103" s="67">
        <f t="shared" si="1"/>
        <v>0</v>
      </c>
      <c r="E103" s="17">
        <f>SUM(E104)</f>
        <v>550000</v>
      </c>
    </row>
    <row r="104" spans="1:5" ht="13.5" customHeight="1">
      <c r="A104" s="90" t="s">
        <v>529</v>
      </c>
      <c r="B104" s="89" t="s">
        <v>700</v>
      </c>
      <c r="C104" s="17">
        <v>550000</v>
      </c>
      <c r="D104" s="67">
        <f t="shared" si="1"/>
        <v>0</v>
      </c>
      <c r="E104" s="17">
        <v>550000</v>
      </c>
    </row>
    <row r="105" spans="1:5" ht="18" customHeight="1">
      <c r="A105" s="26" t="s">
        <v>703</v>
      </c>
      <c r="B105" s="18" t="s">
        <v>588</v>
      </c>
      <c r="C105" s="19">
        <f>C106+C108</f>
        <v>950000</v>
      </c>
      <c r="D105" s="19">
        <f>D106+D108</f>
        <v>0</v>
      </c>
      <c r="E105" s="19">
        <f>E106+E108</f>
        <v>950000</v>
      </c>
    </row>
    <row r="106" spans="1:5" ht="15" customHeight="1">
      <c r="A106" s="91" t="s">
        <v>814</v>
      </c>
      <c r="B106" s="92" t="s">
        <v>815</v>
      </c>
      <c r="C106" s="67">
        <f>C107</f>
        <v>30000</v>
      </c>
      <c r="D106" s="67">
        <f t="shared" si="1"/>
        <v>0</v>
      </c>
      <c r="E106" s="67">
        <f>E107</f>
        <v>30000</v>
      </c>
    </row>
    <row r="107" spans="1:5" ht="13.5" customHeight="1">
      <c r="A107" s="91" t="s">
        <v>816</v>
      </c>
      <c r="B107" s="93" t="s">
        <v>1015</v>
      </c>
      <c r="C107" s="67">
        <v>30000</v>
      </c>
      <c r="D107" s="67">
        <f t="shared" si="1"/>
        <v>0</v>
      </c>
      <c r="E107" s="67">
        <v>30000</v>
      </c>
    </row>
    <row r="108" spans="1:5" ht="15" customHeight="1">
      <c r="A108" s="27" t="s">
        <v>704</v>
      </c>
      <c r="B108" s="16" t="s">
        <v>832</v>
      </c>
      <c r="C108" s="17">
        <f>SUM(C109:C113)</f>
        <v>920000</v>
      </c>
      <c r="D108" s="67">
        <f t="shared" si="1"/>
        <v>0</v>
      </c>
      <c r="E108" s="17">
        <f>SUM(E109:E113)</f>
        <v>920000</v>
      </c>
    </row>
    <row r="109" spans="1:5" ht="13.5" customHeight="1">
      <c r="A109" s="90" t="s">
        <v>970</v>
      </c>
      <c r="B109" s="89" t="s">
        <v>971</v>
      </c>
      <c r="C109" s="17">
        <v>60000</v>
      </c>
      <c r="D109" s="67">
        <f t="shared" si="1"/>
        <v>0</v>
      </c>
      <c r="E109" s="17">
        <v>60000</v>
      </c>
    </row>
    <row r="110" spans="1:5" ht="13.5" customHeight="1">
      <c r="A110" s="90" t="s">
        <v>769</v>
      </c>
      <c r="B110" s="89" t="s">
        <v>760</v>
      </c>
      <c r="C110" s="17">
        <v>50000</v>
      </c>
      <c r="D110" s="67">
        <f t="shared" si="1"/>
        <v>0</v>
      </c>
      <c r="E110" s="17">
        <v>50000</v>
      </c>
    </row>
    <row r="111" spans="1:5" ht="13.5" customHeight="1">
      <c r="A111" s="90" t="s">
        <v>972</v>
      </c>
      <c r="B111" s="89" t="s">
        <v>973</v>
      </c>
      <c r="C111" s="17">
        <v>5000</v>
      </c>
      <c r="D111" s="67">
        <f t="shared" si="1"/>
        <v>0</v>
      </c>
      <c r="E111" s="17">
        <v>5000</v>
      </c>
    </row>
    <row r="112" spans="1:5" ht="13.5" customHeight="1">
      <c r="A112" s="90" t="s">
        <v>910</v>
      </c>
      <c r="B112" s="89" t="s">
        <v>911</v>
      </c>
      <c r="C112" s="17">
        <v>800000</v>
      </c>
      <c r="D112" s="67">
        <f t="shared" si="1"/>
        <v>-50000</v>
      </c>
      <c r="E112" s="17">
        <v>750000</v>
      </c>
    </row>
    <row r="113" spans="1:5" ht="13.5" customHeight="1">
      <c r="A113" s="90" t="s">
        <v>1003</v>
      </c>
      <c r="B113" s="89" t="s">
        <v>1004</v>
      </c>
      <c r="C113" s="17">
        <v>5000</v>
      </c>
      <c r="D113" s="67">
        <f t="shared" si="1"/>
        <v>50000</v>
      </c>
      <c r="E113" s="17">
        <v>55000</v>
      </c>
    </row>
    <row r="114" spans="1:5" ht="18" customHeight="1">
      <c r="A114" s="26" t="s">
        <v>813</v>
      </c>
      <c r="B114" s="18" t="s">
        <v>817</v>
      </c>
      <c r="C114" s="19">
        <f>C115+C117+C119</f>
        <v>4150000</v>
      </c>
      <c r="D114" s="19">
        <f>D115+D117+D119</f>
        <v>0</v>
      </c>
      <c r="E114" s="19">
        <f>E115+E117+E119</f>
        <v>4150000</v>
      </c>
    </row>
    <row r="115" spans="1:5" ht="15" customHeight="1">
      <c r="A115" s="27" t="s">
        <v>818</v>
      </c>
      <c r="B115" s="16" t="s">
        <v>819</v>
      </c>
      <c r="C115" s="17">
        <f>C116</f>
        <v>1500000</v>
      </c>
      <c r="D115" s="67">
        <f t="shared" si="1"/>
        <v>0</v>
      </c>
      <c r="E115" s="17">
        <f>E116</f>
        <v>1500000</v>
      </c>
    </row>
    <row r="116" spans="1:5" ht="13.5" customHeight="1">
      <c r="A116" s="90" t="s">
        <v>820</v>
      </c>
      <c r="B116" s="89" t="s">
        <v>701</v>
      </c>
      <c r="C116" s="17">
        <v>1500000</v>
      </c>
      <c r="D116" s="67">
        <f t="shared" si="1"/>
        <v>0</v>
      </c>
      <c r="E116" s="17">
        <v>1500000</v>
      </c>
    </row>
    <row r="117" spans="1:5" ht="15" customHeight="1">
      <c r="A117" s="27" t="s">
        <v>821</v>
      </c>
      <c r="B117" s="16" t="s">
        <v>822</v>
      </c>
      <c r="C117" s="17">
        <f>C118</f>
        <v>2500000</v>
      </c>
      <c r="D117" s="67">
        <f t="shared" si="1"/>
        <v>0</v>
      </c>
      <c r="E117" s="17">
        <f>E118</f>
        <v>2500000</v>
      </c>
    </row>
    <row r="118" spans="1:5" ht="13.5" customHeight="1">
      <c r="A118" s="90" t="s">
        <v>823</v>
      </c>
      <c r="B118" s="89" t="s">
        <v>702</v>
      </c>
      <c r="C118" s="17">
        <v>2500000</v>
      </c>
      <c r="D118" s="67">
        <f t="shared" si="1"/>
        <v>0</v>
      </c>
      <c r="E118" s="17">
        <v>2500000</v>
      </c>
    </row>
    <row r="119" spans="1:5" ht="15" customHeight="1">
      <c r="A119" s="27" t="s">
        <v>824</v>
      </c>
      <c r="B119" s="16" t="s">
        <v>825</v>
      </c>
      <c r="C119" s="17">
        <f>C120</f>
        <v>150000</v>
      </c>
      <c r="D119" s="67">
        <f t="shared" si="1"/>
        <v>0</v>
      </c>
      <c r="E119" s="17">
        <f>E120</f>
        <v>150000</v>
      </c>
    </row>
    <row r="120" spans="1:5" ht="13.5" customHeight="1">
      <c r="A120" s="90" t="s">
        <v>826</v>
      </c>
      <c r="B120" s="89" t="s">
        <v>705</v>
      </c>
      <c r="C120" s="17">
        <v>150000</v>
      </c>
      <c r="D120" s="67">
        <f t="shared" si="1"/>
        <v>0</v>
      </c>
      <c r="E120" s="17">
        <v>150000</v>
      </c>
    </row>
    <row r="121" spans="1:5" ht="21" customHeight="1">
      <c r="A121" s="26" t="s">
        <v>707</v>
      </c>
      <c r="B121" s="18" t="s">
        <v>926</v>
      </c>
      <c r="C121" s="19">
        <f>C122+C128</f>
        <v>3115000</v>
      </c>
      <c r="D121" s="19">
        <f>D122+D128</f>
        <v>0</v>
      </c>
      <c r="E121" s="19">
        <f>E122+E128</f>
        <v>3115000</v>
      </c>
    </row>
    <row r="122" spans="1:5" ht="18" customHeight="1">
      <c r="A122" s="26" t="s">
        <v>708</v>
      </c>
      <c r="B122" s="18" t="s">
        <v>827</v>
      </c>
      <c r="C122" s="19">
        <f>C123</f>
        <v>2350000</v>
      </c>
      <c r="D122" s="19">
        <f>D123</f>
        <v>0</v>
      </c>
      <c r="E122" s="19">
        <f>E123</f>
        <v>2350000</v>
      </c>
    </row>
    <row r="123" spans="1:5" ht="15" customHeight="1">
      <c r="A123" s="27" t="s">
        <v>828</v>
      </c>
      <c r="B123" s="16" t="s">
        <v>829</v>
      </c>
      <c r="C123" s="17">
        <f>C124+C125+C126+C127</f>
        <v>2350000</v>
      </c>
      <c r="D123" s="67">
        <f t="shared" si="1"/>
        <v>0</v>
      </c>
      <c r="E123" s="17">
        <f>E124+E125+E126+E127</f>
        <v>2350000</v>
      </c>
    </row>
    <row r="124" spans="1:5" ht="13.5" customHeight="1">
      <c r="A124" s="90" t="s">
        <v>830</v>
      </c>
      <c r="B124" s="89" t="s">
        <v>706</v>
      </c>
      <c r="C124" s="17">
        <v>240000</v>
      </c>
      <c r="D124" s="67">
        <f t="shared" si="1"/>
        <v>0</v>
      </c>
      <c r="E124" s="17">
        <v>240000</v>
      </c>
    </row>
    <row r="125" spans="1:5" ht="13.5" customHeight="1">
      <c r="A125" s="90" t="s">
        <v>830</v>
      </c>
      <c r="B125" s="89" t="s">
        <v>761</v>
      </c>
      <c r="C125" s="17">
        <v>2000000</v>
      </c>
      <c r="D125" s="67">
        <f t="shared" si="1"/>
        <v>0</v>
      </c>
      <c r="E125" s="17">
        <v>2000000</v>
      </c>
    </row>
    <row r="126" spans="1:5" ht="13.5" customHeight="1">
      <c r="A126" s="90" t="s">
        <v>830</v>
      </c>
      <c r="B126" s="89" t="s">
        <v>831</v>
      </c>
      <c r="C126" s="17">
        <v>60000</v>
      </c>
      <c r="D126" s="67">
        <f t="shared" si="1"/>
        <v>0</v>
      </c>
      <c r="E126" s="17">
        <v>60000</v>
      </c>
    </row>
    <row r="127" spans="1:5" ht="13.5" customHeight="1">
      <c r="A127" s="90" t="s">
        <v>830</v>
      </c>
      <c r="B127" s="89" t="s">
        <v>974</v>
      </c>
      <c r="C127" s="17">
        <v>50000</v>
      </c>
      <c r="D127" s="67">
        <f t="shared" si="1"/>
        <v>0</v>
      </c>
      <c r="E127" s="17">
        <v>50000</v>
      </c>
    </row>
    <row r="128" spans="1:5" ht="18" customHeight="1">
      <c r="A128" s="26" t="s">
        <v>709</v>
      </c>
      <c r="B128" s="18" t="s">
        <v>590</v>
      </c>
      <c r="C128" s="19">
        <f>C129</f>
        <v>765000</v>
      </c>
      <c r="D128" s="19">
        <f>D129</f>
        <v>0</v>
      </c>
      <c r="E128" s="19">
        <f>E129</f>
        <v>765000</v>
      </c>
    </row>
    <row r="129" spans="1:5" ht="15" customHeight="1">
      <c r="A129" s="27" t="s">
        <v>710</v>
      </c>
      <c r="B129" s="16" t="s">
        <v>591</v>
      </c>
      <c r="C129" s="17">
        <f>C130+C131+C132</f>
        <v>765000</v>
      </c>
      <c r="D129" s="67">
        <f t="shared" si="1"/>
        <v>0</v>
      </c>
      <c r="E129" s="17">
        <f>E130+E131+E132</f>
        <v>765000</v>
      </c>
    </row>
    <row r="130" spans="1:5" ht="13.5" customHeight="1">
      <c r="A130" s="90" t="s">
        <v>762</v>
      </c>
      <c r="B130" s="89" t="s">
        <v>763</v>
      </c>
      <c r="C130" s="17">
        <v>100000</v>
      </c>
      <c r="D130" s="67">
        <f t="shared" si="1"/>
        <v>0</v>
      </c>
      <c r="E130" s="17">
        <v>100000</v>
      </c>
    </row>
    <row r="131" spans="1:5" ht="13.5" customHeight="1">
      <c r="A131" s="90" t="s">
        <v>531</v>
      </c>
      <c r="B131" s="89" t="s">
        <v>532</v>
      </c>
      <c r="C131" s="17">
        <v>200000</v>
      </c>
      <c r="D131" s="67">
        <f t="shared" si="1"/>
        <v>0</v>
      </c>
      <c r="E131" s="17">
        <v>200000</v>
      </c>
    </row>
    <row r="132" spans="1:5" ht="13.5" customHeight="1">
      <c r="A132" s="90" t="s">
        <v>533</v>
      </c>
      <c r="B132" s="89" t="s">
        <v>534</v>
      </c>
      <c r="C132" s="17">
        <v>465000</v>
      </c>
      <c r="D132" s="67">
        <f t="shared" si="1"/>
        <v>0</v>
      </c>
      <c r="E132" s="17">
        <v>465000</v>
      </c>
    </row>
    <row r="133" spans="1:5" ht="38.25" customHeight="1">
      <c r="A133" s="24"/>
      <c r="B133" s="25"/>
      <c r="C133" s="32"/>
      <c r="D133" s="32"/>
      <c r="E133" s="32"/>
    </row>
    <row r="134" spans="1:5" ht="27" customHeight="1">
      <c r="A134" s="14" t="s">
        <v>555</v>
      </c>
      <c r="B134" s="85" t="s">
        <v>693</v>
      </c>
      <c r="C134" s="86" t="s">
        <v>1014</v>
      </c>
      <c r="D134" s="86" t="s">
        <v>1052</v>
      </c>
      <c r="E134" s="86" t="s">
        <v>1055</v>
      </c>
    </row>
    <row r="135" spans="1:5" ht="21" customHeight="1">
      <c r="A135" s="26" t="s">
        <v>833</v>
      </c>
      <c r="B135" s="18" t="s">
        <v>834</v>
      </c>
      <c r="C135" s="19">
        <f>C136+C139</f>
        <v>70000</v>
      </c>
      <c r="D135" s="19">
        <f>D136+D139</f>
        <v>0</v>
      </c>
      <c r="E135" s="19">
        <f>E136+E139</f>
        <v>70000</v>
      </c>
    </row>
    <row r="136" spans="1:5" ht="18" customHeight="1">
      <c r="A136" s="26" t="s">
        <v>836</v>
      </c>
      <c r="B136" s="18" t="s">
        <v>835</v>
      </c>
      <c r="C136" s="19">
        <f>SUM(C137)</f>
        <v>10000</v>
      </c>
      <c r="D136" s="19">
        <f>SUM(D137)</f>
        <v>0</v>
      </c>
      <c r="E136" s="19">
        <f>SUM(E137)</f>
        <v>10000</v>
      </c>
    </row>
    <row r="137" spans="1:5" ht="15" customHeight="1">
      <c r="A137" s="27" t="s">
        <v>837</v>
      </c>
      <c r="B137" s="16" t="s">
        <v>589</v>
      </c>
      <c r="C137" s="17">
        <f>C138</f>
        <v>10000</v>
      </c>
      <c r="D137" s="67">
        <f aca="true" t="shared" si="2" ref="D137:D149">E137-C137</f>
        <v>0</v>
      </c>
      <c r="E137" s="17">
        <f>E138</f>
        <v>10000</v>
      </c>
    </row>
    <row r="138" spans="1:5" ht="13.5" customHeight="1">
      <c r="A138" s="90" t="s">
        <v>927</v>
      </c>
      <c r="B138" s="89" t="s">
        <v>530</v>
      </c>
      <c r="C138" s="17">
        <v>10000</v>
      </c>
      <c r="D138" s="67">
        <f t="shared" si="2"/>
        <v>0</v>
      </c>
      <c r="E138" s="17">
        <v>10000</v>
      </c>
    </row>
    <row r="139" spans="1:5" ht="18" customHeight="1">
      <c r="A139" s="26" t="s">
        <v>947</v>
      </c>
      <c r="B139" s="18" t="s">
        <v>949</v>
      </c>
      <c r="C139" s="19">
        <f>SUM(C140)</f>
        <v>60000</v>
      </c>
      <c r="D139" s="19">
        <f>SUM(D140)</f>
        <v>0</v>
      </c>
      <c r="E139" s="19">
        <f>SUM(E140)</f>
        <v>60000</v>
      </c>
    </row>
    <row r="140" spans="1:5" ht="15" customHeight="1">
      <c r="A140" s="90" t="s">
        <v>948</v>
      </c>
      <c r="B140" s="89" t="s">
        <v>950</v>
      </c>
      <c r="C140" s="17">
        <v>60000</v>
      </c>
      <c r="D140" s="67">
        <f t="shared" si="2"/>
        <v>0</v>
      </c>
      <c r="E140" s="17">
        <v>60000</v>
      </c>
    </row>
    <row r="141" spans="1:5" ht="26.25" customHeight="1">
      <c r="A141" s="94" t="s">
        <v>711</v>
      </c>
      <c r="B141" s="83" t="s">
        <v>592</v>
      </c>
      <c r="C141" s="20">
        <f>C142+C146</f>
        <v>620000</v>
      </c>
      <c r="D141" s="20">
        <f>D142+D146</f>
        <v>0</v>
      </c>
      <c r="E141" s="20">
        <f>E142+E146</f>
        <v>620000</v>
      </c>
    </row>
    <row r="142" spans="1:5" ht="21" customHeight="1">
      <c r="A142" s="26" t="s">
        <v>712</v>
      </c>
      <c r="B142" s="18" t="s">
        <v>928</v>
      </c>
      <c r="C142" s="19">
        <f aca="true" t="shared" si="3" ref="C142:E143">SUM(C143)</f>
        <v>600000</v>
      </c>
      <c r="D142" s="19">
        <f t="shared" si="3"/>
        <v>0</v>
      </c>
      <c r="E142" s="19">
        <f t="shared" si="3"/>
        <v>600000</v>
      </c>
    </row>
    <row r="143" spans="1:5" ht="18" customHeight="1">
      <c r="A143" s="26" t="s">
        <v>713</v>
      </c>
      <c r="B143" s="18" t="s">
        <v>593</v>
      </c>
      <c r="C143" s="19">
        <f t="shared" si="3"/>
        <v>600000</v>
      </c>
      <c r="D143" s="19">
        <f t="shared" si="3"/>
        <v>0</v>
      </c>
      <c r="E143" s="19">
        <f t="shared" si="3"/>
        <v>600000</v>
      </c>
    </row>
    <row r="144" spans="1:5" ht="15" customHeight="1">
      <c r="A144" s="27" t="s">
        <v>714</v>
      </c>
      <c r="B144" s="16" t="s">
        <v>594</v>
      </c>
      <c r="C144" s="17">
        <f>C145</f>
        <v>600000</v>
      </c>
      <c r="D144" s="67">
        <f t="shared" si="2"/>
        <v>0</v>
      </c>
      <c r="E144" s="17">
        <f>E145</f>
        <v>600000</v>
      </c>
    </row>
    <row r="145" spans="1:5" ht="13.5" customHeight="1">
      <c r="A145" s="90" t="s">
        <v>535</v>
      </c>
      <c r="B145" s="89" t="s">
        <v>537</v>
      </c>
      <c r="C145" s="17">
        <v>600000</v>
      </c>
      <c r="D145" s="67">
        <f t="shared" si="2"/>
        <v>0</v>
      </c>
      <c r="E145" s="17">
        <v>600000</v>
      </c>
    </row>
    <row r="146" spans="1:5" ht="21" customHeight="1">
      <c r="A146" s="26" t="s">
        <v>715</v>
      </c>
      <c r="B146" s="18" t="s">
        <v>929</v>
      </c>
      <c r="C146" s="19">
        <f aca="true" t="shared" si="4" ref="C146:E147">SUM(C147)</f>
        <v>20000</v>
      </c>
      <c r="D146" s="19">
        <f t="shared" si="4"/>
        <v>0</v>
      </c>
      <c r="E146" s="19">
        <f t="shared" si="4"/>
        <v>20000</v>
      </c>
    </row>
    <row r="147" spans="1:5" ht="18" customHeight="1">
      <c r="A147" s="26" t="s">
        <v>716</v>
      </c>
      <c r="B147" s="18" t="s">
        <v>595</v>
      </c>
      <c r="C147" s="19">
        <f t="shared" si="4"/>
        <v>20000</v>
      </c>
      <c r="D147" s="19">
        <f t="shared" si="4"/>
        <v>0</v>
      </c>
      <c r="E147" s="19">
        <f t="shared" si="4"/>
        <v>20000</v>
      </c>
    </row>
    <row r="148" spans="1:5" ht="15" customHeight="1">
      <c r="A148" s="27" t="s">
        <v>717</v>
      </c>
      <c r="B148" s="16" t="s">
        <v>539</v>
      </c>
      <c r="C148" s="17">
        <f>C149</f>
        <v>20000</v>
      </c>
      <c r="D148" s="67">
        <f t="shared" si="2"/>
        <v>0</v>
      </c>
      <c r="E148" s="17">
        <f>E149</f>
        <v>20000</v>
      </c>
    </row>
    <row r="149" spans="1:5" ht="13.5" customHeight="1">
      <c r="A149" s="90" t="s">
        <v>538</v>
      </c>
      <c r="B149" s="89" t="s">
        <v>540</v>
      </c>
      <c r="C149" s="17">
        <v>20000</v>
      </c>
      <c r="D149" s="67">
        <f t="shared" si="2"/>
        <v>0</v>
      </c>
      <c r="E149" s="17">
        <v>20000</v>
      </c>
    </row>
    <row r="150" spans="1:5" ht="25.5" customHeight="1">
      <c r="A150" s="16"/>
      <c r="B150" s="95" t="s">
        <v>596</v>
      </c>
      <c r="C150" s="20">
        <f>C45+C141</f>
        <v>31632000</v>
      </c>
      <c r="D150" s="20">
        <f>D45+D141</f>
        <v>250000</v>
      </c>
      <c r="E150" s="20">
        <f>E45+E141</f>
        <v>31882000</v>
      </c>
    </row>
    <row r="151" ht="17.25" customHeight="1"/>
    <row r="152" ht="33.75" customHeight="1">
      <c r="A152" s="80" t="s">
        <v>718</v>
      </c>
    </row>
    <row r="153" ht="18.75" customHeight="1"/>
    <row r="154" spans="1:5" ht="27" customHeight="1">
      <c r="A154" s="14" t="s">
        <v>555</v>
      </c>
      <c r="B154" s="85" t="s">
        <v>258</v>
      </c>
      <c r="C154" s="86" t="s">
        <v>1014</v>
      </c>
      <c r="D154" s="86" t="s">
        <v>1052</v>
      </c>
      <c r="E154" s="86" t="s">
        <v>1055</v>
      </c>
    </row>
    <row r="155" spans="1:5" ht="24" customHeight="1">
      <c r="A155" s="94" t="s">
        <v>719</v>
      </c>
      <c r="B155" s="83" t="s">
        <v>742</v>
      </c>
      <c r="C155" s="20">
        <f>C156+C164+C196+C202+C205+C209</f>
        <v>26447000</v>
      </c>
      <c r="D155" s="20">
        <f>D156+D164+D196+D202+D205+D209</f>
        <v>568000</v>
      </c>
      <c r="E155" s="20">
        <f>E156+E164+E196+E202+E205+E209</f>
        <v>27015000</v>
      </c>
    </row>
    <row r="156" spans="1:5" ht="21" customHeight="1">
      <c r="A156" s="26" t="s">
        <v>720</v>
      </c>
      <c r="B156" s="96" t="s">
        <v>597</v>
      </c>
      <c r="C156" s="19">
        <f>SUM(C157+C159+C161)</f>
        <v>5912500</v>
      </c>
      <c r="D156" s="19">
        <f>SUM(D157+D159+D161)</f>
        <v>62000</v>
      </c>
      <c r="E156" s="19">
        <f>SUM(E157+E159+E161)</f>
        <v>5974500</v>
      </c>
    </row>
    <row r="157" spans="1:5" ht="18" customHeight="1">
      <c r="A157" s="26" t="s">
        <v>721</v>
      </c>
      <c r="B157" s="18" t="s">
        <v>930</v>
      </c>
      <c r="C157" s="19">
        <f>SUM(C158:C158)</f>
        <v>4904400</v>
      </c>
      <c r="D157" s="19">
        <f>SUM(D158:D158)</f>
        <v>23400</v>
      </c>
      <c r="E157" s="19">
        <f>SUM(E158:E158)</f>
        <v>4927800</v>
      </c>
    </row>
    <row r="158" spans="1:5" ht="15" customHeight="1">
      <c r="A158" s="27" t="s">
        <v>722</v>
      </c>
      <c r="B158" s="16" t="s">
        <v>598</v>
      </c>
      <c r="C158" s="17">
        <f>SUM('Pos.'!E12+'Pos.'!E542+'Pos.'!E569)</f>
        <v>4904400</v>
      </c>
      <c r="D158" s="67">
        <f aca="true" t="shared" si="5" ref="D158:D174">E158-C158</f>
        <v>23400</v>
      </c>
      <c r="E158" s="17">
        <f>SUM('Pos.'!G12+'Pos.'!G542+'Pos.'!G569)</f>
        <v>4927800</v>
      </c>
    </row>
    <row r="159" spans="1:5" ht="18" customHeight="1">
      <c r="A159" s="26" t="s">
        <v>723</v>
      </c>
      <c r="B159" s="18" t="s">
        <v>726</v>
      </c>
      <c r="C159" s="19">
        <f>C160</f>
        <v>190000</v>
      </c>
      <c r="D159" s="19">
        <f>D160</f>
        <v>7500</v>
      </c>
      <c r="E159" s="19">
        <f>E160</f>
        <v>197500</v>
      </c>
    </row>
    <row r="160" spans="1:5" ht="15" customHeight="1">
      <c r="A160" s="27" t="s">
        <v>724</v>
      </c>
      <c r="B160" s="16" t="s">
        <v>599</v>
      </c>
      <c r="C160" s="17">
        <f>'Pos.'!E14+'Pos.'!E544+'Pos.'!E571</f>
        <v>190000</v>
      </c>
      <c r="D160" s="67">
        <f t="shared" si="5"/>
        <v>7500</v>
      </c>
      <c r="E160" s="17">
        <f>'Pos.'!G14+'Pos.'!G544+'Pos.'!G571</f>
        <v>197500</v>
      </c>
    </row>
    <row r="161" spans="1:5" ht="18" customHeight="1">
      <c r="A161" s="26" t="s">
        <v>725</v>
      </c>
      <c r="B161" s="18" t="s">
        <v>931</v>
      </c>
      <c r="C161" s="19">
        <f>SUM(C162:C163)</f>
        <v>818100</v>
      </c>
      <c r="D161" s="19">
        <f>SUM(D162:D163)</f>
        <v>31100</v>
      </c>
      <c r="E161" s="19">
        <f>SUM(E162:E163)</f>
        <v>849200</v>
      </c>
    </row>
    <row r="162" spans="1:5" ht="15" customHeight="1">
      <c r="A162" s="28">
        <v>3132</v>
      </c>
      <c r="B162" s="16" t="s">
        <v>932</v>
      </c>
      <c r="C162" s="17">
        <f>SUM('Pos.'!E16+'Pos.'!E546+'Pos.'!E573)</f>
        <v>736000</v>
      </c>
      <c r="D162" s="67">
        <f t="shared" si="5"/>
        <v>28100</v>
      </c>
      <c r="E162" s="17">
        <f>SUM('Pos.'!G16+'Pos.'!G546+'Pos.'!G573)</f>
        <v>764100</v>
      </c>
    </row>
    <row r="163" spans="1:5" ht="15" customHeight="1">
      <c r="A163" s="28">
        <v>3133</v>
      </c>
      <c r="B163" s="16" t="s">
        <v>933</v>
      </c>
      <c r="C163" s="17">
        <f>SUM('Pos.'!E17+'Pos.'!E547+'Pos.'!E574)</f>
        <v>82100</v>
      </c>
      <c r="D163" s="67">
        <f t="shared" si="5"/>
        <v>3000</v>
      </c>
      <c r="E163" s="17">
        <f>SUM('Pos.'!G17+'Pos.'!G547+'Pos.'!G574)</f>
        <v>85100</v>
      </c>
    </row>
    <row r="164" spans="1:5" ht="21" customHeight="1">
      <c r="A164" s="97">
        <v>32</v>
      </c>
      <c r="B164" s="18" t="s">
        <v>600</v>
      </c>
      <c r="C164" s="19">
        <f>SUM(C165+C170+C177+C187+C189)</f>
        <v>12324000</v>
      </c>
      <c r="D164" s="58">
        <f t="shared" si="5"/>
        <v>6000</v>
      </c>
      <c r="E164" s="19">
        <f>SUM(E165+E170+E177+E187+E189)</f>
        <v>12330000</v>
      </c>
    </row>
    <row r="165" spans="1:5" ht="18" customHeight="1">
      <c r="A165" s="97">
        <v>321</v>
      </c>
      <c r="B165" s="18" t="s">
        <v>727</v>
      </c>
      <c r="C165" s="19">
        <f>SUM(C166:C169)</f>
        <v>305400</v>
      </c>
      <c r="D165" s="58">
        <f t="shared" si="5"/>
        <v>6000</v>
      </c>
      <c r="E165" s="19">
        <f>SUM(E166:E169)</f>
        <v>311400</v>
      </c>
    </row>
    <row r="166" spans="1:5" ht="15" customHeight="1">
      <c r="A166" s="28">
        <v>3211</v>
      </c>
      <c r="B166" s="16" t="s">
        <v>601</v>
      </c>
      <c r="C166" s="17">
        <f>SUM('Pos.'!E20)</f>
        <v>120000</v>
      </c>
      <c r="D166" s="67">
        <f t="shared" si="5"/>
        <v>0</v>
      </c>
      <c r="E166" s="17">
        <f>SUM('Pos.'!G20)</f>
        <v>120000</v>
      </c>
    </row>
    <row r="167" spans="1:5" ht="15" customHeight="1">
      <c r="A167" s="28" t="s">
        <v>376</v>
      </c>
      <c r="B167" s="16" t="s">
        <v>379</v>
      </c>
      <c r="C167" s="17">
        <f>SUM('Pos.'!E21+'Pos.'!E550+'Pos.'!E577)</f>
        <v>160400</v>
      </c>
      <c r="D167" s="67">
        <f t="shared" si="5"/>
        <v>6000</v>
      </c>
      <c r="E167" s="17">
        <f>SUM('Pos.'!G21+'Pos.'!G550+'Pos.'!G577)</f>
        <v>166400</v>
      </c>
    </row>
    <row r="168" spans="1:5" ht="15" customHeight="1">
      <c r="A168" s="28">
        <v>3213</v>
      </c>
      <c r="B168" s="16" t="s">
        <v>602</v>
      </c>
      <c r="C168" s="17">
        <f>SUM('Pos.'!E22)</f>
        <v>15000</v>
      </c>
      <c r="D168" s="67">
        <f t="shared" si="5"/>
        <v>0</v>
      </c>
      <c r="E168" s="17">
        <f>SUM('Pos.'!G22)</f>
        <v>15000</v>
      </c>
    </row>
    <row r="169" spans="1:5" ht="15" customHeight="1">
      <c r="A169" s="28" t="s">
        <v>934</v>
      </c>
      <c r="B169" s="16" t="s">
        <v>935</v>
      </c>
      <c r="C169" s="17">
        <f>'Pos.'!E23</f>
        <v>10000</v>
      </c>
      <c r="D169" s="67">
        <f t="shared" si="5"/>
        <v>0</v>
      </c>
      <c r="E169" s="17">
        <f>'Pos.'!G23</f>
        <v>10000</v>
      </c>
    </row>
    <row r="170" spans="1:5" ht="18" customHeight="1">
      <c r="A170" s="97">
        <v>322</v>
      </c>
      <c r="B170" s="18" t="s">
        <v>729</v>
      </c>
      <c r="C170" s="19">
        <f>SUM(C171:C174)</f>
        <v>1502000</v>
      </c>
      <c r="D170" s="58">
        <f t="shared" si="5"/>
        <v>0</v>
      </c>
      <c r="E170" s="19">
        <f>SUM(E171:E174)</f>
        <v>1502000</v>
      </c>
    </row>
    <row r="171" spans="1:5" ht="15" customHeight="1">
      <c r="A171" s="28">
        <v>3221</v>
      </c>
      <c r="B171" s="16" t="s">
        <v>603</v>
      </c>
      <c r="C171" s="17">
        <f>'Pos.'!E25+'Pos.'!E57+'Pos.'!E407+'Pos.'!E358+'Pos.'!E552+'Pos.'!E579</f>
        <v>302000</v>
      </c>
      <c r="D171" s="67">
        <f t="shared" si="5"/>
        <v>0</v>
      </c>
      <c r="E171" s="17">
        <f>'Pos.'!G25+'Pos.'!G57+'Pos.'!G407+'Pos.'!G358+'Pos.'!G552+'Pos.'!G579</f>
        <v>302000</v>
      </c>
    </row>
    <row r="172" spans="1:5" ht="15" customHeight="1">
      <c r="A172" s="28">
        <v>3223</v>
      </c>
      <c r="B172" s="16" t="s">
        <v>604</v>
      </c>
      <c r="C172" s="17">
        <f>'Pos.'!E26+'Pos.'!E238+'Pos.'!E553</f>
        <v>605000</v>
      </c>
      <c r="D172" s="67">
        <f t="shared" si="5"/>
        <v>0</v>
      </c>
      <c r="E172" s="17">
        <f>'Pos.'!G26+'Pos.'!G238+'Pos.'!G553</f>
        <v>605000</v>
      </c>
    </row>
    <row r="173" spans="1:5" ht="15" customHeight="1">
      <c r="A173" s="28">
        <v>3224</v>
      </c>
      <c r="B173" s="16" t="s">
        <v>605</v>
      </c>
      <c r="C173" s="17">
        <f>'Pos.'!E27+'Pos.'!E151+'Pos.'!E408+'Pos.'!E171+'Pos.'!E239+'Pos.'!E256+'Pos.'!E292+'Pos.'!E322+'Pos.'!E554+'Pos.'!E580</f>
        <v>498000</v>
      </c>
      <c r="D173" s="67">
        <f t="shared" si="5"/>
        <v>0</v>
      </c>
      <c r="E173" s="17">
        <f>'Pos.'!G27+'Pos.'!G151+'Pos.'!G408+'Pos.'!G171+'Pos.'!G239+'Pos.'!G256+'Pos.'!G292+'Pos.'!G322+'Pos.'!G554+'Pos.'!G580</f>
        <v>498000</v>
      </c>
    </row>
    <row r="174" spans="1:5" ht="15" customHeight="1">
      <c r="A174" s="28">
        <v>3225</v>
      </c>
      <c r="B174" s="16" t="s">
        <v>606</v>
      </c>
      <c r="C174" s="17">
        <f>'Pos.'!E28+'Pos.'!E359+'Pos.'!E425+'Pos.'!E581</f>
        <v>97000</v>
      </c>
      <c r="D174" s="67">
        <f t="shared" si="5"/>
        <v>0</v>
      </c>
      <c r="E174" s="17">
        <f>'Pos.'!G28+'Pos.'!G359+'Pos.'!G425+'Pos.'!G581</f>
        <v>97000</v>
      </c>
    </row>
    <row r="175" spans="1:5" ht="15.75" customHeight="1">
      <c r="A175" s="29"/>
      <c r="B175" s="23"/>
      <c r="C175" s="32"/>
      <c r="D175" s="32"/>
      <c r="E175" s="32"/>
    </row>
    <row r="176" spans="1:5" ht="25.5" customHeight="1">
      <c r="A176" s="14" t="s">
        <v>555</v>
      </c>
      <c r="B176" s="85" t="s">
        <v>258</v>
      </c>
      <c r="C176" s="86" t="s">
        <v>1014</v>
      </c>
      <c r="D176" s="86" t="s">
        <v>1052</v>
      </c>
      <c r="E176" s="86" t="s">
        <v>1055</v>
      </c>
    </row>
    <row r="177" spans="1:5" ht="18" customHeight="1">
      <c r="A177" s="97">
        <v>323</v>
      </c>
      <c r="B177" s="18" t="s">
        <v>730</v>
      </c>
      <c r="C177" s="19">
        <f>SUM(C178:C186)</f>
        <v>8263600</v>
      </c>
      <c r="D177" s="19">
        <f>SUM(D178:D186)</f>
        <v>0</v>
      </c>
      <c r="E177" s="19">
        <f>SUM(E178:E186)</f>
        <v>8263600</v>
      </c>
    </row>
    <row r="178" spans="1:5" ht="15" customHeight="1">
      <c r="A178" s="28">
        <v>3231</v>
      </c>
      <c r="B178" s="16" t="s">
        <v>607</v>
      </c>
      <c r="C178" s="17">
        <f>SUM('Pos.'!E30+'Pos.'!E583)</f>
        <v>337000</v>
      </c>
      <c r="D178" s="67">
        <f aca="true" t="shared" si="6" ref="D178:D217">E178-C178</f>
        <v>0</v>
      </c>
      <c r="E178" s="17">
        <f>SUM('Pos.'!G30+'Pos.'!G583)</f>
        <v>337000</v>
      </c>
    </row>
    <row r="179" spans="1:5" ht="15" customHeight="1">
      <c r="A179" s="28">
        <v>3232</v>
      </c>
      <c r="B179" s="16" t="s">
        <v>613</v>
      </c>
      <c r="C179" s="17">
        <f>'Pos.'!E31+'Pos.'!E153+'Pos.'!E410+'Pos.'!E173+'Pos.'!E174+'Pos.'!E194+'Pos.'!E202+'Pos.'!E245+'Pos.'!E258+'Pos.'!E294+'Pos.'!E324+'Pos.'!E584</f>
        <v>2907000</v>
      </c>
      <c r="D179" s="67">
        <f t="shared" si="6"/>
        <v>0</v>
      </c>
      <c r="E179" s="17">
        <f>'Pos.'!G31+'Pos.'!G153+'Pos.'!G410+'Pos.'!G173+'Pos.'!G174+'Pos.'!G194+'Pos.'!G202+'Pos.'!G245+'Pos.'!G258+'Pos.'!G294+'Pos.'!G324+'Pos.'!G584</f>
        <v>2907000</v>
      </c>
    </row>
    <row r="180" spans="1:5" ht="15" customHeight="1">
      <c r="A180" s="28">
        <v>3233</v>
      </c>
      <c r="B180" s="16" t="s">
        <v>614</v>
      </c>
      <c r="C180" s="17">
        <f>SUM('Pos.'!E68+'Pos.'!E59+'Pos.'!E585+'Pos.'!E46)</f>
        <v>503000</v>
      </c>
      <c r="D180" s="67">
        <f t="shared" si="6"/>
        <v>20000</v>
      </c>
      <c r="E180" s="17">
        <f>SUM('Pos.'!G68+'Pos.'!G59+'Pos.'!G585+'Pos.'!G46)</f>
        <v>523000</v>
      </c>
    </row>
    <row r="181" spans="1:5" ht="15" customHeight="1">
      <c r="A181" s="28">
        <v>3234</v>
      </c>
      <c r="B181" s="16" t="s">
        <v>615</v>
      </c>
      <c r="C181" s="17">
        <f>'Pos.'!E32+'Pos.'!E259</f>
        <v>50000</v>
      </c>
      <c r="D181" s="67">
        <f t="shared" si="6"/>
        <v>0</v>
      </c>
      <c r="E181" s="17">
        <f>'Pos.'!G32+'Pos.'!G259</f>
        <v>50000</v>
      </c>
    </row>
    <row r="182" spans="1:5" ht="15" customHeight="1">
      <c r="A182" s="28">
        <v>3235</v>
      </c>
      <c r="B182" s="16" t="s">
        <v>616</v>
      </c>
      <c r="C182" s="17">
        <f>'Pos.'!E33+'Pos.'!E361</f>
        <v>90000</v>
      </c>
      <c r="D182" s="67">
        <f t="shared" si="6"/>
        <v>0</v>
      </c>
      <c r="E182" s="17">
        <f>'Pos.'!G33+'Pos.'!G361</f>
        <v>90000</v>
      </c>
    </row>
    <row r="183" spans="1:5" ht="15" customHeight="1">
      <c r="A183" s="28" t="s">
        <v>261</v>
      </c>
      <c r="B183" s="16" t="s">
        <v>263</v>
      </c>
      <c r="C183" s="17">
        <f>'Pos.'!E260</f>
        <v>60000</v>
      </c>
      <c r="D183" s="67">
        <f t="shared" si="6"/>
        <v>0</v>
      </c>
      <c r="E183" s="17">
        <f>'Pos.'!G260</f>
        <v>60000</v>
      </c>
    </row>
    <row r="184" spans="1:5" ht="15" customHeight="1">
      <c r="A184" s="28">
        <v>3237</v>
      </c>
      <c r="B184" s="16" t="s">
        <v>617</v>
      </c>
      <c r="C184" s="17">
        <f>SUM('Pos.'!E69+'Pos.'!E60+'Pos.'!E261+'Pos.'!E411+'Pos.'!E216+'Pos.'!E362+'Pos.'!E370+'Pos.'!E586)</f>
        <v>2465600</v>
      </c>
      <c r="D184" s="67">
        <f t="shared" si="6"/>
        <v>-20000</v>
      </c>
      <c r="E184" s="17">
        <f>SUM('Pos.'!G69+'Pos.'!G60+'Pos.'!G261+'Pos.'!G411+'Pos.'!G216+'Pos.'!G362+'Pos.'!G370+'Pos.'!G586)</f>
        <v>2445600</v>
      </c>
    </row>
    <row r="185" spans="1:5" ht="15" customHeight="1">
      <c r="A185" s="28">
        <v>3238</v>
      </c>
      <c r="B185" s="16" t="s">
        <v>618</v>
      </c>
      <c r="C185" s="17">
        <f>SUM('Pos.'!E34)</f>
        <v>50000</v>
      </c>
      <c r="D185" s="67">
        <f t="shared" si="6"/>
        <v>0</v>
      </c>
      <c r="E185" s="17">
        <f>SUM('Pos.'!G34)</f>
        <v>50000</v>
      </c>
    </row>
    <row r="186" spans="1:5" ht="15" customHeight="1">
      <c r="A186" s="28">
        <v>3239</v>
      </c>
      <c r="B186" s="16" t="s">
        <v>619</v>
      </c>
      <c r="C186" s="17">
        <f>'Pos.'!E35+'Pos.'!E70+'Pos.'!E262+'Pos.'!E299+'Pos.'!E587</f>
        <v>1801000</v>
      </c>
      <c r="D186" s="67">
        <f t="shared" si="6"/>
        <v>0</v>
      </c>
      <c r="E186" s="17">
        <f>'Pos.'!G35+'Pos.'!G70+'Pos.'!G262+'Pos.'!G299+'Pos.'!G587</f>
        <v>1801000</v>
      </c>
    </row>
    <row r="187" spans="1:5" ht="18" customHeight="1">
      <c r="A187" s="97" t="s">
        <v>917</v>
      </c>
      <c r="B187" s="18" t="s">
        <v>921</v>
      </c>
      <c r="C187" s="19">
        <f>C188</f>
        <v>50000</v>
      </c>
      <c r="D187" s="19">
        <f>D188</f>
        <v>0</v>
      </c>
      <c r="E187" s="19">
        <f>E188</f>
        <v>50000</v>
      </c>
    </row>
    <row r="188" spans="1:5" ht="15.75" customHeight="1">
      <c r="A188" s="28" t="s">
        <v>919</v>
      </c>
      <c r="B188" s="16" t="s">
        <v>920</v>
      </c>
      <c r="C188" s="17">
        <f>'Pos.'!E49</f>
        <v>50000</v>
      </c>
      <c r="D188" s="67">
        <f t="shared" si="6"/>
        <v>0</v>
      </c>
      <c r="E188" s="17">
        <f>'Pos.'!G49</f>
        <v>50000</v>
      </c>
    </row>
    <row r="189" spans="1:5" ht="18" customHeight="1">
      <c r="A189" s="97">
        <v>329</v>
      </c>
      <c r="B189" s="18" t="s">
        <v>731</v>
      </c>
      <c r="C189" s="19">
        <f>SUM(C190:C195)</f>
        <v>2203000</v>
      </c>
      <c r="D189" s="19">
        <f>SUM(D190:D195)</f>
        <v>0</v>
      </c>
      <c r="E189" s="19">
        <f>SUM(E190:E195)</f>
        <v>2203000</v>
      </c>
    </row>
    <row r="190" spans="1:5" ht="15" customHeight="1">
      <c r="A190" s="28">
        <v>3291</v>
      </c>
      <c r="B190" s="16" t="s">
        <v>936</v>
      </c>
      <c r="C190" s="17">
        <f>'Pos.'!E51+'Pos.'!E301+'Pos.'!E556</f>
        <v>365000</v>
      </c>
      <c r="D190" s="67">
        <f t="shared" si="6"/>
        <v>0</v>
      </c>
      <c r="E190" s="17">
        <f>'Pos.'!G51+'Pos.'!G301+'Pos.'!G556</f>
        <v>365000</v>
      </c>
    </row>
    <row r="191" spans="1:5" ht="15" customHeight="1">
      <c r="A191" s="28">
        <v>3292</v>
      </c>
      <c r="B191" s="16" t="s">
        <v>621</v>
      </c>
      <c r="C191" s="17">
        <f>SUM('Pos.'!E72+'Pos.'!E589)</f>
        <v>40000</v>
      </c>
      <c r="D191" s="67">
        <f t="shared" si="6"/>
        <v>0</v>
      </c>
      <c r="E191" s="17">
        <f>SUM('Pos.'!G72+'Pos.'!G589)</f>
        <v>40000</v>
      </c>
    </row>
    <row r="192" spans="1:5" ht="15" customHeight="1">
      <c r="A192" s="28">
        <v>3293</v>
      </c>
      <c r="B192" s="16" t="s">
        <v>622</v>
      </c>
      <c r="C192" s="17">
        <f>'Pos.'!E41+'Pos.'!E52+'Pos.'!E62+'Pos.'!E364+'Pos.'!E372</f>
        <v>475000</v>
      </c>
      <c r="D192" s="67">
        <f t="shared" si="6"/>
        <v>0</v>
      </c>
      <c r="E192" s="17">
        <f>'Pos.'!G41+'Pos.'!G52+'Pos.'!G62+'Pos.'!G364+'Pos.'!G372</f>
        <v>475000</v>
      </c>
    </row>
    <row r="193" spans="1:5" ht="15" customHeight="1">
      <c r="A193" s="28">
        <v>3294</v>
      </c>
      <c r="B193" s="16" t="s">
        <v>623</v>
      </c>
      <c r="C193" s="17">
        <f>SUM('Pos.'!E73)</f>
        <v>15000</v>
      </c>
      <c r="D193" s="67">
        <f t="shared" si="6"/>
        <v>0</v>
      </c>
      <c r="E193" s="17">
        <f>SUM('Pos.'!G73)</f>
        <v>15000</v>
      </c>
    </row>
    <row r="194" spans="1:5" ht="15" customHeight="1">
      <c r="A194" s="28" t="s">
        <v>975</v>
      </c>
      <c r="B194" s="16" t="s">
        <v>976</v>
      </c>
      <c r="C194" s="17">
        <f>'Pos.'!E78</f>
        <v>330000</v>
      </c>
      <c r="D194" s="67">
        <f t="shared" si="6"/>
        <v>0</v>
      </c>
      <c r="E194" s="17">
        <f>'Pos.'!G78</f>
        <v>330000</v>
      </c>
    </row>
    <row r="195" spans="1:5" ht="15" customHeight="1">
      <c r="A195" s="28">
        <v>3299</v>
      </c>
      <c r="B195" s="16" t="s">
        <v>620</v>
      </c>
      <c r="C195" s="17">
        <f>'Pos.'!E63+'Pos.'!E79+'Pos.'!E122+'Pos.'!E123+'Pos.'!E133+'Pos.'!E141+'Pos.'!E365+'Pos.'!E373+'Pos.'!E557</f>
        <v>978000</v>
      </c>
      <c r="D195" s="67">
        <f t="shared" si="6"/>
        <v>0</v>
      </c>
      <c r="E195" s="17">
        <f>'Pos.'!G63+'Pos.'!G79+'Pos.'!G122+'Pos.'!G123+'Pos.'!G133+'Pos.'!G141+'Pos.'!G365+'Pos.'!G373+'Pos.'!G557</f>
        <v>978000</v>
      </c>
    </row>
    <row r="196" spans="1:5" ht="21" customHeight="1">
      <c r="A196" s="97">
        <v>34</v>
      </c>
      <c r="B196" s="18" t="s">
        <v>624</v>
      </c>
      <c r="C196" s="19">
        <f>C197+C199</f>
        <v>170000</v>
      </c>
      <c r="D196" s="58">
        <f t="shared" si="6"/>
        <v>0</v>
      </c>
      <c r="E196" s="19">
        <f>E197+E199</f>
        <v>170000</v>
      </c>
    </row>
    <row r="197" spans="1:5" ht="18" customHeight="1">
      <c r="A197" s="97">
        <v>342</v>
      </c>
      <c r="B197" s="18" t="s">
        <v>732</v>
      </c>
      <c r="C197" s="19">
        <f>SUM(C198:C198)</f>
        <v>85000</v>
      </c>
      <c r="D197" s="58">
        <f t="shared" si="6"/>
        <v>0</v>
      </c>
      <c r="E197" s="19">
        <f>SUM(E198:E198)</f>
        <v>85000</v>
      </c>
    </row>
    <row r="198" spans="1:5" ht="15" customHeight="1">
      <c r="A198" s="28" t="s">
        <v>155</v>
      </c>
      <c r="B198" s="16" t="s">
        <v>625</v>
      </c>
      <c r="C198" s="17">
        <f>SUM('Pos.'!E101)</f>
        <v>85000</v>
      </c>
      <c r="D198" s="67">
        <f t="shared" si="6"/>
        <v>0</v>
      </c>
      <c r="E198" s="17">
        <f>SUM('Pos.'!G101)</f>
        <v>85000</v>
      </c>
    </row>
    <row r="199" spans="1:5" ht="18" customHeight="1">
      <c r="A199" s="97">
        <v>343</v>
      </c>
      <c r="B199" s="18" t="s">
        <v>733</v>
      </c>
      <c r="C199" s="19">
        <f>SUM(C200:C201)</f>
        <v>85000</v>
      </c>
      <c r="D199" s="58">
        <f t="shared" si="6"/>
        <v>0</v>
      </c>
      <c r="E199" s="19">
        <f>SUM(E200:E201)</f>
        <v>85000</v>
      </c>
    </row>
    <row r="200" spans="1:5" ht="15" customHeight="1">
      <c r="A200" s="28">
        <v>3431</v>
      </c>
      <c r="B200" s="16" t="s">
        <v>626</v>
      </c>
      <c r="C200" s="17">
        <f>SUM('Pos.'!E115)</f>
        <v>80000</v>
      </c>
      <c r="D200" s="67">
        <f t="shared" si="6"/>
        <v>0</v>
      </c>
      <c r="E200" s="17">
        <f>SUM('Pos.'!G115)</f>
        <v>80000</v>
      </c>
    </row>
    <row r="201" spans="1:5" ht="15" customHeight="1">
      <c r="A201" s="28">
        <v>3433</v>
      </c>
      <c r="B201" s="16" t="s">
        <v>627</v>
      </c>
      <c r="C201" s="17">
        <f>SUM('Pos.'!E116)</f>
        <v>5000</v>
      </c>
      <c r="D201" s="67">
        <f t="shared" si="6"/>
        <v>0</v>
      </c>
      <c r="E201" s="17">
        <f>SUM('Pos.'!G116)</f>
        <v>5000</v>
      </c>
    </row>
    <row r="202" spans="1:5" ht="21" customHeight="1">
      <c r="A202" s="97">
        <v>35</v>
      </c>
      <c r="B202" s="18" t="s">
        <v>628</v>
      </c>
      <c r="C202" s="19">
        <f>C203</f>
        <v>145000</v>
      </c>
      <c r="D202" s="58">
        <f t="shared" si="6"/>
        <v>0</v>
      </c>
      <c r="E202" s="19">
        <f>E203</f>
        <v>145000</v>
      </c>
    </row>
    <row r="203" spans="1:5" ht="18" customHeight="1">
      <c r="A203" s="97">
        <v>352</v>
      </c>
      <c r="B203" s="18" t="s">
        <v>734</v>
      </c>
      <c r="C203" s="19">
        <f>C204</f>
        <v>145000</v>
      </c>
      <c r="D203" s="58">
        <f t="shared" si="6"/>
        <v>0</v>
      </c>
      <c r="E203" s="19">
        <f>E204</f>
        <v>145000</v>
      </c>
    </row>
    <row r="204" spans="1:5" ht="15" customHeight="1">
      <c r="A204" s="28">
        <v>3523</v>
      </c>
      <c r="B204" s="16" t="s">
        <v>631</v>
      </c>
      <c r="C204" s="17">
        <f>'Pos.'!E159+'Pos.'!E165+'Pos.'!E164</f>
        <v>145000</v>
      </c>
      <c r="D204" s="67">
        <f t="shared" si="6"/>
        <v>0</v>
      </c>
      <c r="E204" s="17">
        <f>'Pos.'!G159+'Pos.'!G165+'Pos.'!G164</f>
        <v>145000</v>
      </c>
    </row>
    <row r="205" spans="1:5" ht="21" customHeight="1">
      <c r="A205" s="97">
        <v>37</v>
      </c>
      <c r="B205" s="18" t="s">
        <v>632</v>
      </c>
      <c r="C205" s="19">
        <f>C206</f>
        <v>1012000</v>
      </c>
      <c r="D205" s="58">
        <f t="shared" si="6"/>
        <v>500000</v>
      </c>
      <c r="E205" s="19">
        <f>E206</f>
        <v>1512000</v>
      </c>
    </row>
    <row r="206" spans="1:5" ht="18" customHeight="1">
      <c r="A206" s="97">
        <v>372</v>
      </c>
      <c r="B206" s="18" t="s">
        <v>735</v>
      </c>
      <c r="C206" s="19">
        <f>SUM(C207:C208)</f>
        <v>1012000</v>
      </c>
      <c r="D206" s="58">
        <f t="shared" si="6"/>
        <v>500000</v>
      </c>
      <c r="E206" s="19">
        <f>SUM(E207:E208)</f>
        <v>1512000</v>
      </c>
    </row>
    <row r="207" spans="1:5" ht="15" customHeight="1">
      <c r="A207" s="28">
        <v>3721</v>
      </c>
      <c r="B207" s="16" t="s">
        <v>633</v>
      </c>
      <c r="C207" s="17">
        <f>'Pos.'!E485+'Pos.'!E503</f>
        <v>590000</v>
      </c>
      <c r="D207" s="67">
        <f t="shared" si="6"/>
        <v>0</v>
      </c>
      <c r="E207" s="17">
        <f>SUM('Pos.'!G485+'Pos.'!G503)</f>
        <v>590000</v>
      </c>
    </row>
    <row r="208" spans="1:5" ht="15" customHeight="1">
      <c r="A208" s="28">
        <v>3722</v>
      </c>
      <c r="B208" s="16" t="s">
        <v>634</v>
      </c>
      <c r="C208" s="17">
        <f>'Pos.'!E492+'Pos.'!E518</f>
        <v>422000</v>
      </c>
      <c r="D208" s="67">
        <f t="shared" si="6"/>
        <v>500000</v>
      </c>
      <c r="E208" s="17">
        <f>SUM('Pos.'!G492+'Pos.'!G518)</f>
        <v>922000</v>
      </c>
    </row>
    <row r="209" spans="1:5" ht="21" customHeight="1">
      <c r="A209" s="97">
        <v>38</v>
      </c>
      <c r="B209" s="18" t="s">
        <v>937</v>
      </c>
      <c r="C209" s="19">
        <f>C210+C212+C214+C216</f>
        <v>6883500</v>
      </c>
      <c r="D209" s="58">
        <f t="shared" si="6"/>
        <v>0</v>
      </c>
      <c r="E209" s="19">
        <f>E210+E212+E214+E216</f>
        <v>6883500</v>
      </c>
    </row>
    <row r="210" spans="1:5" ht="18" customHeight="1">
      <c r="A210" s="97">
        <v>381</v>
      </c>
      <c r="B210" s="18" t="s">
        <v>736</v>
      </c>
      <c r="C210" s="19">
        <f>SUM(C211)</f>
        <v>3328000</v>
      </c>
      <c r="D210" s="58">
        <f t="shared" si="6"/>
        <v>0</v>
      </c>
      <c r="E210" s="19">
        <f>SUM(E211)</f>
        <v>3328000</v>
      </c>
    </row>
    <row r="211" spans="1:5" ht="15" customHeight="1">
      <c r="A211" s="28">
        <v>3811</v>
      </c>
      <c r="B211" s="16" t="s">
        <v>635</v>
      </c>
      <c r="C211" s="17">
        <f>'Pos.'!E126+'Pos.'!E136+'Pos.'!E314+'Pos.'!E329+'Pos.'!E378+'Pos.'!E399+'Pos.'!E435+'Pos.'!E441+'Pos.'!E465+'Pos.'!E472+'Pos.'!E508+'Pos.'!E528</f>
        <v>3328000</v>
      </c>
      <c r="D211" s="67">
        <f t="shared" si="6"/>
        <v>0</v>
      </c>
      <c r="E211" s="17">
        <f>'Pos.'!G126+'Pos.'!G136+'Pos.'!G314+'Pos.'!G329+'Pos.'!G378+'Pos.'!G399+'Pos.'!G435+'Pos.'!G441+'Pos.'!G465+'Pos.'!G472+'Pos.'!G508+'Pos.'!G528</f>
        <v>3328000</v>
      </c>
    </row>
    <row r="212" spans="1:5" ht="18" customHeight="1">
      <c r="A212" s="97">
        <v>382</v>
      </c>
      <c r="B212" s="18" t="s">
        <v>737</v>
      </c>
      <c r="C212" s="19">
        <f>C213</f>
        <v>1335000</v>
      </c>
      <c r="D212" s="58">
        <f t="shared" si="6"/>
        <v>0</v>
      </c>
      <c r="E212" s="19">
        <f>E213</f>
        <v>1335000</v>
      </c>
    </row>
    <row r="213" spans="1:5" ht="15" customHeight="1">
      <c r="A213" s="28">
        <v>3821</v>
      </c>
      <c r="B213" s="16" t="s">
        <v>636</v>
      </c>
      <c r="C213" s="17">
        <f>'Pos.'!E128+'Pos.'!E316+'Pos.'!E401+'Pos.'!E402+'Pos.'!E459+'Pos.'!E474+'Pos.'!E467</f>
        <v>1335000</v>
      </c>
      <c r="D213" s="67">
        <f t="shared" si="6"/>
        <v>0</v>
      </c>
      <c r="E213" s="17">
        <f>'Pos.'!G128+'Pos.'!G316+'Pos.'!G401+'Pos.'!G402+'Pos.'!G459+'Pos.'!G474+'Pos.'!G467</f>
        <v>1335000</v>
      </c>
    </row>
    <row r="214" spans="1:5" ht="18" customHeight="1">
      <c r="A214" s="97">
        <v>385</v>
      </c>
      <c r="B214" s="18" t="s">
        <v>738</v>
      </c>
      <c r="C214" s="19">
        <f>SUM(C215)</f>
        <v>80500</v>
      </c>
      <c r="D214" s="58">
        <f t="shared" si="6"/>
        <v>0</v>
      </c>
      <c r="E214" s="19">
        <f>SUM(E215)</f>
        <v>80500</v>
      </c>
    </row>
    <row r="215" spans="1:5" ht="15" customHeight="1">
      <c r="A215" s="28">
        <v>3851</v>
      </c>
      <c r="B215" s="16" t="s">
        <v>637</v>
      </c>
      <c r="C215" s="17">
        <f>SUM('Pos.'!E86)</f>
        <v>80500</v>
      </c>
      <c r="D215" s="67">
        <f t="shared" si="6"/>
        <v>0</v>
      </c>
      <c r="E215" s="17">
        <f>SUM('Pos.'!G86)</f>
        <v>80500</v>
      </c>
    </row>
    <row r="216" spans="1:5" ht="18" customHeight="1">
      <c r="A216" s="97">
        <v>386</v>
      </c>
      <c r="B216" s="18" t="s">
        <v>739</v>
      </c>
      <c r="C216" s="19">
        <f>SUM(C217)</f>
        <v>2140000</v>
      </c>
      <c r="D216" s="58">
        <f t="shared" si="6"/>
        <v>0</v>
      </c>
      <c r="E216" s="19">
        <f>SUM(E217)</f>
        <v>2140000</v>
      </c>
    </row>
    <row r="217" spans="1:5" ht="15" customHeight="1">
      <c r="A217" s="28">
        <v>3861</v>
      </c>
      <c r="B217" s="16" t="s">
        <v>638</v>
      </c>
      <c r="C217" s="17">
        <f>'Pos.'!E197+'Pos.'!E205+'Pos.'!E232+'Pos.'!E265+'Pos.'!E304</f>
        <v>2140000</v>
      </c>
      <c r="D217" s="67">
        <f t="shared" si="6"/>
        <v>0</v>
      </c>
      <c r="E217" s="17">
        <f>'Pos.'!G197+'Pos.'!G205+'Pos.'!G232+'Pos.'!G265+'Pos.'!G304</f>
        <v>2140000</v>
      </c>
    </row>
    <row r="218" spans="1:5" ht="15" customHeight="1">
      <c r="A218" s="29"/>
      <c r="B218" s="23"/>
      <c r="C218" s="32"/>
      <c r="D218" s="32"/>
      <c r="E218" s="32"/>
    </row>
    <row r="219" spans="1:2" s="30" customFormat="1" ht="15.75" customHeight="1">
      <c r="A219" s="98"/>
      <c r="B219" s="99"/>
    </row>
    <row r="220" spans="1:5" ht="27.75" customHeight="1">
      <c r="A220" s="14" t="s">
        <v>555</v>
      </c>
      <c r="B220" s="85" t="s">
        <v>258</v>
      </c>
      <c r="C220" s="86" t="s">
        <v>1014</v>
      </c>
      <c r="D220" s="86" t="s">
        <v>1052</v>
      </c>
      <c r="E220" s="86" t="s">
        <v>1055</v>
      </c>
    </row>
    <row r="221" spans="1:5" ht="27" customHeight="1">
      <c r="A221" s="100">
        <v>4</v>
      </c>
      <c r="B221" s="83" t="s">
        <v>639</v>
      </c>
      <c r="C221" s="20">
        <f>C222+C225+C240</f>
        <v>7395000</v>
      </c>
      <c r="D221" s="20">
        <f>D222+D225+D240</f>
        <v>0</v>
      </c>
      <c r="E221" s="20">
        <f>E222+E225+E240</f>
        <v>7395000</v>
      </c>
    </row>
    <row r="222" spans="1:5" ht="21" customHeight="1">
      <c r="A222" s="97">
        <v>41</v>
      </c>
      <c r="B222" s="18" t="s">
        <v>938</v>
      </c>
      <c r="C222" s="19">
        <f>C223</f>
        <v>1100000</v>
      </c>
      <c r="D222" s="58">
        <f aca="true" t="shared" si="7" ref="D222:D247">E222-C222</f>
        <v>0</v>
      </c>
      <c r="E222" s="19">
        <f>E223</f>
        <v>1100000</v>
      </c>
    </row>
    <row r="223" spans="1:5" ht="18" customHeight="1">
      <c r="A223" s="97">
        <v>411</v>
      </c>
      <c r="B223" s="18" t="s">
        <v>740</v>
      </c>
      <c r="C223" s="19">
        <f>SUM(C224)</f>
        <v>1100000</v>
      </c>
      <c r="D223" s="58">
        <f t="shared" si="7"/>
        <v>0</v>
      </c>
      <c r="E223" s="19">
        <f>SUM(E224)</f>
        <v>1100000</v>
      </c>
    </row>
    <row r="224" spans="1:5" ht="15" customHeight="1">
      <c r="A224" s="28">
        <v>4111</v>
      </c>
      <c r="B224" s="16" t="s">
        <v>640</v>
      </c>
      <c r="C224" s="17">
        <f>'Pos.'!E183+'Pos.'!E226+'Pos.'!E281</f>
        <v>1100000</v>
      </c>
      <c r="D224" s="67">
        <f t="shared" si="7"/>
        <v>0</v>
      </c>
      <c r="E224" s="17">
        <f>'Pos.'!G183+'Pos.'!G226+'Pos.'!G281</f>
        <v>1100000</v>
      </c>
    </row>
    <row r="225" spans="1:5" ht="21" customHeight="1">
      <c r="A225" s="97">
        <v>42</v>
      </c>
      <c r="B225" s="18" t="s">
        <v>951</v>
      </c>
      <c r="C225" s="19">
        <f>C226+C230+C235+C237</f>
        <v>3295000</v>
      </c>
      <c r="D225" s="58">
        <f t="shared" si="7"/>
        <v>0</v>
      </c>
      <c r="E225" s="19">
        <f>E226+E230+E235+E237</f>
        <v>3295000</v>
      </c>
    </row>
    <row r="226" spans="1:5" ht="18" customHeight="1">
      <c r="A226" s="97">
        <v>421</v>
      </c>
      <c r="B226" s="18" t="s">
        <v>741</v>
      </c>
      <c r="C226" s="19">
        <f>SUM(C227:C229)</f>
        <v>2870000</v>
      </c>
      <c r="D226" s="58">
        <f t="shared" si="7"/>
        <v>0</v>
      </c>
      <c r="E226" s="19">
        <f>SUM(E227:E229)</f>
        <v>2870000</v>
      </c>
    </row>
    <row r="227" spans="1:5" ht="15" customHeight="1">
      <c r="A227" s="28">
        <v>4212</v>
      </c>
      <c r="B227" s="16" t="s">
        <v>641</v>
      </c>
      <c r="C227" s="17">
        <f>'Pos.'!E535+'Pos.'!E479</f>
        <v>300000</v>
      </c>
      <c r="D227" s="67">
        <f t="shared" si="7"/>
        <v>0</v>
      </c>
      <c r="E227" s="17">
        <f>'Pos.'!G535+'Pos.'!G479</f>
        <v>300000</v>
      </c>
    </row>
    <row r="228" spans="1:5" ht="15" customHeight="1">
      <c r="A228" s="28" t="s">
        <v>548</v>
      </c>
      <c r="B228" s="16" t="s">
        <v>939</v>
      </c>
      <c r="C228" s="17">
        <f>'Pos.'!E188+'Pos.'!E270</f>
        <v>1850000</v>
      </c>
      <c r="D228" s="67">
        <f t="shared" si="7"/>
        <v>0</v>
      </c>
      <c r="E228" s="17">
        <f>'Pos.'!G188+'Pos.'!G270</f>
        <v>1850000</v>
      </c>
    </row>
    <row r="229" spans="1:5" ht="15" customHeight="1">
      <c r="A229" s="28" t="s">
        <v>880</v>
      </c>
      <c r="B229" s="16" t="s">
        <v>909</v>
      </c>
      <c r="C229" s="17">
        <f>'Pos.'!E250+'Pos.'!E286</f>
        <v>720000</v>
      </c>
      <c r="D229" s="67">
        <f t="shared" si="7"/>
        <v>0</v>
      </c>
      <c r="E229" s="17">
        <f>'Pos.'!G250+'Pos.'!G286</f>
        <v>720000</v>
      </c>
    </row>
    <row r="230" spans="1:5" ht="18" customHeight="1">
      <c r="A230" s="97">
        <v>422</v>
      </c>
      <c r="B230" s="18" t="s">
        <v>160</v>
      </c>
      <c r="C230" s="19">
        <f>SUM(C231:C234)</f>
        <v>50000</v>
      </c>
      <c r="D230" s="58">
        <f t="shared" si="7"/>
        <v>0</v>
      </c>
      <c r="E230" s="19">
        <f>SUM(E231:E234)</f>
        <v>50000</v>
      </c>
    </row>
    <row r="231" spans="1:5" ht="15" customHeight="1">
      <c r="A231" s="28">
        <v>4221</v>
      </c>
      <c r="B231" s="16" t="s">
        <v>642</v>
      </c>
      <c r="C231" s="17">
        <f>SUM('Pos.'!E91+'Pos.'!E599)</f>
        <v>30000</v>
      </c>
      <c r="D231" s="67">
        <f t="shared" si="7"/>
        <v>-2000</v>
      </c>
      <c r="E231" s="17">
        <f>SUM('Pos.'!G91+'Pos.'!G599)</f>
        <v>28000</v>
      </c>
    </row>
    <row r="232" spans="1:5" ht="15" customHeight="1">
      <c r="A232" s="28" t="s">
        <v>156</v>
      </c>
      <c r="B232" s="16" t="s">
        <v>157</v>
      </c>
      <c r="C232" s="17">
        <f>SUM('Pos.'!E92)</f>
        <v>5000</v>
      </c>
      <c r="D232" s="67">
        <f t="shared" si="7"/>
        <v>2000</v>
      </c>
      <c r="E232" s="17">
        <f>SUM('Pos.'!G92)</f>
        <v>7000</v>
      </c>
    </row>
    <row r="233" spans="1:5" ht="15" customHeight="1">
      <c r="A233" s="28" t="s">
        <v>158</v>
      </c>
      <c r="B233" s="16" t="s">
        <v>159</v>
      </c>
      <c r="C233" s="17">
        <f>SUM('Pos.'!E93)</f>
        <v>5000</v>
      </c>
      <c r="D233" s="67">
        <f t="shared" si="7"/>
        <v>0</v>
      </c>
      <c r="E233" s="17">
        <f>SUM('Pos.'!G93)</f>
        <v>5000</v>
      </c>
    </row>
    <row r="234" spans="1:5" ht="15" customHeight="1">
      <c r="A234" s="28" t="s">
        <v>544</v>
      </c>
      <c r="B234" s="16" t="s">
        <v>875</v>
      </c>
      <c r="C234" s="17">
        <f>'Pos.'!E429</f>
        <v>10000</v>
      </c>
      <c r="D234" s="67">
        <f t="shared" si="7"/>
        <v>0</v>
      </c>
      <c r="E234" s="17">
        <f>'Pos.'!G429</f>
        <v>10000</v>
      </c>
    </row>
    <row r="235" spans="1:5" ht="18" customHeight="1">
      <c r="A235" s="97">
        <v>424</v>
      </c>
      <c r="B235" s="18" t="s">
        <v>161</v>
      </c>
      <c r="C235" s="19">
        <f>SUM(C236)</f>
        <v>60000</v>
      </c>
      <c r="D235" s="19">
        <f>SUM(D236)</f>
        <v>0</v>
      </c>
      <c r="E235" s="19">
        <f>SUM(E236)</f>
        <v>60000</v>
      </c>
    </row>
    <row r="236" spans="1:5" ht="15" customHeight="1">
      <c r="A236" s="28">
        <v>4241</v>
      </c>
      <c r="B236" s="16" t="s">
        <v>643</v>
      </c>
      <c r="C236" s="17">
        <f>SUM('Pos.'!E601)</f>
        <v>60000</v>
      </c>
      <c r="D236" s="67">
        <f t="shared" si="7"/>
        <v>0</v>
      </c>
      <c r="E236" s="17">
        <f>SUM('Pos.'!G601)</f>
        <v>60000</v>
      </c>
    </row>
    <row r="237" spans="1:5" ht="18" customHeight="1">
      <c r="A237" s="97">
        <v>426</v>
      </c>
      <c r="B237" s="18" t="s">
        <v>162</v>
      </c>
      <c r="C237" s="19">
        <f>SUM(C238:C239)</f>
        <v>315000</v>
      </c>
      <c r="D237" s="19">
        <f>SUM(D238:D239)</f>
        <v>0</v>
      </c>
      <c r="E237" s="19">
        <f>SUM(E238:E239)</f>
        <v>315000</v>
      </c>
    </row>
    <row r="238" spans="1:5" ht="15" customHeight="1">
      <c r="A238" s="28">
        <v>4262</v>
      </c>
      <c r="B238" s="16" t="s">
        <v>644</v>
      </c>
      <c r="C238" s="17">
        <f>SUM('Pos.'!E95)</f>
        <v>15000</v>
      </c>
      <c r="D238" s="67">
        <f t="shared" si="7"/>
        <v>0</v>
      </c>
      <c r="E238" s="17">
        <f>SUM('Pos.'!G95)</f>
        <v>15000</v>
      </c>
    </row>
    <row r="239" spans="1:5" ht="15" customHeight="1">
      <c r="A239" s="28" t="s">
        <v>940</v>
      </c>
      <c r="B239" s="16" t="s">
        <v>941</v>
      </c>
      <c r="C239" s="17">
        <f>SUM('Pos.'!E221)</f>
        <v>300000</v>
      </c>
      <c r="D239" s="67">
        <f t="shared" si="7"/>
        <v>0</v>
      </c>
      <c r="E239" s="17">
        <f>SUM('Pos.'!G221)</f>
        <v>300000</v>
      </c>
    </row>
    <row r="240" spans="1:5" ht="21" customHeight="1">
      <c r="A240" s="97" t="s">
        <v>165</v>
      </c>
      <c r="B240" s="18" t="s">
        <v>952</v>
      </c>
      <c r="C240" s="19">
        <f>C241</f>
        <v>3000000</v>
      </c>
      <c r="D240" s="19">
        <f>D241</f>
        <v>0</v>
      </c>
      <c r="E240" s="19">
        <f>E241</f>
        <v>3000000</v>
      </c>
    </row>
    <row r="241" spans="1:5" ht="18" customHeight="1">
      <c r="A241" s="97" t="s">
        <v>166</v>
      </c>
      <c r="B241" s="18" t="s">
        <v>167</v>
      </c>
      <c r="C241" s="19">
        <f>C242</f>
        <v>3000000</v>
      </c>
      <c r="D241" s="58">
        <f t="shared" si="7"/>
        <v>0</v>
      </c>
      <c r="E241" s="19">
        <f>E242</f>
        <v>3000000</v>
      </c>
    </row>
    <row r="242" spans="1:5" ht="15" customHeight="1">
      <c r="A242" s="28" t="s">
        <v>168</v>
      </c>
      <c r="B242" s="16" t="s">
        <v>475</v>
      </c>
      <c r="C242" s="17">
        <f>'Pos.'!E416</f>
        <v>3000000</v>
      </c>
      <c r="D242" s="67">
        <f t="shared" si="7"/>
        <v>0</v>
      </c>
      <c r="E242" s="17">
        <f>'Pos.'!G416</f>
        <v>3000000</v>
      </c>
    </row>
    <row r="243" spans="1:5" ht="25.5" customHeight="1">
      <c r="A243" s="28"/>
      <c r="B243" s="83" t="s">
        <v>645</v>
      </c>
      <c r="C243" s="20">
        <f>C155+C221</f>
        <v>33842000</v>
      </c>
      <c r="D243" s="20">
        <f>D155+D221</f>
        <v>568000</v>
      </c>
      <c r="E243" s="20">
        <f>E155+E221</f>
        <v>34410000</v>
      </c>
    </row>
    <row r="244" spans="1:5" ht="27" customHeight="1">
      <c r="A244" s="100">
        <v>5</v>
      </c>
      <c r="B244" s="83" t="s">
        <v>793</v>
      </c>
      <c r="C244" s="20">
        <f aca="true" t="shared" si="8" ref="C244:E245">C245</f>
        <v>845000</v>
      </c>
      <c r="D244" s="20">
        <f t="shared" si="8"/>
        <v>0</v>
      </c>
      <c r="E244" s="20">
        <f t="shared" si="8"/>
        <v>845000</v>
      </c>
    </row>
    <row r="245" spans="1:5" ht="21" customHeight="1">
      <c r="A245" s="97">
        <v>54</v>
      </c>
      <c r="B245" s="18" t="s">
        <v>646</v>
      </c>
      <c r="C245" s="19">
        <f t="shared" si="8"/>
        <v>845000</v>
      </c>
      <c r="D245" s="19">
        <f t="shared" si="8"/>
        <v>0</v>
      </c>
      <c r="E245" s="19">
        <f t="shared" si="8"/>
        <v>845000</v>
      </c>
    </row>
    <row r="246" spans="1:5" ht="18" customHeight="1">
      <c r="A246" s="97" t="s">
        <v>743</v>
      </c>
      <c r="B246" s="18" t="s">
        <v>744</v>
      </c>
      <c r="C246" s="19">
        <f>SUM(C247)</f>
        <v>845000</v>
      </c>
      <c r="D246" s="19">
        <f>SUM(D247)</f>
        <v>0</v>
      </c>
      <c r="E246" s="19">
        <f>SUM(E247)</f>
        <v>845000</v>
      </c>
    </row>
    <row r="247" spans="1:5" ht="15" customHeight="1">
      <c r="A247" s="28" t="s">
        <v>839</v>
      </c>
      <c r="B247" s="16" t="s">
        <v>647</v>
      </c>
      <c r="C247" s="17">
        <f>SUM('Pos.'!E105)</f>
        <v>845000</v>
      </c>
      <c r="D247" s="67">
        <f t="shared" si="7"/>
        <v>0</v>
      </c>
      <c r="E247" s="17">
        <f>SUM('Pos.'!G105)</f>
        <v>845000</v>
      </c>
    </row>
    <row r="248" spans="1:5" ht="27" customHeight="1">
      <c r="A248" s="16"/>
      <c r="B248" s="83" t="s">
        <v>648</v>
      </c>
      <c r="C248" s="20">
        <f>C243+C244</f>
        <v>34687000</v>
      </c>
      <c r="D248" s="20">
        <f>D243+D244</f>
        <v>568000</v>
      </c>
      <c r="E248" s="20">
        <f>E243+E244</f>
        <v>35255000</v>
      </c>
    </row>
    <row r="250" ht="29.25" customHeight="1"/>
    <row r="251" ht="24" customHeight="1">
      <c r="A251" s="80" t="s">
        <v>649</v>
      </c>
    </row>
    <row r="252" ht="24.75" customHeight="1"/>
    <row r="253" spans="1:5" ht="20.25" customHeight="1">
      <c r="A253" s="101" t="s">
        <v>462</v>
      </c>
      <c r="B253" s="101"/>
      <c r="C253" s="101"/>
      <c r="D253" s="101"/>
      <c r="E253" s="101"/>
    </row>
    <row r="254" ht="18.75" customHeight="1"/>
    <row r="255" ht="12">
      <c r="A255" s="15" t="s">
        <v>1064</v>
      </c>
    </row>
    <row r="256" ht="12">
      <c r="A256" s="15" t="s">
        <v>1022</v>
      </c>
    </row>
    <row r="257" ht="12">
      <c r="A257" s="15" t="s">
        <v>1016</v>
      </c>
    </row>
    <row r="258" ht="12" customHeight="1"/>
    <row r="259" ht="30" customHeight="1"/>
    <row r="260" ht="32.25" customHeight="1">
      <c r="A260" s="80" t="s">
        <v>465</v>
      </c>
    </row>
    <row r="262" spans="1:5" ht="21" customHeight="1">
      <c r="A262" s="101" t="s">
        <v>466</v>
      </c>
      <c r="B262" s="101"/>
      <c r="C262" s="101"/>
      <c r="D262" s="101"/>
      <c r="E262" s="101"/>
    </row>
    <row r="264" ht="12">
      <c r="A264" s="15" t="s">
        <v>1061</v>
      </c>
    </row>
    <row r="266" ht="12">
      <c r="A266" s="15" t="s">
        <v>1062</v>
      </c>
    </row>
    <row r="269" spans="1:5" ht="20.25" customHeight="1">
      <c r="A269" s="101" t="s">
        <v>550</v>
      </c>
      <c r="B269" s="101"/>
      <c r="C269" s="101"/>
      <c r="D269" s="101"/>
      <c r="E269" s="101"/>
    </row>
    <row r="270" ht="18" customHeight="1"/>
    <row r="271" ht="12">
      <c r="A271" s="15" t="s">
        <v>792</v>
      </c>
    </row>
    <row r="272" ht="12.75" customHeight="1">
      <c r="A272" s="15" t="s">
        <v>1017</v>
      </c>
    </row>
    <row r="274" ht="18.75" customHeight="1"/>
    <row r="276" spans="1:5" ht="12">
      <c r="A276" s="101" t="s">
        <v>467</v>
      </c>
      <c r="B276" s="101"/>
      <c r="C276" s="101"/>
      <c r="D276" s="101"/>
      <c r="E276" s="101"/>
    </row>
    <row r="277" spans="1:5" ht="12">
      <c r="A277" s="101" t="s">
        <v>468</v>
      </c>
      <c r="B277" s="101"/>
      <c r="C277" s="101"/>
      <c r="D277" s="101"/>
      <c r="E277" s="101"/>
    </row>
    <row r="278" spans="1:5" ht="12">
      <c r="A278" s="102" t="s">
        <v>469</v>
      </c>
      <c r="B278" s="102"/>
      <c r="C278" s="102"/>
      <c r="D278" s="102"/>
      <c r="E278" s="102"/>
    </row>
    <row r="279" spans="1:5" ht="12">
      <c r="A279" s="102" t="s">
        <v>787</v>
      </c>
      <c r="B279" s="102"/>
      <c r="C279" s="102"/>
      <c r="D279" s="102"/>
      <c r="E279" s="102"/>
    </row>
    <row r="282" ht="12">
      <c r="A282" s="15" t="s">
        <v>1069</v>
      </c>
    </row>
    <row r="283" ht="12">
      <c r="A283" s="15" t="s">
        <v>1070</v>
      </c>
    </row>
    <row r="285" ht="16.5" customHeight="1">
      <c r="A285" s="15" t="s">
        <v>1071</v>
      </c>
    </row>
    <row r="286" ht="23.25" customHeight="1"/>
    <row r="287" ht="23.25" customHeight="1"/>
    <row r="288" spans="3:5" ht="17.25" customHeight="1">
      <c r="C288" s="31"/>
      <c r="D288" s="31"/>
      <c r="E288" s="31"/>
    </row>
    <row r="289" spans="3:5" ht="21.75" customHeight="1">
      <c r="C289" s="101" t="s">
        <v>788</v>
      </c>
      <c r="D289" s="101"/>
      <c r="E289" s="101"/>
    </row>
    <row r="290" spans="3:5" ht="15.75" customHeight="1">
      <c r="C290" s="101" t="s">
        <v>789</v>
      </c>
      <c r="D290" s="101"/>
      <c r="E290" s="101"/>
    </row>
    <row r="291" spans="2:5" ht="33.75" customHeight="1">
      <c r="B291" s="23"/>
      <c r="C291" s="59"/>
      <c r="D291" s="59"/>
      <c r="E291" s="59"/>
    </row>
  </sheetData>
  <sheetProtection/>
  <mergeCells count="15">
    <mergeCell ref="A6:E6"/>
    <mergeCell ref="A7:E7"/>
    <mergeCell ref="A276:E276"/>
    <mergeCell ref="A277:E277"/>
    <mergeCell ref="A5:E5"/>
    <mergeCell ref="A278:E278"/>
    <mergeCell ref="A253:E253"/>
    <mergeCell ref="A18:B18"/>
    <mergeCell ref="C289:E289"/>
    <mergeCell ref="C290:E290"/>
    <mergeCell ref="A279:E279"/>
    <mergeCell ref="A11:E11"/>
    <mergeCell ref="A38:B38"/>
    <mergeCell ref="A269:E269"/>
    <mergeCell ref="A262:E262"/>
  </mergeCells>
  <printOptions/>
  <pageMargins left="0.6299212598425197" right="0.6299212598425197" top="0.7480314960629921" bottom="0.7480314960629921" header="0.31496062992125984" footer="0.31496062992125984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602"/>
  <sheetViews>
    <sheetView zoomScale="84" zoomScaleNormal="84" zoomScaleSheetLayoutView="50" zoomScalePageLayoutView="0" workbookViewId="0" topLeftCell="A592">
      <selection activeCell="H93" sqref="H93"/>
    </sheetView>
  </sheetViews>
  <sheetFormatPr defaultColWidth="9.140625" defaultRowHeight="12.75"/>
  <cols>
    <col min="1" max="1" width="4.8515625" style="15" customWidth="1"/>
    <col min="2" max="2" width="7.140625" style="15" customWidth="1"/>
    <col min="3" max="3" width="7.421875" style="15" customWidth="1"/>
    <col min="4" max="4" width="48.8515625" style="15" customWidth="1"/>
    <col min="5" max="6" width="10.00390625" style="15" customWidth="1"/>
    <col min="7" max="7" width="10.57421875" style="15" customWidth="1"/>
    <col min="8" max="8" width="10.140625" style="15" customWidth="1"/>
    <col min="9" max="9" width="9.28125" style="15" customWidth="1"/>
    <col min="10" max="11" width="9.140625" style="15" customWidth="1"/>
    <col min="12" max="14" width="8.28125" style="15" customWidth="1"/>
    <col min="15" max="16384" width="9.140625" style="15" customWidth="1"/>
  </cols>
  <sheetData>
    <row r="1" ht="6.75" customHeight="1"/>
    <row r="2" spans="1:14" ht="17.25" customHeight="1">
      <c r="A2" s="110" t="s">
        <v>34</v>
      </c>
      <c r="B2" s="111" t="s">
        <v>327</v>
      </c>
      <c r="C2" s="110" t="s">
        <v>745</v>
      </c>
      <c r="D2" s="112" t="s">
        <v>385</v>
      </c>
      <c r="E2" s="107" t="s">
        <v>1057</v>
      </c>
      <c r="F2" s="107" t="s">
        <v>1052</v>
      </c>
      <c r="G2" s="113" t="s">
        <v>1053</v>
      </c>
      <c r="H2" s="109" t="s">
        <v>1056</v>
      </c>
      <c r="I2" s="109"/>
      <c r="J2" s="109"/>
      <c r="K2" s="109"/>
      <c r="L2" s="109"/>
      <c r="M2" s="109"/>
      <c r="N2" s="109"/>
    </row>
    <row r="3" spans="1:14" ht="37.5" customHeight="1">
      <c r="A3" s="110"/>
      <c r="B3" s="110"/>
      <c r="C3" s="110"/>
      <c r="D3" s="112"/>
      <c r="E3" s="108"/>
      <c r="F3" s="108"/>
      <c r="G3" s="114"/>
      <c r="H3" s="14" t="s">
        <v>749</v>
      </c>
      <c r="I3" s="14" t="s">
        <v>328</v>
      </c>
      <c r="J3" s="14" t="s">
        <v>748</v>
      </c>
      <c r="K3" s="14" t="s">
        <v>750</v>
      </c>
      <c r="L3" s="14" t="s">
        <v>340</v>
      </c>
      <c r="M3" s="14" t="s">
        <v>751</v>
      </c>
      <c r="N3" s="14" t="s">
        <v>752</v>
      </c>
    </row>
    <row r="4" spans="1:14" ht="12">
      <c r="A4" s="34">
        <v>1</v>
      </c>
      <c r="B4" s="34">
        <v>2</v>
      </c>
      <c r="C4" s="34">
        <v>3</v>
      </c>
      <c r="D4" s="34">
        <v>4</v>
      </c>
      <c r="E4" s="34">
        <v>5</v>
      </c>
      <c r="F4" s="34">
        <v>6</v>
      </c>
      <c r="G4" s="34">
        <v>7</v>
      </c>
      <c r="H4" s="34">
        <v>8</v>
      </c>
      <c r="I4" s="34">
        <v>9</v>
      </c>
      <c r="J4" s="34">
        <v>10</v>
      </c>
      <c r="K4" s="34">
        <v>11</v>
      </c>
      <c r="L4" s="34">
        <v>12</v>
      </c>
      <c r="M4" s="34">
        <v>13</v>
      </c>
      <c r="N4" s="34">
        <v>14</v>
      </c>
    </row>
    <row r="5" spans="1:14" ht="48.75" customHeight="1">
      <c r="A5" s="35"/>
      <c r="B5" s="128" t="s">
        <v>954</v>
      </c>
      <c r="C5" s="129"/>
      <c r="D5" s="130"/>
      <c r="E5" s="36">
        <f>E6+E536+E563</f>
        <v>34687000</v>
      </c>
      <c r="F5" s="36">
        <f>G5-E5</f>
        <v>568000</v>
      </c>
      <c r="G5" s="36">
        <f aca="true" t="shared" si="0" ref="G5:G41">SUM(H5:N5)</f>
        <v>35255000</v>
      </c>
      <c r="H5" s="36">
        <f aca="true" t="shared" si="1" ref="H5:N5">H6+H536+H563</f>
        <v>20543000</v>
      </c>
      <c r="I5" s="36">
        <f t="shared" si="1"/>
        <v>2350000</v>
      </c>
      <c r="J5" s="36">
        <f t="shared" si="1"/>
        <v>6777000</v>
      </c>
      <c r="K5" s="36">
        <f t="shared" si="1"/>
        <v>4200000</v>
      </c>
      <c r="L5" s="36">
        <f t="shared" si="1"/>
        <v>765000</v>
      </c>
      <c r="M5" s="36">
        <f t="shared" si="1"/>
        <v>620000</v>
      </c>
      <c r="N5" s="36">
        <f t="shared" si="1"/>
        <v>0</v>
      </c>
    </row>
    <row r="6" spans="1:14" ht="36" customHeight="1">
      <c r="A6" s="37"/>
      <c r="B6" s="38"/>
      <c r="C6" s="131" t="s">
        <v>794</v>
      </c>
      <c r="D6" s="132"/>
      <c r="E6" s="39">
        <f>E7+E96+E117+E146+E154+E166+E189+E211+E227+E233+E251+E276+E287+E309+E317+E353+E430+E436+E460+E480</f>
        <v>31862100</v>
      </c>
      <c r="F6" s="39">
        <f>G6-E6</f>
        <v>500000</v>
      </c>
      <c r="G6" s="39">
        <f t="shared" si="0"/>
        <v>32362100</v>
      </c>
      <c r="H6" s="39">
        <f aca="true" t="shared" si="2" ref="H6:N6">H7+H96+H117+H146+H154+H166+H189+H211+H227+H233+H251+H276+H287+H309+H317+H353+H430+H436+H460+H480</f>
        <v>17660100</v>
      </c>
      <c r="I6" s="39">
        <f t="shared" si="2"/>
        <v>2350000</v>
      </c>
      <c r="J6" s="39">
        <f t="shared" si="2"/>
        <v>6777000</v>
      </c>
      <c r="K6" s="39">
        <f t="shared" si="2"/>
        <v>4190000</v>
      </c>
      <c r="L6" s="39">
        <f t="shared" si="2"/>
        <v>765000</v>
      </c>
      <c r="M6" s="39">
        <f t="shared" si="2"/>
        <v>620000</v>
      </c>
      <c r="N6" s="39">
        <f t="shared" si="2"/>
        <v>0</v>
      </c>
    </row>
    <row r="7" spans="1:14" ht="30" customHeight="1">
      <c r="A7" s="16"/>
      <c r="B7" s="16"/>
      <c r="C7" s="125" t="s">
        <v>795</v>
      </c>
      <c r="D7" s="125"/>
      <c r="E7" s="20">
        <f>E8+E42+E53+E64+E87</f>
        <v>8385100</v>
      </c>
      <c r="F7" s="20">
        <f>F8+F42+F53+F64+F87</f>
        <v>0</v>
      </c>
      <c r="G7" s="20">
        <f t="shared" si="0"/>
        <v>8385100</v>
      </c>
      <c r="H7" s="20">
        <f aca="true" t="shared" si="3" ref="H7:N7">H8+H42+H53+H64+H87</f>
        <v>6235100</v>
      </c>
      <c r="I7" s="20">
        <f t="shared" si="3"/>
        <v>930000</v>
      </c>
      <c r="J7" s="20">
        <f t="shared" si="3"/>
        <v>250000</v>
      </c>
      <c r="K7" s="20">
        <f t="shared" si="3"/>
        <v>300000</v>
      </c>
      <c r="L7" s="20">
        <f t="shared" si="3"/>
        <v>670000</v>
      </c>
      <c r="M7" s="20">
        <f t="shared" si="3"/>
        <v>0</v>
      </c>
      <c r="N7" s="20">
        <f t="shared" si="3"/>
        <v>0</v>
      </c>
    </row>
    <row r="8" spans="1:14" ht="27" customHeight="1">
      <c r="A8" s="35"/>
      <c r="B8" s="40" t="s">
        <v>37</v>
      </c>
      <c r="C8" s="137" t="s">
        <v>840</v>
      </c>
      <c r="D8" s="138"/>
      <c r="E8" s="41">
        <f aca="true" t="shared" si="4" ref="E8:N8">E9</f>
        <v>4614000</v>
      </c>
      <c r="F8" s="41">
        <f t="shared" si="4"/>
        <v>0</v>
      </c>
      <c r="G8" s="41">
        <f t="shared" si="0"/>
        <v>4614000</v>
      </c>
      <c r="H8" s="41">
        <f t="shared" si="4"/>
        <v>3969000</v>
      </c>
      <c r="I8" s="41">
        <f t="shared" si="4"/>
        <v>645000</v>
      </c>
      <c r="J8" s="41">
        <f t="shared" si="4"/>
        <v>0</v>
      </c>
      <c r="K8" s="41">
        <f t="shared" si="4"/>
        <v>0</v>
      </c>
      <c r="L8" s="41">
        <f t="shared" si="4"/>
        <v>0</v>
      </c>
      <c r="M8" s="41">
        <f t="shared" si="4"/>
        <v>0</v>
      </c>
      <c r="N8" s="41">
        <f t="shared" si="4"/>
        <v>0</v>
      </c>
    </row>
    <row r="9" spans="1:14" ht="21" customHeight="1">
      <c r="A9" s="28"/>
      <c r="B9" s="42"/>
      <c r="C9" s="28">
        <v>3</v>
      </c>
      <c r="D9" s="43" t="s">
        <v>20</v>
      </c>
      <c r="E9" s="17">
        <f>E10+E18</f>
        <v>4614000</v>
      </c>
      <c r="F9" s="17">
        <f>F10+F18</f>
        <v>0</v>
      </c>
      <c r="G9" s="44">
        <f t="shared" si="0"/>
        <v>4614000</v>
      </c>
      <c r="H9" s="17">
        <f aca="true" t="shared" si="5" ref="H9:N9">H10+H18</f>
        <v>3969000</v>
      </c>
      <c r="I9" s="17">
        <f t="shared" si="5"/>
        <v>645000</v>
      </c>
      <c r="J9" s="17">
        <f t="shared" si="5"/>
        <v>0</v>
      </c>
      <c r="K9" s="17">
        <f t="shared" si="5"/>
        <v>0</v>
      </c>
      <c r="L9" s="17">
        <f t="shared" si="5"/>
        <v>0</v>
      </c>
      <c r="M9" s="17">
        <f t="shared" si="5"/>
        <v>0</v>
      </c>
      <c r="N9" s="17">
        <f t="shared" si="5"/>
        <v>0</v>
      </c>
    </row>
    <row r="10" spans="1:14" ht="18" customHeight="1">
      <c r="A10" s="28"/>
      <c r="B10" s="42"/>
      <c r="C10" s="28">
        <v>31</v>
      </c>
      <c r="D10" s="43" t="s">
        <v>172</v>
      </c>
      <c r="E10" s="17">
        <f>E11+E13+E15</f>
        <v>3379000</v>
      </c>
      <c r="F10" s="17">
        <f>F11+F13+F15</f>
        <v>0</v>
      </c>
      <c r="G10" s="44">
        <f t="shared" si="0"/>
        <v>3379000</v>
      </c>
      <c r="H10" s="17">
        <f aca="true" t="shared" si="6" ref="H10:N10">H11+H13+H15</f>
        <v>2734000</v>
      </c>
      <c r="I10" s="17">
        <f t="shared" si="6"/>
        <v>645000</v>
      </c>
      <c r="J10" s="17">
        <f t="shared" si="6"/>
        <v>0</v>
      </c>
      <c r="K10" s="17">
        <f t="shared" si="6"/>
        <v>0</v>
      </c>
      <c r="L10" s="17">
        <f t="shared" si="6"/>
        <v>0</v>
      </c>
      <c r="M10" s="17">
        <f t="shared" si="6"/>
        <v>0</v>
      </c>
      <c r="N10" s="17">
        <f t="shared" si="6"/>
        <v>0</v>
      </c>
    </row>
    <row r="11" spans="1:14" ht="18" customHeight="1">
      <c r="A11" s="28"/>
      <c r="B11" s="42"/>
      <c r="C11" s="28">
        <v>311</v>
      </c>
      <c r="D11" s="43" t="s">
        <v>942</v>
      </c>
      <c r="E11" s="17">
        <f>SUM(E12:E12)</f>
        <v>2800000</v>
      </c>
      <c r="F11" s="44">
        <f>G11-E11</f>
        <v>0</v>
      </c>
      <c r="G11" s="44">
        <f t="shared" si="0"/>
        <v>2800000</v>
      </c>
      <c r="H11" s="17">
        <f aca="true" t="shared" si="7" ref="H11:N11">SUM(H12:H12)</f>
        <v>2250000</v>
      </c>
      <c r="I11" s="17">
        <f t="shared" si="7"/>
        <v>550000</v>
      </c>
      <c r="J11" s="17">
        <f t="shared" si="7"/>
        <v>0</v>
      </c>
      <c r="K11" s="17">
        <f t="shared" si="7"/>
        <v>0</v>
      </c>
      <c r="L11" s="17">
        <f t="shared" si="7"/>
        <v>0</v>
      </c>
      <c r="M11" s="17">
        <f t="shared" si="7"/>
        <v>0</v>
      </c>
      <c r="N11" s="17">
        <f t="shared" si="7"/>
        <v>0</v>
      </c>
    </row>
    <row r="12" spans="1:14" ht="15" customHeight="1">
      <c r="A12" s="22" t="s">
        <v>35</v>
      </c>
      <c r="B12" s="42"/>
      <c r="C12" s="28">
        <v>3111</v>
      </c>
      <c r="D12" s="43" t="s">
        <v>173</v>
      </c>
      <c r="E12" s="17">
        <v>2800000</v>
      </c>
      <c r="F12" s="44">
        <f aca="true" t="shared" si="8" ref="F12:F35">G12-E12</f>
        <v>0</v>
      </c>
      <c r="G12" s="44">
        <f t="shared" si="0"/>
        <v>2800000</v>
      </c>
      <c r="H12" s="17">
        <v>2250000</v>
      </c>
      <c r="I12" s="17">
        <v>550000</v>
      </c>
      <c r="J12" s="16">
        <v>0</v>
      </c>
      <c r="K12" s="16">
        <v>0</v>
      </c>
      <c r="L12" s="16">
        <v>0</v>
      </c>
      <c r="M12" s="16">
        <v>0</v>
      </c>
      <c r="N12" s="16">
        <v>0</v>
      </c>
    </row>
    <row r="13" spans="1:14" ht="18" customHeight="1">
      <c r="A13" s="22"/>
      <c r="B13" s="42"/>
      <c r="C13" s="28">
        <v>312</v>
      </c>
      <c r="D13" s="43" t="s">
        <v>174</v>
      </c>
      <c r="E13" s="17">
        <f aca="true" t="shared" si="9" ref="E13:N13">E14</f>
        <v>95000</v>
      </c>
      <c r="F13" s="44">
        <f t="shared" si="8"/>
        <v>0</v>
      </c>
      <c r="G13" s="44">
        <f t="shared" si="0"/>
        <v>95000</v>
      </c>
      <c r="H13" s="17">
        <f t="shared" si="9"/>
        <v>95000</v>
      </c>
      <c r="I13" s="17">
        <f t="shared" si="9"/>
        <v>0</v>
      </c>
      <c r="J13" s="17">
        <f t="shared" si="9"/>
        <v>0</v>
      </c>
      <c r="K13" s="17">
        <f t="shared" si="9"/>
        <v>0</v>
      </c>
      <c r="L13" s="17">
        <f t="shared" si="9"/>
        <v>0</v>
      </c>
      <c r="M13" s="17">
        <f t="shared" si="9"/>
        <v>0</v>
      </c>
      <c r="N13" s="17">
        <f t="shared" si="9"/>
        <v>0</v>
      </c>
    </row>
    <row r="14" spans="1:14" ht="15" customHeight="1">
      <c r="A14" s="22" t="s">
        <v>913</v>
      </c>
      <c r="B14" s="42"/>
      <c r="C14" s="28">
        <v>3121</v>
      </c>
      <c r="D14" s="43" t="s">
        <v>175</v>
      </c>
      <c r="E14" s="17">
        <v>95000</v>
      </c>
      <c r="F14" s="44">
        <f t="shared" si="8"/>
        <v>0</v>
      </c>
      <c r="G14" s="44">
        <f t="shared" si="0"/>
        <v>95000</v>
      </c>
      <c r="H14" s="17">
        <v>95000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</row>
    <row r="15" spans="1:14" ht="18" customHeight="1">
      <c r="A15" s="22"/>
      <c r="B15" s="42"/>
      <c r="C15" s="28">
        <v>313</v>
      </c>
      <c r="D15" s="43" t="s">
        <v>176</v>
      </c>
      <c r="E15" s="17">
        <f>SUM(E16:E17)</f>
        <v>484000</v>
      </c>
      <c r="F15" s="44">
        <f t="shared" si="8"/>
        <v>0</v>
      </c>
      <c r="G15" s="44">
        <f t="shared" si="0"/>
        <v>484000</v>
      </c>
      <c r="H15" s="17">
        <f>SUM(H16:H17)</f>
        <v>389000</v>
      </c>
      <c r="I15" s="17">
        <f>SUM(I16:I17)</f>
        <v>95000</v>
      </c>
      <c r="J15" s="17">
        <f>SUM(J16:J17)</f>
        <v>0</v>
      </c>
      <c r="K15" s="17">
        <f>SUM(K16:K17)</f>
        <v>0</v>
      </c>
      <c r="L15" s="16">
        <v>0</v>
      </c>
      <c r="M15" s="16">
        <v>0</v>
      </c>
      <c r="N15" s="16">
        <v>0</v>
      </c>
    </row>
    <row r="16" spans="1:14" ht="15" customHeight="1">
      <c r="A16" s="22" t="s">
        <v>36</v>
      </c>
      <c r="B16" s="28"/>
      <c r="C16" s="28">
        <v>3132</v>
      </c>
      <c r="D16" s="43" t="s">
        <v>943</v>
      </c>
      <c r="E16" s="17">
        <v>435000</v>
      </c>
      <c r="F16" s="44">
        <f t="shared" si="8"/>
        <v>0</v>
      </c>
      <c r="G16" s="44">
        <f t="shared" si="0"/>
        <v>435000</v>
      </c>
      <c r="H16" s="17">
        <v>350000</v>
      </c>
      <c r="I16" s="17">
        <v>85000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</row>
    <row r="17" spans="1:14" ht="15" customHeight="1">
      <c r="A17" s="22" t="s">
        <v>38</v>
      </c>
      <c r="B17" s="28"/>
      <c r="C17" s="28">
        <v>3133</v>
      </c>
      <c r="D17" s="43" t="s">
        <v>944</v>
      </c>
      <c r="E17" s="17">
        <v>49000</v>
      </c>
      <c r="F17" s="44">
        <f t="shared" si="8"/>
        <v>0</v>
      </c>
      <c r="G17" s="44">
        <f t="shared" si="0"/>
        <v>49000</v>
      </c>
      <c r="H17" s="17">
        <v>39000</v>
      </c>
      <c r="I17" s="17">
        <v>10000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</row>
    <row r="18" spans="1:14" ht="18" customHeight="1">
      <c r="A18" s="22"/>
      <c r="B18" s="28"/>
      <c r="C18" s="28">
        <v>32</v>
      </c>
      <c r="D18" s="43" t="s">
        <v>177</v>
      </c>
      <c r="E18" s="17">
        <f>E19+E24+E29+E40</f>
        <v>1235000</v>
      </c>
      <c r="F18" s="44">
        <f t="shared" si="8"/>
        <v>0</v>
      </c>
      <c r="G18" s="44">
        <f t="shared" si="0"/>
        <v>1235000</v>
      </c>
      <c r="H18" s="17">
        <f>H19+H24+H29+H40</f>
        <v>1235000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</row>
    <row r="19" spans="1:14" ht="18" customHeight="1">
      <c r="A19" s="22"/>
      <c r="B19" s="28"/>
      <c r="C19" s="28">
        <v>321</v>
      </c>
      <c r="D19" s="43" t="s">
        <v>178</v>
      </c>
      <c r="E19" s="17">
        <f>SUM(E20:E23)</f>
        <v>230000</v>
      </c>
      <c r="F19" s="44">
        <f t="shared" si="8"/>
        <v>0</v>
      </c>
      <c r="G19" s="44">
        <f t="shared" si="0"/>
        <v>230000</v>
      </c>
      <c r="H19" s="17">
        <f>SUM(H20:H23)</f>
        <v>230000</v>
      </c>
      <c r="I19" s="17">
        <f>SUM(I20:I22)</f>
        <v>0</v>
      </c>
      <c r="J19" s="17">
        <f>SUM(J20:J22)</f>
        <v>0</v>
      </c>
      <c r="K19" s="16">
        <v>0</v>
      </c>
      <c r="L19" s="16">
        <v>0</v>
      </c>
      <c r="M19" s="16">
        <v>0</v>
      </c>
      <c r="N19" s="16">
        <v>0</v>
      </c>
    </row>
    <row r="20" spans="1:14" ht="15" customHeight="1">
      <c r="A20" s="22" t="s">
        <v>39</v>
      </c>
      <c r="B20" s="28"/>
      <c r="C20" s="28">
        <v>3211</v>
      </c>
      <c r="D20" s="43" t="s">
        <v>179</v>
      </c>
      <c r="E20" s="17">
        <v>120000</v>
      </c>
      <c r="F20" s="44">
        <f t="shared" si="8"/>
        <v>0</v>
      </c>
      <c r="G20" s="44">
        <f t="shared" si="0"/>
        <v>120000</v>
      </c>
      <c r="H20" s="17">
        <v>120000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</row>
    <row r="21" spans="1:14" ht="15" customHeight="1">
      <c r="A21" s="22" t="s">
        <v>40</v>
      </c>
      <c r="B21" s="28"/>
      <c r="C21" s="28" t="s">
        <v>376</v>
      </c>
      <c r="D21" s="43" t="s">
        <v>378</v>
      </c>
      <c r="E21" s="17">
        <v>85000</v>
      </c>
      <c r="F21" s="44">
        <f t="shared" si="8"/>
        <v>0</v>
      </c>
      <c r="G21" s="44">
        <f t="shared" si="0"/>
        <v>85000</v>
      </c>
      <c r="H21" s="17">
        <v>85000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</row>
    <row r="22" spans="1:14" ht="15" customHeight="1">
      <c r="A22" s="22" t="s">
        <v>41</v>
      </c>
      <c r="B22" s="28"/>
      <c r="C22" s="28">
        <v>3213</v>
      </c>
      <c r="D22" s="43" t="s">
        <v>180</v>
      </c>
      <c r="E22" s="17">
        <v>15000</v>
      </c>
      <c r="F22" s="44">
        <f t="shared" si="8"/>
        <v>0</v>
      </c>
      <c r="G22" s="44">
        <f t="shared" si="0"/>
        <v>15000</v>
      </c>
      <c r="H22" s="17">
        <v>15000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</row>
    <row r="23" spans="1:14" ht="15" customHeight="1">
      <c r="A23" s="22" t="s">
        <v>42</v>
      </c>
      <c r="B23" s="28"/>
      <c r="C23" s="28" t="s">
        <v>934</v>
      </c>
      <c r="D23" s="43" t="s">
        <v>945</v>
      </c>
      <c r="E23" s="17">
        <v>10000</v>
      </c>
      <c r="F23" s="44">
        <f t="shared" si="8"/>
        <v>0</v>
      </c>
      <c r="G23" s="44">
        <f t="shared" si="0"/>
        <v>10000</v>
      </c>
      <c r="H23" s="17">
        <v>10000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16">
        <v>0</v>
      </c>
    </row>
    <row r="24" spans="1:14" ht="18" customHeight="1">
      <c r="A24" s="22"/>
      <c r="B24" s="28"/>
      <c r="C24" s="28">
        <v>322</v>
      </c>
      <c r="D24" s="43" t="s">
        <v>181</v>
      </c>
      <c r="E24" s="17">
        <f>SUM(E25:E28)</f>
        <v>305000</v>
      </c>
      <c r="F24" s="44">
        <f t="shared" si="8"/>
        <v>0</v>
      </c>
      <c r="G24" s="44">
        <f t="shared" si="0"/>
        <v>305000</v>
      </c>
      <c r="H24" s="17">
        <f>SUM(H25:H28)</f>
        <v>305000</v>
      </c>
      <c r="I24" s="17">
        <f>SUM(I25:I28)</f>
        <v>0</v>
      </c>
      <c r="J24" s="17">
        <f>SUM(J25:J28)</f>
        <v>0</v>
      </c>
      <c r="K24" s="16">
        <v>0</v>
      </c>
      <c r="L24" s="16">
        <v>0</v>
      </c>
      <c r="M24" s="16">
        <v>0</v>
      </c>
      <c r="N24" s="16">
        <v>0</v>
      </c>
    </row>
    <row r="25" spans="1:14" ht="15" customHeight="1">
      <c r="A25" s="22" t="s">
        <v>43</v>
      </c>
      <c r="B25" s="28"/>
      <c r="C25" s="28">
        <v>3221</v>
      </c>
      <c r="D25" s="43" t="s">
        <v>182</v>
      </c>
      <c r="E25" s="17">
        <v>130000</v>
      </c>
      <c r="F25" s="44">
        <f t="shared" si="8"/>
        <v>0</v>
      </c>
      <c r="G25" s="44">
        <f t="shared" si="0"/>
        <v>130000</v>
      </c>
      <c r="H25" s="17">
        <v>130000</v>
      </c>
      <c r="I25" s="16">
        <v>0</v>
      </c>
      <c r="J25" s="16">
        <v>0</v>
      </c>
      <c r="K25" s="16">
        <v>0</v>
      </c>
      <c r="L25" s="16">
        <v>0</v>
      </c>
      <c r="M25" s="16">
        <v>0</v>
      </c>
      <c r="N25" s="16">
        <v>0</v>
      </c>
    </row>
    <row r="26" spans="1:14" ht="15" customHeight="1">
      <c r="A26" s="22" t="s">
        <v>44</v>
      </c>
      <c r="B26" s="28"/>
      <c r="C26" s="28">
        <v>3223</v>
      </c>
      <c r="D26" s="43" t="s">
        <v>183</v>
      </c>
      <c r="E26" s="17">
        <v>150000</v>
      </c>
      <c r="F26" s="44">
        <f t="shared" si="8"/>
        <v>0</v>
      </c>
      <c r="G26" s="44">
        <f t="shared" si="0"/>
        <v>150000</v>
      </c>
      <c r="H26" s="17">
        <v>150000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6">
        <v>0</v>
      </c>
    </row>
    <row r="27" spans="1:14" ht="15" customHeight="1">
      <c r="A27" s="22" t="s">
        <v>45</v>
      </c>
      <c r="B27" s="28"/>
      <c r="C27" s="28">
        <v>3224</v>
      </c>
      <c r="D27" s="43" t="s">
        <v>184</v>
      </c>
      <c r="E27" s="17">
        <v>5000</v>
      </c>
      <c r="F27" s="44">
        <f t="shared" si="8"/>
        <v>0</v>
      </c>
      <c r="G27" s="44">
        <f t="shared" si="0"/>
        <v>5000</v>
      </c>
      <c r="H27" s="17">
        <v>5000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</row>
    <row r="28" spans="1:14" ht="15" customHeight="1">
      <c r="A28" s="22" t="s">
        <v>46</v>
      </c>
      <c r="B28" s="28"/>
      <c r="C28" s="28">
        <v>3225</v>
      </c>
      <c r="D28" s="43" t="s">
        <v>185</v>
      </c>
      <c r="E28" s="17">
        <v>20000</v>
      </c>
      <c r="F28" s="44">
        <f t="shared" si="8"/>
        <v>0</v>
      </c>
      <c r="G28" s="44">
        <f t="shared" si="0"/>
        <v>20000</v>
      </c>
      <c r="H28" s="17">
        <v>20000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  <c r="N28" s="16">
        <v>0</v>
      </c>
    </row>
    <row r="29" spans="1:14" ht="18" customHeight="1">
      <c r="A29" s="22"/>
      <c r="B29" s="28"/>
      <c r="C29" s="28">
        <v>323</v>
      </c>
      <c r="D29" s="43" t="s">
        <v>186</v>
      </c>
      <c r="E29" s="17">
        <f>SUM(E30:E35)</f>
        <v>500000</v>
      </c>
      <c r="F29" s="44">
        <f t="shared" si="8"/>
        <v>0</v>
      </c>
      <c r="G29" s="44">
        <f t="shared" si="0"/>
        <v>500000</v>
      </c>
      <c r="H29" s="17">
        <f aca="true" t="shared" si="10" ref="H29:M29">SUM(H30:H35)</f>
        <v>500000</v>
      </c>
      <c r="I29" s="17">
        <f t="shared" si="10"/>
        <v>0</v>
      </c>
      <c r="J29" s="17">
        <f t="shared" si="10"/>
        <v>0</v>
      </c>
      <c r="K29" s="17">
        <f t="shared" si="10"/>
        <v>0</v>
      </c>
      <c r="L29" s="17">
        <f t="shared" si="10"/>
        <v>0</v>
      </c>
      <c r="M29" s="17">
        <f t="shared" si="10"/>
        <v>0</v>
      </c>
      <c r="N29" s="16">
        <v>0</v>
      </c>
    </row>
    <row r="30" spans="1:14" ht="14.25" customHeight="1">
      <c r="A30" s="22" t="s">
        <v>47</v>
      </c>
      <c r="B30" s="28"/>
      <c r="C30" s="28">
        <v>3231</v>
      </c>
      <c r="D30" s="43" t="s">
        <v>187</v>
      </c>
      <c r="E30" s="17">
        <v>330000</v>
      </c>
      <c r="F30" s="44">
        <f t="shared" si="8"/>
        <v>0</v>
      </c>
      <c r="G30" s="44">
        <f t="shared" si="0"/>
        <v>330000</v>
      </c>
      <c r="H30" s="17">
        <v>330000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16">
        <v>0</v>
      </c>
    </row>
    <row r="31" spans="1:14" ht="14.25" customHeight="1">
      <c r="A31" s="22" t="s">
        <v>48</v>
      </c>
      <c r="B31" s="28"/>
      <c r="C31" s="28">
        <v>3232</v>
      </c>
      <c r="D31" s="43" t="s">
        <v>188</v>
      </c>
      <c r="E31" s="17">
        <v>30000</v>
      </c>
      <c r="F31" s="44">
        <f t="shared" si="8"/>
        <v>0</v>
      </c>
      <c r="G31" s="44">
        <f t="shared" si="0"/>
        <v>30000</v>
      </c>
      <c r="H31" s="17">
        <v>30000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  <c r="N31" s="16">
        <v>0</v>
      </c>
    </row>
    <row r="32" spans="1:14" ht="14.25" customHeight="1">
      <c r="A32" s="22" t="s">
        <v>169</v>
      </c>
      <c r="B32" s="28"/>
      <c r="C32" s="28">
        <v>3234</v>
      </c>
      <c r="D32" s="43" t="s">
        <v>190</v>
      </c>
      <c r="E32" s="17">
        <v>30000</v>
      </c>
      <c r="F32" s="44">
        <f t="shared" si="8"/>
        <v>0</v>
      </c>
      <c r="G32" s="44">
        <f t="shared" si="0"/>
        <v>30000</v>
      </c>
      <c r="H32" s="17">
        <v>30000</v>
      </c>
      <c r="I32" s="16">
        <v>0</v>
      </c>
      <c r="J32" s="16">
        <v>0</v>
      </c>
      <c r="K32" s="16">
        <v>0</v>
      </c>
      <c r="L32" s="16">
        <v>0</v>
      </c>
      <c r="M32" s="16">
        <v>0</v>
      </c>
      <c r="N32" s="16">
        <v>0</v>
      </c>
    </row>
    <row r="33" spans="1:14" ht="14.25" customHeight="1">
      <c r="A33" s="22" t="s">
        <v>49</v>
      </c>
      <c r="B33" s="28"/>
      <c r="C33" s="28" t="s">
        <v>1029</v>
      </c>
      <c r="D33" s="43" t="s">
        <v>1030</v>
      </c>
      <c r="E33" s="17">
        <v>50000</v>
      </c>
      <c r="F33" s="44">
        <f t="shared" si="8"/>
        <v>0</v>
      </c>
      <c r="G33" s="44">
        <f t="shared" si="0"/>
        <v>50000</v>
      </c>
      <c r="H33" s="17">
        <v>50000</v>
      </c>
      <c r="I33" s="16">
        <v>0</v>
      </c>
      <c r="J33" s="16">
        <v>0</v>
      </c>
      <c r="K33" s="16">
        <v>0</v>
      </c>
      <c r="L33" s="16">
        <v>0</v>
      </c>
      <c r="M33" s="16">
        <v>0</v>
      </c>
      <c r="N33" s="16">
        <v>0</v>
      </c>
    </row>
    <row r="34" spans="1:14" ht="14.25" customHeight="1">
      <c r="A34" s="22" t="s">
        <v>50</v>
      </c>
      <c r="B34" s="28"/>
      <c r="C34" s="28">
        <v>3238</v>
      </c>
      <c r="D34" s="43" t="s">
        <v>191</v>
      </c>
      <c r="E34" s="17">
        <v>50000</v>
      </c>
      <c r="F34" s="44">
        <f t="shared" si="8"/>
        <v>0</v>
      </c>
      <c r="G34" s="44">
        <f t="shared" si="0"/>
        <v>50000</v>
      </c>
      <c r="H34" s="17">
        <v>50000</v>
      </c>
      <c r="I34" s="16">
        <v>0</v>
      </c>
      <c r="J34" s="16">
        <v>0</v>
      </c>
      <c r="K34" s="16">
        <v>0</v>
      </c>
      <c r="L34" s="16">
        <v>0</v>
      </c>
      <c r="M34" s="16">
        <v>0</v>
      </c>
      <c r="N34" s="16">
        <v>0</v>
      </c>
    </row>
    <row r="35" spans="1:14" ht="14.25" customHeight="1">
      <c r="A35" s="22" t="s">
        <v>51</v>
      </c>
      <c r="B35" s="28"/>
      <c r="C35" s="28" t="s">
        <v>990</v>
      </c>
      <c r="D35" s="43" t="s">
        <v>1021</v>
      </c>
      <c r="E35" s="17">
        <v>10000</v>
      </c>
      <c r="F35" s="44">
        <f t="shared" si="8"/>
        <v>0</v>
      </c>
      <c r="G35" s="44">
        <f t="shared" si="0"/>
        <v>10000</v>
      </c>
      <c r="H35" s="17">
        <v>10000</v>
      </c>
      <c r="I35" s="16">
        <v>0</v>
      </c>
      <c r="J35" s="16">
        <v>0</v>
      </c>
      <c r="K35" s="16">
        <v>0</v>
      </c>
      <c r="L35" s="16">
        <v>0</v>
      </c>
      <c r="M35" s="16">
        <v>0</v>
      </c>
      <c r="N35" s="16">
        <v>0</v>
      </c>
    </row>
    <row r="36" spans="1:8" s="23" customFormat="1" ht="5.25" customHeight="1">
      <c r="A36" s="45"/>
      <c r="B36" s="29"/>
      <c r="C36" s="29"/>
      <c r="D36" s="46"/>
      <c r="E36" s="32"/>
      <c r="F36" s="32"/>
      <c r="G36" s="32"/>
      <c r="H36" s="32"/>
    </row>
    <row r="37" spans="1:14" ht="18" customHeight="1">
      <c r="A37" s="110" t="s">
        <v>34</v>
      </c>
      <c r="B37" s="111" t="s">
        <v>327</v>
      </c>
      <c r="C37" s="110" t="s">
        <v>745</v>
      </c>
      <c r="D37" s="112" t="s">
        <v>385</v>
      </c>
      <c r="E37" s="107" t="s">
        <v>1057</v>
      </c>
      <c r="F37" s="107" t="s">
        <v>1052</v>
      </c>
      <c r="G37" s="113" t="s">
        <v>1053</v>
      </c>
      <c r="H37" s="109" t="s">
        <v>1056</v>
      </c>
      <c r="I37" s="109"/>
      <c r="J37" s="109"/>
      <c r="K37" s="109"/>
      <c r="L37" s="109"/>
      <c r="M37" s="109"/>
      <c r="N37" s="109"/>
    </row>
    <row r="38" spans="1:14" ht="38.25" customHeight="1">
      <c r="A38" s="110"/>
      <c r="B38" s="110"/>
      <c r="C38" s="110"/>
      <c r="D38" s="112"/>
      <c r="E38" s="108"/>
      <c r="F38" s="108"/>
      <c r="G38" s="114"/>
      <c r="H38" s="14" t="s">
        <v>749</v>
      </c>
      <c r="I38" s="14" t="s">
        <v>328</v>
      </c>
      <c r="J38" s="14" t="s">
        <v>748</v>
      </c>
      <c r="K38" s="14" t="s">
        <v>750</v>
      </c>
      <c r="L38" s="14" t="s">
        <v>340</v>
      </c>
      <c r="M38" s="14" t="s">
        <v>751</v>
      </c>
      <c r="N38" s="14" t="s">
        <v>752</v>
      </c>
    </row>
    <row r="39" spans="1:14" ht="12" customHeight="1">
      <c r="A39" s="34">
        <v>1</v>
      </c>
      <c r="B39" s="34">
        <v>2</v>
      </c>
      <c r="C39" s="34">
        <v>3</v>
      </c>
      <c r="D39" s="34">
        <v>4</v>
      </c>
      <c r="E39" s="34">
        <v>5</v>
      </c>
      <c r="F39" s="34">
        <v>6</v>
      </c>
      <c r="G39" s="34">
        <v>7</v>
      </c>
      <c r="H39" s="34">
        <v>8</v>
      </c>
      <c r="I39" s="34">
        <v>9</v>
      </c>
      <c r="J39" s="34">
        <v>10</v>
      </c>
      <c r="K39" s="34">
        <v>11</v>
      </c>
      <c r="L39" s="34">
        <v>12</v>
      </c>
      <c r="M39" s="34">
        <v>13</v>
      </c>
      <c r="N39" s="34">
        <v>14</v>
      </c>
    </row>
    <row r="40" spans="1:14" ht="15" customHeight="1">
      <c r="A40" s="22"/>
      <c r="B40" s="28"/>
      <c r="C40" s="28" t="s">
        <v>838</v>
      </c>
      <c r="D40" s="43" t="s">
        <v>876</v>
      </c>
      <c r="E40" s="17">
        <f aca="true" t="shared" si="11" ref="E40:N40">E41</f>
        <v>200000</v>
      </c>
      <c r="F40" s="44">
        <f aca="true" t="shared" si="12" ref="F40:F73">G40-E40</f>
        <v>0</v>
      </c>
      <c r="G40" s="17">
        <f t="shared" si="11"/>
        <v>200000</v>
      </c>
      <c r="H40" s="17">
        <f t="shared" si="11"/>
        <v>200000</v>
      </c>
      <c r="I40" s="17">
        <f t="shared" si="11"/>
        <v>0</v>
      </c>
      <c r="J40" s="17">
        <f t="shared" si="11"/>
        <v>0</v>
      </c>
      <c r="K40" s="17">
        <f t="shared" si="11"/>
        <v>0</v>
      </c>
      <c r="L40" s="17">
        <f t="shared" si="11"/>
        <v>0</v>
      </c>
      <c r="M40" s="17">
        <f t="shared" si="11"/>
        <v>0</v>
      </c>
      <c r="N40" s="17">
        <f t="shared" si="11"/>
        <v>0</v>
      </c>
    </row>
    <row r="41" spans="1:14" ht="15" customHeight="1">
      <c r="A41" s="22" t="s">
        <v>1032</v>
      </c>
      <c r="B41" s="27"/>
      <c r="C41" s="28">
        <v>3293</v>
      </c>
      <c r="D41" s="16" t="s">
        <v>171</v>
      </c>
      <c r="E41" s="17">
        <v>200000</v>
      </c>
      <c r="F41" s="44">
        <f t="shared" si="12"/>
        <v>0</v>
      </c>
      <c r="G41" s="44">
        <f t="shared" si="0"/>
        <v>200000</v>
      </c>
      <c r="H41" s="17">
        <v>200000</v>
      </c>
      <c r="I41" s="16">
        <v>0</v>
      </c>
      <c r="J41" s="16">
        <v>0</v>
      </c>
      <c r="K41" s="16">
        <v>0</v>
      </c>
      <c r="L41" s="16">
        <v>0</v>
      </c>
      <c r="M41" s="16">
        <v>0</v>
      </c>
      <c r="N41" s="16">
        <v>0</v>
      </c>
    </row>
    <row r="42" spans="1:14" ht="27.75" customHeight="1">
      <c r="A42" s="47"/>
      <c r="B42" s="48" t="s">
        <v>37</v>
      </c>
      <c r="C42" s="135" t="s">
        <v>841</v>
      </c>
      <c r="D42" s="136"/>
      <c r="E42" s="41">
        <f aca="true" t="shared" si="13" ref="E42:N43">E43</f>
        <v>490000</v>
      </c>
      <c r="F42" s="41">
        <f t="shared" si="13"/>
        <v>0</v>
      </c>
      <c r="G42" s="41">
        <f aca="true" t="shared" si="14" ref="G42:G86">SUM(H42:N42)</f>
        <v>490000</v>
      </c>
      <c r="H42" s="41">
        <f t="shared" si="13"/>
        <v>430000</v>
      </c>
      <c r="I42" s="41">
        <f t="shared" si="13"/>
        <v>60000</v>
      </c>
      <c r="J42" s="41">
        <f t="shared" si="13"/>
        <v>0</v>
      </c>
      <c r="K42" s="41">
        <f t="shared" si="13"/>
        <v>0</v>
      </c>
      <c r="L42" s="41">
        <f t="shared" si="13"/>
        <v>0</v>
      </c>
      <c r="M42" s="41">
        <f t="shared" si="13"/>
        <v>0</v>
      </c>
      <c r="N42" s="41">
        <f t="shared" si="13"/>
        <v>0</v>
      </c>
    </row>
    <row r="43" spans="1:14" ht="21" customHeight="1">
      <c r="A43" s="22"/>
      <c r="B43" s="27"/>
      <c r="C43" s="28">
        <v>3</v>
      </c>
      <c r="D43" s="43" t="s">
        <v>20</v>
      </c>
      <c r="E43" s="17">
        <f t="shared" si="13"/>
        <v>490000</v>
      </c>
      <c r="F43" s="44">
        <f t="shared" si="12"/>
        <v>0</v>
      </c>
      <c r="G43" s="44">
        <f t="shared" si="14"/>
        <v>490000</v>
      </c>
      <c r="H43" s="17">
        <f t="shared" si="13"/>
        <v>430000</v>
      </c>
      <c r="I43" s="17">
        <f t="shared" si="13"/>
        <v>60000</v>
      </c>
      <c r="J43" s="17">
        <f t="shared" si="13"/>
        <v>0</v>
      </c>
      <c r="K43" s="17">
        <f t="shared" si="13"/>
        <v>0</v>
      </c>
      <c r="L43" s="17">
        <f t="shared" si="13"/>
        <v>0</v>
      </c>
      <c r="M43" s="17">
        <f t="shared" si="13"/>
        <v>0</v>
      </c>
      <c r="N43" s="17">
        <f t="shared" si="13"/>
        <v>0</v>
      </c>
    </row>
    <row r="44" spans="1:14" ht="18" customHeight="1">
      <c r="A44" s="22"/>
      <c r="B44" s="27"/>
      <c r="C44" s="28">
        <v>32</v>
      </c>
      <c r="D44" s="43" t="s">
        <v>193</v>
      </c>
      <c r="E44" s="17">
        <f>E45+E48+E50</f>
        <v>490000</v>
      </c>
      <c r="F44" s="44">
        <f t="shared" si="12"/>
        <v>0</v>
      </c>
      <c r="G44" s="44">
        <f t="shared" si="14"/>
        <v>490000</v>
      </c>
      <c r="H44" s="17">
        <f>H45+H48+H50</f>
        <v>430000</v>
      </c>
      <c r="I44" s="17">
        <f aca="true" t="shared" si="15" ref="I44:N44">I45+I48+I50</f>
        <v>60000</v>
      </c>
      <c r="J44" s="17">
        <f t="shared" si="15"/>
        <v>0</v>
      </c>
      <c r="K44" s="17">
        <f t="shared" si="15"/>
        <v>0</v>
      </c>
      <c r="L44" s="17">
        <f t="shared" si="15"/>
        <v>0</v>
      </c>
      <c r="M44" s="17">
        <f t="shared" si="15"/>
        <v>0</v>
      </c>
      <c r="N44" s="17">
        <f t="shared" si="15"/>
        <v>0</v>
      </c>
    </row>
    <row r="45" spans="1:14" ht="15" customHeight="1">
      <c r="A45" s="27"/>
      <c r="B45" s="27"/>
      <c r="C45" s="28">
        <v>323</v>
      </c>
      <c r="D45" s="16" t="s">
        <v>977</v>
      </c>
      <c r="E45" s="17">
        <f>E46</f>
        <v>100000</v>
      </c>
      <c r="F45" s="44">
        <f t="shared" si="12"/>
        <v>0</v>
      </c>
      <c r="G45" s="17">
        <f t="shared" si="14"/>
        <v>100000</v>
      </c>
      <c r="H45" s="17">
        <f>H46</f>
        <v>100000</v>
      </c>
      <c r="I45" s="17">
        <f aca="true" t="shared" si="16" ref="I45:N46">I46</f>
        <v>0</v>
      </c>
      <c r="J45" s="17">
        <f t="shared" si="16"/>
        <v>0</v>
      </c>
      <c r="K45" s="17">
        <f t="shared" si="16"/>
        <v>0</v>
      </c>
      <c r="L45" s="17">
        <f t="shared" si="16"/>
        <v>0</v>
      </c>
      <c r="M45" s="17">
        <f t="shared" si="16"/>
        <v>0</v>
      </c>
      <c r="N45" s="17">
        <f t="shared" si="16"/>
        <v>0</v>
      </c>
    </row>
    <row r="46" spans="1:14" ht="15" customHeight="1">
      <c r="A46" s="27"/>
      <c r="B46" s="27"/>
      <c r="C46" s="28">
        <v>3233</v>
      </c>
      <c r="D46" s="16" t="s">
        <v>978</v>
      </c>
      <c r="E46" s="17">
        <f>E47</f>
        <v>100000</v>
      </c>
      <c r="F46" s="44">
        <f t="shared" si="12"/>
        <v>0</v>
      </c>
      <c r="G46" s="17">
        <f t="shared" si="14"/>
        <v>100000</v>
      </c>
      <c r="H46" s="17">
        <f>H47</f>
        <v>100000</v>
      </c>
      <c r="I46" s="17">
        <f t="shared" si="16"/>
        <v>0</v>
      </c>
      <c r="J46" s="17">
        <f t="shared" si="16"/>
        <v>0</v>
      </c>
      <c r="K46" s="17">
        <f t="shared" si="16"/>
        <v>0</v>
      </c>
      <c r="L46" s="17">
        <f t="shared" si="16"/>
        <v>0</v>
      </c>
      <c r="M46" s="17">
        <f t="shared" si="16"/>
        <v>0</v>
      </c>
      <c r="N46" s="17">
        <f t="shared" si="16"/>
        <v>0</v>
      </c>
    </row>
    <row r="47" spans="1:14" ht="13.5" customHeight="1">
      <c r="A47" s="27" t="s">
        <v>1045</v>
      </c>
      <c r="B47" s="27"/>
      <c r="C47" s="28"/>
      <c r="D47" s="16" t="s">
        <v>1046</v>
      </c>
      <c r="E47" s="17">
        <v>100000</v>
      </c>
      <c r="F47" s="44">
        <f t="shared" si="12"/>
        <v>0</v>
      </c>
      <c r="G47" s="17">
        <f>SUM(H47:N47)</f>
        <v>100000</v>
      </c>
      <c r="H47" s="17">
        <v>100000</v>
      </c>
      <c r="I47" s="16">
        <v>0</v>
      </c>
      <c r="J47" s="16">
        <v>0</v>
      </c>
      <c r="K47" s="16">
        <v>0</v>
      </c>
      <c r="L47" s="16">
        <v>0</v>
      </c>
      <c r="M47" s="16">
        <v>0</v>
      </c>
      <c r="N47" s="17">
        <v>0</v>
      </c>
    </row>
    <row r="48" spans="1:14" ht="18" customHeight="1">
      <c r="A48" s="22"/>
      <c r="B48" s="27"/>
      <c r="C48" s="28" t="s">
        <v>917</v>
      </c>
      <c r="D48" s="43" t="s">
        <v>918</v>
      </c>
      <c r="E48" s="17">
        <f aca="true" t="shared" si="17" ref="E48:N48">E49</f>
        <v>50000</v>
      </c>
      <c r="F48" s="44">
        <f t="shared" si="12"/>
        <v>0</v>
      </c>
      <c r="G48" s="44">
        <f t="shared" si="14"/>
        <v>50000</v>
      </c>
      <c r="H48" s="17">
        <f t="shared" si="17"/>
        <v>50000</v>
      </c>
      <c r="I48" s="17">
        <f t="shared" si="17"/>
        <v>0</v>
      </c>
      <c r="J48" s="17">
        <f t="shared" si="17"/>
        <v>0</v>
      </c>
      <c r="K48" s="17">
        <f t="shared" si="17"/>
        <v>0</v>
      </c>
      <c r="L48" s="17">
        <f t="shared" si="17"/>
        <v>0</v>
      </c>
      <c r="M48" s="17">
        <f t="shared" si="17"/>
        <v>0</v>
      </c>
      <c r="N48" s="17">
        <f t="shared" si="17"/>
        <v>0</v>
      </c>
    </row>
    <row r="49" spans="1:14" ht="15" customHeight="1">
      <c r="A49" s="22" t="s">
        <v>1033</v>
      </c>
      <c r="B49" s="27"/>
      <c r="C49" s="28" t="s">
        <v>919</v>
      </c>
      <c r="D49" s="50" t="s">
        <v>998</v>
      </c>
      <c r="E49" s="17">
        <v>50000</v>
      </c>
      <c r="F49" s="44">
        <f t="shared" si="12"/>
        <v>0</v>
      </c>
      <c r="G49" s="44">
        <f t="shared" si="14"/>
        <v>50000</v>
      </c>
      <c r="H49" s="17">
        <v>50000</v>
      </c>
      <c r="I49" s="16">
        <v>0</v>
      </c>
      <c r="J49" s="16">
        <v>0</v>
      </c>
      <c r="K49" s="16">
        <v>0</v>
      </c>
      <c r="L49" s="16">
        <v>0</v>
      </c>
      <c r="M49" s="16">
        <v>0</v>
      </c>
      <c r="N49" s="16">
        <v>0</v>
      </c>
    </row>
    <row r="50" spans="1:14" ht="18" customHeight="1">
      <c r="A50" s="27"/>
      <c r="B50" s="27"/>
      <c r="C50" s="28">
        <v>329</v>
      </c>
      <c r="D50" s="43" t="s">
        <v>192</v>
      </c>
      <c r="E50" s="17">
        <f>SUM(E51:E52)</f>
        <v>340000</v>
      </c>
      <c r="F50" s="44">
        <f t="shared" si="12"/>
        <v>0</v>
      </c>
      <c r="G50" s="44">
        <f t="shared" si="14"/>
        <v>340000</v>
      </c>
      <c r="H50" s="17">
        <f>SUM(H51:H52)</f>
        <v>280000</v>
      </c>
      <c r="I50" s="17">
        <f>SUM(I51:I52)</f>
        <v>60000</v>
      </c>
      <c r="J50" s="17">
        <f>SUM(J51:J52)</f>
        <v>0</v>
      </c>
      <c r="K50" s="16">
        <v>0</v>
      </c>
      <c r="L50" s="16">
        <v>0</v>
      </c>
      <c r="M50" s="16">
        <v>0</v>
      </c>
      <c r="N50" s="16">
        <v>0</v>
      </c>
    </row>
    <row r="51" spans="1:14" ht="15" customHeight="1">
      <c r="A51" s="22" t="s">
        <v>1034</v>
      </c>
      <c r="B51" s="27"/>
      <c r="C51" s="28">
        <v>3291</v>
      </c>
      <c r="D51" s="16" t="s">
        <v>1047</v>
      </c>
      <c r="E51" s="17">
        <v>300000</v>
      </c>
      <c r="F51" s="44">
        <f t="shared" si="12"/>
        <v>0</v>
      </c>
      <c r="G51" s="44">
        <f t="shared" si="14"/>
        <v>300000</v>
      </c>
      <c r="H51" s="17">
        <v>240000</v>
      </c>
      <c r="I51" s="17">
        <v>60000</v>
      </c>
      <c r="J51" s="16">
        <v>0</v>
      </c>
      <c r="K51" s="16">
        <v>0</v>
      </c>
      <c r="L51" s="16">
        <v>0</v>
      </c>
      <c r="M51" s="16">
        <v>0</v>
      </c>
      <c r="N51" s="16">
        <v>0</v>
      </c>
    </row>
    <row r="52" spans="1:14" ht="15" customHeight="1">
      <c r="A52" s="22" t="s">
        <v>1035</v>
      </c>
      <c r="B52" s="27"/>
      <c r="C52" s="28">
        <v>3293</v>
      </c>
      <c r="D52" s="16" t="s">
        <v>171</v>
      </c>
      <c r="E52" s="17">
        <v>40000</v>
      </c>
      <c r="F52" s="44">
        <f t="shared" si="12"/>
        <v>0</v>
      </c>
      <c r="G52" s="44">
        <f t="shared" si="14"/>
        <v>40000</v>
      </c>
      <c r="H52" s="17">
        <v>40000</v>
      </c>
      <c r="I52" s="16">
        <v>0</v>
      </c>
      <c r="J52" s="16">
        <v>0</v>
      </c>
      <c r="K52" s="16">
        <v>0</v>
      </c>
      <c r="L52" s="16">
        <v>0</v>
      </c>
      <c r="M52" s="16">
        <v>0</v>
      </c>
      <c r="N52" s="16">
        <v>0</v>
      </c>
    </row>
    <row r="53" spans="1:14" ht="27.75" customHeight="1">
      <c r="A53" s="27"/>
      <c r="B53" s="26" t="s">
        <v>52</v>
      </c>
      <c r="C53" s="139" t="s">
        <v>842</v>
      </c>
      <c r="D53" s="140"/>
      <c r="E53" s="19">
        <f aca="true" t="shared" si="18" ref="E53:N54">E54</f>
        <v>1720000</v>
      </c>
      <c r="F53" s="19">
        <f t="shared" si="18"/>
        <v>0</v>
      </c>
      <c r="G53" s="19">
        <f t="shared" si="14"/>
        <v>1720000</v>
      </c>
      <c r="H53" s="19">
        <f t="shared" si="18"/>
        <v>500000</v>
      </c>
      <c r="I53" s="19">
        <f t="shared" si="18"/>
        <v>0</v>
      </c>
      <c r="J53" s="19">
        <f t="shared" si="18"/>
        <v>250000</v>
      </c>
      <c r="K53" s="19">
        <f t="shared" si="18"/>
        <v>300000</v>
      </c>
      <c r="L53" s="19">
        <f t="shared" si="18"/>
        <v>670000</v>
      </c>
      <c r="M53" s="19">
        <f t="shared" si="18"/>
        <v>0</v>
      </c>
      <c r="N53" s="19">
        <f t="shared" si="18"/>
        <v>0</v>
      </c>
    </row>
    <row r="54" spans="1:14" ht="17.25" customHeight="1">
      <c r="A54" s="27"/>
      <c r="B54" s="27"/>
      <c r="C54" s="28">
        <v>3</v>
      </c>
      <c r="D54" s="16" t="s">
        <v>194</v>
      </c>
      <c r="E54" s="17">
        <f t="shared" si="18"/>
        <v>1720000</v>
      </c>
      <c r="F54" s="44">
        <f t="shared" si="12"/>
        <v>0</v>
      </c>
      <c r="G54" s="17">
        <f t="shared" si="14"/>
        <v>1720000</v>
      </c>
      <c r="H54" s="17">
        <f t="shared" si="18"/>
        <v>500000</v>
      </c>
      <c r="I54" s="17">
        <f t="shared" si="18"/>
        <v>0</v>
      </c>
      <c r="J54" s="17">
        <f t="shared" si="18"/>
        <v>250000</v>
      </c>
      <c r="K54" s="17">
        <f t="shared" si="18"/>
        <v>300000</v>
      </c>
      <c r="L54" s="17">
        <f t="shared" si="18"/>
        <v>670000</v>
      </c>
      <c r="M54" s="17">
        <f t="shared" si="18"/>
        <v>0</v>
      </c>
      <c r="N54" s="17">
        <f t="shared" si="18"/>
        <v>0</v>
      </c>
    </row>
    <row r="55" spans="1:14" ht="15" customHeight="1">
      <c r="A55" s="27"/>
      <c r="B55" s="27"/>
      <c r="C55" s="28">
        <v>32</v>
      </c>
      <c r="D55" s="16" t="s">
        <v>205</v>
      </c>
      <c r="E55" s="17">
        <f>E56+E58+E61</f>
        <v>1720000</v>
      </c>
      <c r="F55" s="44">
        <f t="shared" si="12"/>
        <v>0</v>
      </c>
      <c r="G55" s="17">
        <f t="shared" si="14"/>
        <v>1720000</v>
      </c>
      <c r="H55" s="17">
        <f aca="true" t="shared" si="19" ref="H55:N55">H56+H58+H61</f>
        <v>500000</v>
      </c>
      <c r="I55" s="17">
        <f t="shared" si="19"/>
        <v>0</v>
      </c>
      <c r="J55" s="17">
        <f t="shared" si="19"/>
        <v>250000</v>
      </c>
      <c r="K55" s="17">
        <f t="shared" si="19"/>
        <v>300000</v>
      </c>
      <c r="L55" s="17">
        <f t="shared" si="19"/>
        <v>670000</v>
      </c>
      <c r="M55" s="17">
        <f t="shared" si="19"/>
        <v>0</v>
      </c>
      <c r="N55" s="17">
        <f t="shared" si="19"/>
        <v>0</v>
      </c>
    </row>
    <row r="56" spans="1:14" ht="15" customHeight="1">
      <c r="A56" s="27"/>
      <c r="B56" s="27"/>
      <c r="C56" s="28">
        <v>322</v>
      </c>
      <c r="D56" s="16" t="s">
        <v>212</v>
      </c>
      <c r="E56" s="17">
        <f aca="true" t="shared" si="20" ref="E56:N56">SUM(E57:E57)</f>
        <v>70000</v>
      </c>
      <c r="F56" s="44">
        <f t="shared" si="12"/>
        <v>0</v>
      </c>
      <c r="G56" s="17">
        <f t="shared" si="14"/>
        <v>70000</v>
      </c>
      <c r="H56" s="17">
        <f t="shared" si="20"/>
        <v>20000</v>
      </c>
      <c r="I56" s="17">
        <f t="shared" si="20"/>
        <v>0</v>
      </c>
      <c r="J56" s="17">
        <f t="shared" si="20"/>
        <v>0</v>
      </c>
      <c r="K56" s="17">
        <f t="shared" si="20"/>
        <v>0</v>
      </c>
      <c r="L56" s="17">
        <f t="shared" si="20"/>
        <v>50000</v>
      </c>
      <c r="M56" s="17">
        <f t="shared" si="20"/>
        <v>0</v>
      </c>
      <c r="N56" s="17">
        <f t="shared" si="20"/>
        <v>0</v>
      </c>
    </row>
    <row r="57" spans="1:14" ht="15" customHeight="1">
      <c r="A57" s="27" t="s">
        <v>1036</v>
      </c>
      <c r="B57" s="27"/>
      <c r="C57" s="28">
        <v>3221</v>
      </c>
      <c r="D57" s="16" t="s">
        <v>270</v>
      </c>
      <c r="E57" s="17">
        <v>70000</v>
      </c>
      <c r="F57" s="44">
        <f t="shared" si="12"/>
        <v>0</v>
      </c>
      <c r="G57" s="17">
        <f t="shared" si="14"/>
        <v>70000</v>
      </c>
      <c r="H57" s="17">
        <v>20000</v>
      </c>
      <c r="I57" s="17">
        <v>0</v>
      </c>
      <c r="J57" s="17">
        <v>0</v>
      </c>
      <c r="K57" s="17">
        <v>0</v>
      </c>
      <c r="L57" s="17">
        <v>50000</v>
      </c>
      <c r="M57" s="17">
        <v>0</v>
      </c>
      <c r="N57" s="16">
        <v>0</v>
      </c>
    </row>
    <row r="58" spans="1:14" ht="15" customHeight="1">
      <c r="A58" s="27"/>
      <c r="B58" s="27"/>
      <c r="C58" s="28">
        <v>323</v>
      </c>
      <c r="D58" s="16" t="s">
        <v>214</v>
      </c>
      <c r="E58" s="17">
        <f>SUM(E59:E60)</f>
        <v>1050000</v>
      </c>
      <c r="F58" s="44">
        <f t="shared" si="12"/>
        <v>0</v>
      </c>
      <c r="G58" s="17">
        <f t="shared" si="14"/>
        <v>1050000</v>
      </c>
      <c r="H58" s="17">
        <f aca="true" t="shared" si="21" ref="H58:N58">SUM(H59:H60)</f>
        <v>180000</v>
      </c>
      <c r="I58" s="17">
        <f t="shared" si="21"/>
        <v>0</v>
      </c>
      <c r="J58" s="17">
        <f t="shared" si="21"/>
        <v>100000</v>
      </c>
      <c r="K58" s="17">
        <f t="shared" si="21"/>
        <v>300000</v>
      </c>
      <c r="L58" s="17">
        <f t="shared" si="21"/>
        <v>470000</v>
      </c>
      <c r="M58" s="17">
        <f t="shared" si="21"/>
        <v>0</v>
      </c>
      <c r="N58" s="17">
        <f t="shared" si="21"/>
        <v>0</v>
      </c>
    </row>
    <row r="59" spans="1:14" ht="15" customHeight="1">
      <c r="A59" s="27" t="s">
        <v>1037</v>
      </c>
      <c r="B59" s="27"/>
      <c r="C59" s="28">
        <v>3233</v>
      </c>
      <c r="D59" s="16" t="s">
        <v>273</v>
      </c>
      <c r="E59" s="17">
        <v>200000</v>
      </c>
      <c r="F59" s="44">
        <f t="shared" si="12"/>
        <v>20000</v>
      </c>
      <c r="G59" s="17">
        <f t="shared" si="14"/>
        <v>220000</v>
      </c>
      <c r="H59" s="17">
        <v>120000</v>
      </c>
      <c r="I59" s="17">
        <v>0</v>
      </c>
      <c r="J59" s="17">
        <v>50000</v>
      </c>
      <c r="K59" s="17">
        <v>0</v>
      </c>
      <c r="L59" s="17">
        <v>50000</v>
      </c>
      <c r="M59" s="17">
        <v>0</v>
      </c>
      <c r="N59" s="16">
        <v>0</v>
      </c>
    </row>
    <row r="60" spans="1:14" ht="15" customHeight="1">
      <c r="A60" s="27" t="s">
        <v>53</v>
      </c>
      <c r="B60" s="27"/>
      <c r="C60" s="28">
        <v>3237</v>
      </c>
      <c r="D60" s="16" t="s">
        <v>274</v>
      </c>
      <c r="E60" s="17">
        <v>850000</v>
      </c>
      <c r="F60" s="44">
        <f t="shared" si="12"/>
        <v>-20000</v>
      </c>
      <c r="G60" s="17">
        <f t="shared" si="14"/>
        <v>830000</v>
      </c>
      <c r="H60" s="17">
        <v>60000</v>
      </c>
      <c r="I60" s="17">
        <v>0</v>
      </c>
      <c r="J60" s="17">
        <v>50000</v>
      </c>
      <c r="K60" s="17">
        <v>300000</v>
      </c>
      <c r="L60" s="17">
        <v>420000</v>
      </c>
      <c r="M60" s="17">
        <v>0</v>
      </c>
      <c r="N60" s="16">
        <v>0</v>
      </c>
    </row>
    <row r="61" spans="1:14" ht="15" customHeight="1">
      <c r="A61" s="27"/>
      <c r="B61" s="27"/>
      <c r="C61" s="28">
        <v>329</v>
      </c>
      <c r="D61" s="16" t="s">
        <v>371</v>
      </c>
      <c r="E61" s="17">
        <f>SUM(E62:E63)</f>
        <v>600000</v>
      </c>
      <c r="F61" s="44">
        <f t="shared" si="12"/>
        <v>0</v>
      </c>
      <c r="G61" s="17">
        <f t="shared" si="14"/>
        <v>600000</v>
      </c>
      <c r="H61" s="17">
        <f aca="true" t="shared" si="22" ref="H61:N61">SUM(H62:H63)</f>
        <v>300000</v>
      </c>
      <c r="I61" s="17">
        <f t="shared" si="22"/>
        <v>0</v>
      </c>
      <c r="J61" s="17">
        <f t="shared" si="22"/>
        <v>150000</v>
      </c>
      <c r="K61" s="17">
        <f t="shared" si="22"/>
        <v>0</v>
      </c>
      <c r="L61" s="17">
        <f t="shared" si="22"/>
        <v>150000</v>
      </c>
      <c r="M61" s="17">
        <f t="shared" si="22"/>
        <v>0</v>
      </c>
      <c r="N61" s="17">
        <f t="shared" si="22"/>
        <v>0</v>
      </c>
    </row>
    <row r="62" spans="1:14" ht="15" customHeight="1">
      <c r="A62" s="27" t="s">
        <v>54</v>
      </c>
      <c r="B62" s="27"/>
      <c r="C62" s="28">
        <v>3293</v>
      </c>
      <c r="D62" s="16" t="s">
        <v>276</v>
      </c>
      <c r="E62" s="17">
        <v>200000</v>
      </c>
      <c r="F62" s="44">
        <f t="shared" si="12"/>
        <v>0</v>
      </c>
      <c r="G62" s="17">
        <f t="shared" si="14"/>
        <v>200000</v>
      </c>
      <c r="H62" s="17">
        <v>150000</v>
      </c>
      <c r="I62" s="17">
        <v>0</v>
      </c>
      <c r="J62" s="17">
        <v>0</v>
      </c>
      <c r="K62" s="17">
        <v>0</v>
      </c>
      <c r="L62" s="17">
        <v>50000</v>
      </c>
      <c r="M62" s="17">
        <v>0</v>
      </c>
      <c r="N62" s="16">
        <v>0</v>
      </c>
    </row>
    <row r="63" spans="1:14" ht="15" customHeight="1">
      <c r="A63" s="27" t="s">
        <v>80</v>
      </c>
      <c r="B63" s="27"/>
      <c r="C63" s="28">
        <v>3299</v>
      </c>
      <c r="D63" s="16" t="s">
        <v>277</v>
      </c>
      <c r="E63" s="17">
        <v>400000</v>
      </c>
      <c r="F63" s="44">
        <f t="shared" si="12"/>
        <v>0</v>
      </c>
      <c r="G63" s="17">
        <f t="shared" si="14"/>
        <v>400000</v>
      </c>
      <c r="H63" s="17">
        <v>150000</v>
      </c>
      <c r="I63" s="17">
        <v>0</v>
      </c>
      <c r="J63" s="17">
        <v>150000</v>
      </c>
      <c r="K63" s="17">
        <v>0</v>
      </c>
      <c r="L63" s="17">
        <v>100000</v>
      </c>
      <c r="M63" s="17">
        <v>0</v>
      </c>
      <c r="N63" s="16">
        <v>0</v>
      </c>
    </row>
    <row r="64" spans="1:14" ht="25.5" customHeight="1">
      <c r="A64" s="27"/>
      <c r="B64" s="26" t="s">
        <v>52</v>
      </c>
      <c r="C64" s="126" t="s">
        <v>843</v>
      </c>
      <c r="D64" s="127"/>
      <c r="E64" s="19">
        <f aca="true" t="shared" si="23" ref="E64:N64">E65</f>
        <v>1516100</v>
      </c>
      <c r="F64" s="19">
        <f t="shared" si="23"/>
        <v>0</v>
      </c>
      <c r="G64" s="19">
        <f t="shared" si="14"/>
        <v>1516100</v>
      </c>
      <c r="H64" s="19">
        <f t="shared" si="23"/>
        <v>1291100</v>
      </c>
      <c r="I64" s="19">
        <f t="shared" si="23"/>
        <v>225000</v>
      </c>
      <c r="J64" s="19">
        <f t="shared" si="23"/>
        <v>0</v>
      </c>
      <c r="K64" s="19">
        <f t="shared" si="23"/>
        <v>0</v>
      </c>
      <c r="L64" s="19">
        <f t="shared" si="23"/>
        <v>0</v>
      </c>
      <c r="M64" s="19">
        <f t="shared" si="23"/>
        <v>0</v>
      </c>
      <c r="N64" s="19">
        <f t="shared" si="23"/>
        <v>0</v>
      </c>
    </row>
    <row r="65" spans="1:14" ht="21" customHeight="1">
      <c r="A65" s="27"/>
      <c r="B65" s="27"/>
      <c r="C65" s="28">
        <v>3</v>
      </c>
      <c r="D65" s="16" t="s">
        <v>746</v>
      </c>
      <c r="E65" s="17">
        <f>E66+E84</f>
        <v>1516100</v>
      </c>
      <c r="F65" s="44">
        <f t="shared" si="12"/>
        <v>0</v>
      </c>
      <c r="G65" s="17">
        <f t="shared" si="14"/>
        <v>1516100</v>
      </c>
      <c r="H65" s="17">
        <f aca="true" t="shared" si="24" ref="H65:N65">H66+H84</f>
        <v>1291100</v>
      </c>
      <c r="I65" s="17">
        <f t="shared" si="24"/>
        <v>225000</v>
      </c>
      <c r="J65" s="17">
        <f t="shared" si="24"/>
        <v>0</v>
      </c>
      <c r="K65" s="17">
        <f t="shared" si="24"/>
        <v>0</v>
      </c>
      <c r="L65" s="17">
        <f t="shared" si="24"/>
        <v>0</v>
      </c>
      <c r="M65" s="17">
        <f t="shared" si="24"/>
        <v>0</v>
      </c>
      <c r="N65" s="17">
        <f t="shared" si="24"/>
        <v>0</v>
      </c>
    </row>
    <row r="66" spans="1:14" ht="18" customHeight="1">
      <c r="A66" s="27"/>
      <c r="B66" s="27"/>
      <c r="C66" s="28">
        <v>32</v>
      </c>
      <c r="D66" s="16" t="s">
        <v>747</v>
      </c>
      <c r="E66" s="17">
        <f>E67+E71</f>
        <v>1435600</v>
      </c>
      <c r="F66" s="44">
        <f t="shared" si="12"/>
        <v>0</v>
      </c>
      <c r="G66" s="17">
        <f t="shared" si="14"/>
        <v>1435600</v>
      </c>
      <c r="H66" s="17">
        <f aca="true" t="shared" si="25" ref="H66:N66">H67+H71</f>
        <v>1210600</v>
      </c>
      <c r="I66" s="17">
        <f t="shared" si="25"/>
        <v>225000</v>
      </c>
      <c r="J66" s="17">
        <f t="shared" si="25"/>
        <v>0</v>
      </c>
      <c r="K66" s="17">
        <f t="shared" si="25"/>
        <v>0</v>
      </c>
      <c r="L66" s="17">
        <f t="shared" si="25"/>
        <v>0</v>
      </c>
      <c r="M66" s="17">
        <f t="shared" si="25"/>
        <v>0</v>
      </c>
      <c r="N66" s="17">
        <f t="shared" si="25"/>
        <v>0</v>
      </c>
    </row>
    <row r="67" spans="1:14" ht="18" customHeight="1">
      <c r="A67" s="27"/>
      <c r="B67" s="27"/>
      <c r="C67" s="28">
        <v>323</v>
      </c>
      <c r="D67" s="16" t="s">
        <v>0</v>
      </c>
      <c r="E67" s="17">
        <f>SUM(E68:E70)</f>
        <v>905600</v>
      </c>
      <c r="F67" s="44">
        <f t="shared" si="12"/>
        <v>0</v>
      </c>
      <c r="G67" s="17">
        <f t="shared" si="14"/>
        <v>905600</v>
      </c>
      <c r="H67" s="17">
        <f aca="true" t="shared" si="26" ref="H67:N67">SUM(H68:H70)</f>
        <v>680600</v>
      </c>
      <c r="I67" s="17">
        <f t="shared" si="26"/>
        <v>225000</v>
      </c>
      <c r="J67" s="17">
        <f t="shared" si="26"/>
        <v>0</v>
      </c>
      <c r="K67" s="17">
        <f t="shared" si="26"/>
        <v>0</v>
      </c>
      <c r="L67" s="17">
        <f t="shared" si="26"/>
        <v>0</v>
      </c>
      <c r="M67" s="17">
        <f t="shared" si="26"/>
        <v>0</v>
      </c>
      <c r="N67" s="17">
        <f t="shared" si="26"/>
        <v>0</v>
      </c>
    </row>
    <row r="68" spans="1:14" ht="15" customHeight="1">
      <c r="A68" s="27" t="s">
        <v>81</v>
      </c>
      <c r="B68" s="27"/>
      <c r="C68" s="28">
        <v>3233</v>
      </c>
      <c r="D68" s="16" t="s">
        <v>1</v>
      </c>
      <c r="E68" s="17">
        <v>200000</v>
      </c>
      <c r="F68" s="44">
        <f t="shared" si="12"/>
        <v>0</v>
      </c>
      <c r="G68" s="17">
        <f t="shared" si="14"/>
        <v>200000</v>
      </c>
      <c r="H68" s="17">
        <v>150000</v>
      </c>
      <c r="I68" s="17">
        <v>50000</v>
      </c>
      <c r="J68" s="17">
        <v>0</v>
      </c>
      <c r="K68" s="16">
        <v>0</v>
      </c>
      <c r="L68" s="16">
        <v>0</v>
      </c>
      <c r="M68" s="16">
        <v>0</v>
      </c>
      <c r="N68" s="16">
        <v>0</v>
      </c>
    </row>
    <row r="69" spans="1:14" ht="15" customHeight="1">
      <c r="A69" s="27" t="s">
        <v>82</v>
      </c>
      <c r="B69" s="27"/>
      <c r="C69" s="28" t="s">
        <v>163</v>
      </c>
      <c r="D69" s="16" t="s">
        <v>164</v>
      </c>
      <c r="E69" s="17">
        <v>535600</v>
      </c>
      <c r="F69" s="44">
        <f t="shared" si="12"/>
        <v>0</v>
      </c>
      <c r="G69" s="17">
        <f t="shared" si="14"/>
        <v>535600</v>
      </c>
      <c r="H69" s="17">
        <v>360600</v>
      </c>
      <c r="I69" s="17">
        <v>175000</v>
      </c>
      <c r="J69" s="16">
        <v>0</v>
      </c>
      <c r="K69" s="16">
        <v>0</v>
      </c>
      <c r="L69" s="16">
        <v>0</v>
      </c>
      <c r="M69" s="16">
        <v>0</v>
      </c>
      <c r="N69" s="16">
        <v>0</v>
      </c>
    </row>
    <row r="70" spans="1:14" ht="15" customHeight="1">
      <c r="A70" s="27" t="s">
        <v>1005</v>
      </c>
      <c r="B70" s="27"/>
      <c r="C70" s="28">
        <v>3239</v>
      </c>
      <c r="D70" s="16" t="s">
        <v>2</v>
      </c>
      <c r="E70" s="17">
        <v>170000</v>
      </c>
      <c r="F70" s="44">
        <f t="shared" si="12"/>
        <v>0</v>
      </c>
      <c r="G70" s="17">
        <f t="shared" si="14"/>
        <v>170000</v>
      </c>
      <c r="H70" s="17">
        <v>170000</v>
      </c>
      <c r="I70" s="16">
        <v>0</v>
      </c>
      <c r="J70" s="16">
        <v>0</v>
      </c>
      <c r="K70" s="16">
        <v>0</v>
      </c>
      <c r="L70" s="16">
        <v>0</v>
      </c>
      <c r="M70" s="16">
        <v>0</v>
      </c>
      <c r="N70" s="16">
        <v>0</v>
      </c>
    </row>
    <row r="71" spans="1:14" ht="18" customHeight="1">
      <c r="A71" s="27"/>
      <c r="B71" s="27"/>
      <c r="C71" s="28">
        <v>329</v>
      </c>
      <c r="D71" s="16" t="s">
        <v>3</v>
      </c>
      <c r="E71" s="17">
        <f>E72+E73+E78+E79</f>
        <v>530000</v>
      </c>
      <c r="F71" s="44">
        <f t="shared" si="12"/>
        <v>0</v>
      </c>
      <c r="G71" s="17">
        <f t="shared" si="14"/>
        <v>530000</v>
      </c>
      <c r="H71" s="17">
        <f aca="true" t="shared" si="27" ref="H71:N71">H72+H73+H78+H79</f>
        <v>530000</v>
      </c>
      <c r="I71" s="17">
        <f t="shared" si="27"/>
        <v>0</v>
      </c>
      <c r="J71" s="17">
        <f t="shared" si="27"/>
        <v>0</v>
      </c>
      <c r="K71" s="17">
        <f t="shared" si="27"/>
        <v>0</v>
      </c>
      <c r="L71" s="17">
        <f t="shared" si="27"/>
        <v>0</v>
      </c>
      <c r="M71" s="17">
        <f t="shared" si="27"/>
        <v>0</v>
      </c>
      <c r="N71" s="17">
        <f t="shared" si="27"/>
        <v>0</v>
      </c>
    </row>
    <row r="72" spans="1:14" ht="15" customHeight="1">
      <c r="A72" s="27" t="s">
        <v>83</v>
      </c>
      <c r="B72" s="27"/>
      <c r="C72" s="28">
        <v>3292</v>
      </c>
      <c r="D72" s="16" t="s">
        <v>4</v>
      </c>
      <c r="E72" s="17">
        <v>35000</v>
      </c>
      <c r="F72" s="44">
        <f t="shared" si="12"/>
        <v>0</v>
      </c>
      <c r="G72" s="17">
        <f t="shared" si="14"/>
        <v>35000</v>
      </c>
      <c r="H72" s="17">
        <v>35000</v>
      </c>
      <c r="I72" s="16">
        <v>0</v>
      </c>
      <c r="J72" s="16">
        <v>0</v>
      </c>
      <c r="K72" s="16">
        <v>0</v>
      </c>
      <c r="L72" s="16">
        <v>0</v>
      </c>
      <c r="M72" s="16">
        <v>0</v>
      </c>
      <c r="N72" s="17">
        <v>0</v>
      </c>
    </row>
    <row r="73" spans="1:14" ht="15" customHeight="1">
      <c r="A73" s="27" t="s">
        <v>84</v>
      </c>
      <c r="B73" s="27"/>
      <c r="C73" s="28">
        <v>3294</v>
      </c>
      <c r="D73" s="16" t="s">
        <v>5</v>
      </c>
      <c r="E73" s="17">
        <v>15000</v>
      </c>
      <c r="F73" s="44">
        <f t="shared" si="12"/>
        <v>0</v>
      </c>
      <c r="G73" s="17">
        <f t="shared" si="14"/>
        <v>15000</v>
      </c>
      <c r="H73" s="17">
        <v>15000</v>
      </c>
      <c r="I73" s="16">
        <v>0</v>
      </c>
      <c r="J73" s="16">
        <v>0</v>
      </c>
      <c r="K73" s="16">
        <v>0</v>
      </c>
      <c r="L73" s="16">
        <v>0</v>
      </c>
      <c r="M73" s="16">
        <v>0</v>
      </c>
      <c r="N73" s="17">
        <v>0</v>
      </c>
    </row>
    <row r="74" spans="1:14" ht="16.5" customHeight="1">
      <c r="A74" s="49"/>
      <c r="B74" s="49"/>
      <c r="C74" s="29"/>
      <c r="D74" s="23"/>
      <c r="E74" s="32"/>
      <c r="F74" s="32"/>
      <c r="G74" s="32"/>
      <c r="H74" s="32"/>
      <c r="I74" s="23"/>
      <c r="J74" s="23"/>
      <c r="K74" s="23"/>
      <c r="L74" s="23"/>
      <c r="M74" s="23"/>
      <c r="N74" s="32"/>
    </row>
    <row r="75" spans="1:14" ht="18" customHeight="1">
      <c r="A75" s="110" t="s">
        <v>34</v>
      </c>
      <c r="B75" s="111" t="s">
        <v>327</v>
      </c>
      <c r="C75" s="110" t="s">
        <v>745</v>
      </c>
      <c r="D75" s="112" t="s">
        <v>385</v>
      </c>
      <c r="E75" s="107" t="s">
        <v>1057</v>
      </c>
      <c r="F75" s="107" t="s">
        <v>1052</v>
      </c>
      <c r="G75" s="113" t="s">
        <v>1053</v>
      </c>
      <c r="H75" s="109" t="s">
        <v>1056</v>
      </c>
      <c r="I75" s="109"/>
      <c r="J75" s="109"/>
      <c r="K75" s="109"/>
      <c r="L75" s="109"/>
      <c r="M75" s="109"/>
      <c r="N75" s="109"/>
    </row>
    <row r="76" spans="1:14" ht="38.25" customHeight="1">
      <c r="A76" s="110"/>
      <c r="B76" s="110"/>
      <c r="C76" s="110"/>
      <c r="D76" s="112"/>
      <c r="E76" s="108"/>
      <c r="F76" s="108"/>
      <c r="G76" s="114"/>
      <c r="H76" s="14" t="s">
        <v>749</v>
      </c>
      <c r="I76" s="14" t="s">
        <v>328</v>
      </c>
      <c r="J76" s="14" t="s">
        <v>748</v>
      </c>
      <c r="K76" s="14" t="s">
        <v>750</v>
      </c>
      <c r="L76" s="14" t="s">
        <v>340</v>
      </c>
      <c r="M76" s="14" t="s">
        <v>751</v>
      </c>
      <c r="N76" s="14" t="s">
        <v>752</v>
      </c>
    </row>
    <row r="77" spans="1:14" ht="12" customHeight="1">
      <c r="A77" s="34">
        <v>1</v>
      </c>
      <c r="B77" s="34">
        <v>2</v>
      </c>
      <c r="C77" s="34">
        <v>3</v>
      </c>
      <c r="D77" s="34">
        <v>4</v>
      </c>
      <c r="E77" s="34">
        <v>5</v>
      </c>
      <c r="F77" s="34">
        <v>6</v>
      </c>
      <c r="G77" s="34">
        <v>7</v>
      </c>
      <c r="H77" s="34">
        <v>8</v>
      </c>
      <c r="I77" s="34">
        <v>9</v>
      </c>
      <c r="J77" s="34">
        <v>10</v>
      </c>
      <c r="K77" s="34">
        <v>11</v>
      </c>
      <c r="L77" s="34">
        <v>12</v>
      </c>
      <c r="M77" s="34">
        <v>13</v>
      </c>
      <c r="N77" s="34">
        <v>14</v>
      </c>
    </row>
    <row r="78" spans="1:14" ht="15" customHeight="1">
      <c r="A78" s="27" t="s">
        <v>85</v>
      </c>
      <c r="B78" s="27"/>
      <c r="C78" s="28" t="s">
        <v>975</v>
      </c>
      <c r="D78" s="16" t="s">
        <v>979</v>
      </c>
      <c r="E78" s="17">
        <v>330000</v>
      </c>
      <c r="F78" s="44">
        <f aca="true" t="shared" si="28" ref="F78:F105">G78-E78</f>
        <v>0</v>
      </c>
      <c r="G78" s="17">
        <f>SUM(H78:N78)</f>
        <v>330000</v>
      </c>
      <c r="H78" s="17">
        <v>330000</v>
      </c>
      <c r="I78" s="16">
        <v>0</v>
      </c>
      <c r="J78" s="16">
        <v>0</v>
      </c>
      <c r="K78" s="16">
        <v>0</v>
      </c>
      <c r="L78" s="16">
        <v>0</v>
      </c>
      <c r="M78" s="16">
        <v>0</v>
      </c>
      <c r="N78" s="17">
        <v>0</v>
      </c>
    </row>
    <row r="79" spans="1:14" ht="15" customHeight="1">
      <c r="A79" s="27"/>
      <c r="B79" s="27"/>
      <c r="C79" s="28">
        <v>3299</v>
      </c>
      <c r="D79" s="16" t="s">
        <v>6</v>
      </c>
      <c r="E79" s="17">
        <f>E80+E81+E82+E83</f>
        <v>150000</v>
      </c>
      <c r="F79" s="44">
        <f t="shared" si="28"/>
        <v>0</v>
      </c>
      <c r="G79" s="17">
        <f t="shared" si="14"/>
        <v>150000</v>
      </c>
      <c r="H79" s="17">
        <f>H80+H81+H82+H83</f>
        <v>150000</v>
      </c>
      <c r="I79" s="17">
        <f aca="true" t="shared" si="29" ref="I79:N79">I80+I81+I82+I83</f>
        <v>0</v>
      </c>
      <c r="J79" s="17">
        <f t="shared" si="29"/>
        <v>0</v>
      </c>
      <c r="K79" s="17">
        <f t="shared" si="29"/>
        <v>0</v>
      </c>
      <c r="L79" s="17">
        <f t="shared" si="29"/>
        <v>0</v>
      </c>
      <c r="M79" s="17">
        <f t="shared" si="29"/>
        <v>0</v>
      </c>
      <c r="N79" s="17">
        <f t="shared" si="29"/>
        <v>0</v>
      </c>
    </row>
    <row r="80" spans="1:14" ht="13.5" customHeight="1">
      <c r="A80" s="27" t="s">
        <v>86</v>
      </c>
      <c r="B80" s="27"/>
      <c r="C80" s="28"/>
      <c r="D80" s="16" t="s">
        <v>980</v>
      </c>
      <c r="E80" s="17">
        <v>40000</v>
      </c>
      <c r="F80" s="44">
        <f t="shared" si="28"/>
        <v>0</v>
      </c>
      <c r="G80" s="17">
        <f t="shared" si="14"/>
        <v>40000</v>
      </c>
      <c r="H80" s="17">
        <v>40000</v>
      </c>
      <c r="I80" s="16">
        <v>0</v>
      </c>
      <c r="J80" s="16">
        <v>0</v>
      </c>
      <c r="K80" s="16">
        <v>0</v>
      </c>
      <c r="L80" s="16">
        <v>0</v>
      </c>
      <c r="M80" s="16">
        <v>0</v>
      </c>
      <c r="N80" s="17">
        <v>0</v>
      </c>
    </row>
    <row r="81" spans="1:14" ht="13.5" customHeight="1">
      <c r="A81" s="27" t="s">
        <v>874</v>
      </c>
      <c r="B81" s="27"/>
      <c r="C81" s="28"/>
      <c r="D81" s="16" t="s">
        <v>981</v>
      </c>
      <c r="E81" s="17">
        <v>80000</v>
      </c>
      <c r="F81" s="44">
        <f t="shared" si="28"/>
        <v>0</v>
      </c>
      <c r="G81" s="57">
        <f t="shared" si="14"/>
        <v>80000</v>
      </c>
      <c r="H81" s="17">
        <v>80000</v>
      </c>
      <c r="I81" s="16">
        <v>0</v>
      </c>
      <c r="J81" s="16">
        <v>0</v>
      </c>
      <c r="K81" s="16">
        <v>0</v>
      </c>
      <c r="L81" s="16">
        <v>0</v>
      </c>
      <c r="M81" s="16">
        <v>0</v>
      </c>
      <c r="N81" s="17">
        <v>0</v>
      </c>
    </row>
    <row r="82" spans="1:14" ht="13.5" customHeight="1">
      <c r="A82" s="27" t="s">
        <v>770</v>
      </c>
      <c r="B82" s="27"/>
      <c r="C82" s="28"/>
      <c r="D82" s="16" t="s">
        <v>982</v>
      </c>
      <c r="E82" s="17">
        <v>20000</v>
      </c>
      <c r="F82" s="44">
        <f t="shared" si="28"/>
        <v>0</v>
      </c>
      <c r="G82" s="17">
        <f t="shared" si="14"/>
        <v>20000</v>
      </c>
      <c r="H82" s="17">
        <v>20000</v>
      </c>
      <c r="I82" s="16">
        <v>0</v>
      </c>
      <c r="J82" s="16">
        <v>0</v>
      </c>
      <c r="K82" s="16">
        <v>0</v>
      </c>
      <c r="L82" s="16">
        <v>0</v>
      </c>
      <c r="M82" s="16">
        <v>0</v>
      </c>
      <c r="N82" s="17">
        <v>0</v>
      </c>
    </row>
    <row r="83" spans="1:14" ht="13.5" customHeight="1">
      <c r="A83" s="27" t="s">
        <v>87</v>
      </c>
      <c r="B83" s="27"/>
      <c r="C83" s="28"/>
      <c r="D83" s="16" t="s">
        <v>983</v>
      </c>
      <c r="E83" s="17">
        <v>10000</v>
      </c>
      <c r="F83" s="44">
        <f t="shared" si="28"/>
        <v>0</v>
      </c>
      <c r="G83" s="17">
        <f t="shared" si="14"/>
        <v>10000</v>
      </c>
      <c r="H83" s="17">
        <v>10000</v>
      </c>
      <c r="I83" s="16">
        <v>0</v>
      </c>
      <c r="J83" s="16">
        <v>0</v>
      </c>
      <c r="K83" s="16">
        <v>0</v>
      </c>
      <c r="L83" s="16">
        <v>0</v>
      </c>
      <c r="M83" s="16">
        <v>0</v>
      </c>
      <c r="N83" s="17">
        <v>0</v>
      </c>
    </row>
    <row r="84" spans="1:14" ht="18" customHeight="1">
      <c r="A84" s="27"/>
      <c r="B84" s="27"/>
      <c r="C84" s="28">
        <v>38</v>
      </c>
      <c r="D84" s="16" t="s">
        <v>7</v>
      </c>
      <c r="E84" s="17">
        <f>E85</f>
        <v>80500</v>
      </c>
      <c r="F84" s="44">
        <f t="shared" si="28"/>
        <v>0</v>
      </c>
      <c r="G84" s="17">
        <f t="shared" si="14"/>
        <v>80500</v>
      </c>
      <c r="H84" s="17">
        <f>H85</f>
        <v>80500</v>
      </c>
      <c r="I84" s="17">
        <f aca="true" t="shared" si="30" ref="I84:N85">I85</f>
        <v>0</v>
      </c>
      <c r="J84" s="17">
        <f t="shared" si="30"/>
        <v>0</v>
      </c>
      <c r="K84" s="17">
        <f t="shared" si="30"/>
        <v>0</v>
      </c>
      <c r="L84" s="17">
        <f t="shared" si="30"/>
        <v>0</v>
      </c>
      <c r="M84" s="17">
        <f t="shared" si="30"/>
        <v>0</v>
      </c>
      <c r="N84" s="17">
        <f t="shared" si="30"/>
        <v>0</v>
      </c>
    </row>
    <row r="85" spans="1:14" ht="18" customHeight="1">
      <c r="A85" s="27"/>
      <c r="B85" s="27"/>
      <c r="C85" s="28">
        <v>385</v>
      </c>
      <c r="D85" s="16" t="s">
        <v>8</v>
      </c>
      <c r="E85" s="17">
        <f>E86</f>
        <v>80500</v>
      </c>
      <c r="F85" s="44">
        <f t="shared" si="28"/>
        <v>0</v>
      </c>
      <c r="G85" s="17">
        <f t="shared" si="14"/>
        <v>80500</v>
      </c>
      <c r="H85" s="17">
        <f>H86</f>
        <v>80500</v>
      </c>
      <c r="I85" s="17">
        <f t="shared" si="30"/>
        <v>0</v>
      </c>
      <c r="J85" s="17">
        <f t="shared" si="30"/>
        <v>0</v>
      </c>
      <c r="K85" s="17">
        <f t="shared" si="30"/>
        <v>0</v>
      </c>
      <c r="L85" s="17">
        <f t="shared" si="30"/>
        <v>0</v>
      </c>
      <c r="M85" s="17">
        <f t="shared" si="30"/>
        <v>0</v>
      </c>
      <c r="N85" s="17">
        <f t="shared" si="30"/>
        <v>0</v>
      </c>
    </row>
    <row r="86" spans="1:14" ht="15" customHeight="1">
      <c r="A86" s="27" t="s">
        <v>771</v>
      </c>
      <c r="B86" s="27"/>
      <c r="C86" s="28">
        <v>3851</v>
      </c>
      <c r="D86" s="16" t="s">
        <v>9</v>
      </c>
      <c r="E86" s="17">
        <v>80500</v>
      </c>
      <c r="F86" s="44">
        <f t="shared" si="28"/>
        <v>0</v>
      </c>
      <c r="G86" s="17">
        <f t="shared" si="14"/>
        <v>80500</v>
      </c>
      <c r="H86" s="17">
        <v>80500</v>
      </c>
      <c r="I86" s="16">
        <v>0</v>
      </c>
      <c r="J86" s="16">
        <v>0</v>
      </c>
      <c r="K86" s="16">
        <v>0</v>
      </c>
      <c r="L86" s="16">
        <v>0</v>
      </c>
      <c r="M86" s="16">
        <v>0</v>
      </c>
      <c r="N86" s="16">
        <v>0</v>
      </c>
    </row>
    <row r="87" spans="1:14" ht="25.5" customHeight="1">
      <c r="A87" s="27"/>
      <c r="B87" s="26" t="s">
        <v>55</v>
      </c>
      <c r="C87" s="126" t="s">
        <v>1031</v>
      </c>
      <c r="D87" s="127"/>
      <c r="E87" s="19">
        <f aca="true" t="shared" si="31" ref="E87:N88">E88</f>
        <v>45000</v>
      </c>
      <c r="F87" s="19">
        <f t="shared" si="31"/>
        <v>0</v>
      </c>
      <c r="G87" s="19">
        <f aca="true" t="shared" si="32" ref="G87:G116">SUM(H87:N87)</f>
        <v>45000</v>
      </c>
      <c r="H87" s="19">
        <f t="shared" si="31"/>
        <v>45000</v>
      </c>
      <c r="I87" s="19">
        <f t="shared" si="31"/>
        <v>0</v>
      </c>
      <c r="J87" s="19">
        <f t="shared" si="31"/>
        <v>0</v>
      </c>
      <c r="K87" s="19">
        <f t="shared" si="31"/>
        <v>0</v>
      </c>
      <c r="L87" s="19">
        <f t="shared" si="31"/>
        <v>0</v>
      </c>
      <c r="M87" s="19">
        <f t="shared" si="31"/>
        <v>0</v>
      </c>
      <c r="N87" s="19">
        <f t="shared" si="31"/>
        <v>0</v>
      </c>
    </row>
    <row r="88" spans="1:14" ht="21" customHeight="1">
      <c r="A88" s="27"/>
      <c r="B88" s="27"/>
      <c r="C88" s="28">
        <v>4</v>
      </c>
      <c r="D88" s="16" t="s">
        <v>10</v>
      </c>
      <c r="E88" s="17">
        <f t="shared" si="31"/>
        <v>45000</v>
      </c>
      <c r="F88" s="44">
        <f t="shared" si="28"/>
        <v>0</v>
      </c>
      <c r="G88" s="17">
        <f t="shared" si="32"/>
        <v>45000</v>
      </c>
      <c r="H88" s="17">
        <f t="shared" si="31"/>
        <v>45000</v>
      </c>
      <c r="I88" s="17">
        <f t="shared" si="31"/>
        <v>0</v>
      </c>
      <c r="J88" s="17">
        <f t="shared" si="31"/>
        <v>0</v>
      </c>
      <c r="K88" s="17">
        <f t="shared" si="31"/>
        <v>0</v>
      </c>
      <c r="L88" s="17">
        <f t="shared" si="31"/>
        <v>0</v>
      </c>
      <c r="M88" s="17">
        <f t="shared" si="31"/>
        <v>0</v>
      </c>
      <c r="N88" s="17">
        <f t="shared" si="31"/>
        <v>0</v>
      </c>
    </row>
    <row r="89" spans="1:14" ht="18" customHeight="1">
      <c r="A89" s="27"/>
      <c r="B89" s="27"/>
      <c r="C89" s="28">
        <v>42</v>
      </c>
      <c r="D89" s="16" t="s">
        <v>11</v>
      </c>
      <c r="E89" s="17">
        <f>E90+E94</f>
        <v>45000</v>
      </c>
      <c r="F89" s="44">
        <f t="shared" si="28"/>
        <v>0</v>
      </c>
      <c r="G89" s="17">
        <f t="shared" si="32"/>
        <v>45000</v>
      </c>
      <c r="H89" s="17">
        <f>H90+H94</f>
        <v>45000</v>
      </c>
      <c r="I89" s="17">
        <f aca="true" t="shared" si="33" ref="I89:N89">I90+I94</f>
        <v>0</v>
      </c>
      <c r="J89" s="17">
        <f t="shared" si="33"/>
        <v>0</v>
      </c>
      <c r="K89" s="17">
        <f t="shared" si="33"/>
        <v>0</v>
      </c>
      <c r="L89" s="17">
        <f t="shared" si="33"/>
        <v>0</v>
      </c>
      <c r="M89" s="17">
        <f t="shared" si="33"/>
        <v>0</v>
      </c>
      <c r="N89" s="17">
        <f t="shared" si="33"/>
        <v>0</v>
      </c>
    </row>
    <row r="90" spans="1:14" ht="18" customHeight="1">
      <c r="A90" s="27"/>
      <c r="B90" s="27"/>
      <c r="C90" s="28">
        <v>422</v>
      </c>
      <c r="D90" s="16" t="s">
        <v>12</v>
      </c>
      <c r="E90" s="17">
        <f>SUM(E91:E93)</f>
        <v>30000</v>
      </c>
      <c r="F90" s="44">
        <f t="shared" si="28"/>
        <v>0</v>
      </c>
      <c r="G90" s="17">
        <f t="shared" si="32"/>
        <v>30000</v>
      </c>
      <c r="H90" s="17">
        <f>SUM(H91:H93)</f>
        <v>30000</v>
      </c>
      <c r="I90" s="17">
        <f aca="true" t="shared" si="34" ref="I90:N90">SUM(I91:I93)</f>
        <v>0</v>
      </c>
      <c r="J90" s="17">
        <f t="shared" si="34"/>
        <v>0</v>
      </c>
      <c r="K90" s="17">
        <f t="shared" si="34"/>
        <v>0</v>
      </c>
      <c r="L90" s="17">
        <f t="shared" si="34"/>
        <v>0</v>
      </c>
      <c r="M90" s="17">
        <f t="shared" si="34"/>
        <v>0</v>
      </c>
      <c r="N90" s="17">
        <f t="shared" si="34"/>
        <v>0</v>
      </c>
    </row>
    <row r="91" spans="1:14" ht="15" customHeight="1">
      <c r="A91" s="27" t="s">
        <v>88</v>
      </c>
      <c r="B91" s="27"/>
      <c r="C91" s="28">
        <v>4221</v>
      </c>
      <c r="D91" s="16" t="s">
        <v>13</v>
      </c>
      <c r="E91" s="17">
        <v>20000</v>
      </c>
      <c r="F91" s="44">
        <f t="shared" si="28"/>
        <v>-2000</v>
      </c>
      <c r="G91" s="17">
        <f t="shared" si="32"/>
        <v>18000</v>
      </c>
      <c r="H91" s="17">
        <v>18000</v>
      </c>
      <c r="I91" s="16">
        <v>0</v>
      </c>
      <c r="J91" s="16">
        <v>0</v>
      </c>
      <c r="K91" s="16">
        <v>0</v>
      </c>
      <c r="L91" s="16">
        <v>0</v>
      </c>
      <c r="M91" s="16">
        <v>0</v>
      </c>
      <c r="N91" s="16">
        <v>0</v>
      </c>
    </row>
    <row r="92" spans="1:14" ht="15" customHeight="1">
      <c r="A92" s="27" t="s">
        <v>1006</v>
      </c>
      <c r="B92" s="27"/>
      <c r="C92" s="28">
        <v>4222</v>
      </c>
      <c r="D92" s="16" t="s">
        <v>14</v>
      </c>
      <c r="E92" s="17">
        <v>5000</v>
      </c>
      <c r="F92" s="44">
        <f t="shared" si="28"/>
        <v>2000</v>
      </c>
      <c r="G92" s="17">
        <f t="shared" si="32"/>
        <v>7000</v>
      </c>
      <c r="H92" s="17">
        <v>7000</v>
      </c>
      <c r="I92" s="16">
        <v>0</v>
      </c>
      <c r="J92" s="16">
        <v>0</v>
      </c>
      <c r="K92" s="16">
        <v>0</v>
      </c>
      <c r="L92" s="16">
        <v>0</v>
      </c>
      <c r="M92" s="16">
        <v>0</v>
      </c>
      <c r="N92" s="16">
        <v>0</v>
      </c>
    </row>
    <row r="93" spans="1:14" ht="15" customHeight="1">
      <c r="A93" s="27" t="s">
        <v>1038</v>
      </c>
      <c r="B93" s="27"/>
      <c r="C93" s="28">
        <v>4223</v>
      </c>
      <c r="D93" s="16" t="s">
        <v>15</v>
      </c>
      <c r="E93" s="17">
        <v>5000</v>
      </c>
      <c r="F93" s="44">
        <f t="shared" si="28"/>
        <v>0</v>
      </c>
      <c r="G93" s="17">
        <f>SUM(H93:N93)</f>
        <v>5000</v>
      </c>
      <c r="H93" s="17">
        <v>5000</v>
      </c>
      <c r="I93" s="16">
        <v>0</v>
      </c>
      <c r="J93" s="16">
        <v>0</v>
      </c>
      <c r="K93" s="16">
        <v>0</v>
      </c>
      <c r="L93" s="16">
        <v>0</v>
      </c>
      <c r="M93" s="16">
        <v>0</v>
      </c>
      <c r="N93" s="16">
        <v>0</v>
      </c>
    </row>
    <row r="94" spans="1:14" ht="18" customHeight="1">
      <c r="A94" s="27"/>
      <c r="B94" s="27"/>
      <c r="C94" s="28">
        <v>426</v>
      </c>
      <c r="D94" s="16" t="s">
        <v>16</v>
      </c>
      <c r="E94" s="17">
        <f>E95</f>
        <v>15000</v>
      </c>
      <c r="F94" s="44">
        <f t="shared" si="28"/>
        <v>0</v>
      </c>
      <c r="G94" s="17">
        <f t="shared" si="32"/>
        <v>15000</v>
      </c>
      <c r="H94" s="17">
        <f>H95</f>
        <v>15000</v>
      </c>
      <c r="I94" s="16">
        <v>0</v>
      </c>
      <c r="J94" s="16">
        <v>0</v>
      </c>
      <c r="K94" s="16">
        <v>0</v>
      </c>
      <c r="L94" s="16">
        <v>0</v>
      </c>
      <c r="M94" s="16">
        <v>0</v>
      </c>
      <c r="N94" s="16">
        <v>0</v>
      </c>
    </row>
    <row r="95" spans="1:14" ht="15" customHeight="1">
      <c r="A95" s="27" t="s">
        <v>1007</v>
      </c>
      <c r="B95" s="27"/>
      <c r="C95" s="28">
        <v>4262</v>
      </c>
      <c r="D95" s="16" t="s">
        <v>17</v>
      </c>
      <c r="E95" s="17">
        <v>15000</v>
      </c>
      <c r="F95" s="44">
        <f t="shared" si="28"/>
        <v>0</v>
      </c>
      <c r="G95" s="17">
        <f t="shared" si="32"/>
        <v>15000</v>
      </c>
      <c r="H95" s="17">
        <v>15000</v>
      </c>
      <c r="I95" s="16">
        <v>0</v>
      </c>
      <c r="J95" s="16">
        <v>0</v>
      </c>
      <c r="K95" s="16">
        <v>0</v>
      </c>
      <c r="L95" s="16">
        <v>0</v>
      </c>
      <c r="M95" s="16">
        <v>0</v>
      </c>
      <c r="N95" s="16">
        <v>0</v>
      </c>
    </row>
    <row r="96" spans="1:14" ht="27" customHeight="1">
      <c r="A96" s="27"/>
      <c r="B96" s="27"/>
      <c r="C96" s="115" t="s">
        <v>796</v>
      </c>
      <c r="D96" s="116"/>
      <c r="E96" s="20">
        <f>E97+E111</f>
        <v>1015000</v>
      </c>
      <c r="F96" s="20">
        <f>F97+F111</f>
        <v>0</v>
      </c>
      <c r="G96" s="20">
        <f t="shared" si="32"/>
        <v>1015000</v>
      </c>
      <c r="H96" s="20">
        <f aca="true" t="shared" si="35" ref="H96:N96">H97+H111</f>
        <v>1015000</v>
      </c>
      <c r="I96" s="20">
        <f t="shared" si="35"/>
        <v>0</v>
      </c>
      <c r="J96" s="20">
        <f t="shared" si="35"/>
        <v>0</v>
      </c>
      <c r="K96" s="20">
        <f t="shared" si="35"/>
        <v>0</v>
      </c>
      <c r="L96" s="20">
        <f t="shared" si="35"/>
        <v>0</v>
      </c>
      <c r="M96" s="20">
        <f t="shared" si="35"/>
        <v>0</v>
      </c>
      <c r="N96" s="20">
        <f t="shared" si="35"/>
        <v>0</v>
      </c>
    </row>
    <row r="97" spans="1:14" ht="25.5" customHeight="1">
      <c r="A97" s="27"/>
      <c r="B97" s="26" t="s">
        <v>56</v>
      </c>
      <c r="C97" s="117" t="s">
        <v>844</v>
      </c>
      <c r="D97" s="118"/>
      <c r="E97" s="19">
        <f>E98+E102</f>
        <v>930000</v>
      </c>
      <c r="F97" s="19">
        <f>F98+F102</f>
        <v>0</v>
      </c>
      <c r="G97" s="19">
        <f t="shared" si="32"/>
        <v>930000</v>
      </c>
      <c r="H97" s="19">
        <f aca="true" t="shared" si="36" ref="H97:N97">H98+H102</f>
        <v>930000</v>
      </c>
      <c r="I97" s="19">
        <f t="shared" si="36"/>
        <v>0</v>
      </c>
      <c r="J97" s="19">
        <f t="shared" si="36"/>
        <v>0</v>
      </c>
      <c r="K97" s="19">
        <f t="shared" si="36"/>
        <v>0</v>
      </c>
      <c r="L97" s="19">
        <f t="shared" si="36"/>
        <v>0</v>
      </c>
      <c r="M97" s="19">
        <f t="shared" si="36"/>
        <v>0</v>
      </c>
      <c r="N97" s="19">
        <f t="shared" si="36"/>
        <v>0</v>
      </c>
    </row>
    <row r="98" spans="1:14" ht="21" customHeight="1">
      <c r="A98" s="27"/>
      <c r="B98" s="27"/>
      <c r="C98" s="28">
        <v>3</v>
      </c>
      <c r="D98" s="16" t="s">
        <v>194</v>
      </c>
      <c r="E98" s="17">
        <f>E99</f>
        <v>85000</v>
      </c>
      <c r="F98" s="44">
        <f t="shared" si="28"/>
        <v>0</v>
      </c>
      <c r="G98" s="17">
        <f t="shared" si="32"/>
        <v>85000</v>
      </c>
      <c r="H98" s="17">
        <f>H99</f>
        <v>85000</v>
      </c>
      <c r="I98" s="17">
        <f aca="true" t="shared" si="37" ref="I98:K99">I99</f>
        <v>0</v>
      </c>
      <c r="J98" s="17">
        <f t="shared" si="37"/>
        <v>0</v>
      </c>
      <c r="K98" s="17">
        <f t="shared" si="37"/>
        <v>0</v>
      </c>
      <c r="L98" s="17">
        <f aca="true" t="shared" si="38" ref="L98:N99">L99</f>
        <v>0</v>
      </c>
      <c r="M98" s="17">
        <f t="shared" si="38"/>
        <v>0</v>
      </c>
      <c r="N98" s="17">
        <f t="shared" si="38"/>
        <v>0</v>
      </c>
    </row>
    <row r="99" spans="1:14" ht="18" customHeight="1">
      <c r="A99" s="27"/>
      <c r="B99" s="27"/>
      <c r="C99" s="28">
        <v>34</v>
      </c>
      <c r="D99" s="16" t="s">
        <v>196</v>
      </c>
      <c r="E99" s="17">
        <f>E100</f>
        <v>85000</v>
      </c>
      <c r="F99" s="44">
        <f t="shared" si="28"/>
        <v>0</v>
      </c>
      <c r="G99" s="17">
        <f t="shared" si="32"/>
        <v>85000</v>
      </c>
      <c r="H99" s="17">
        <f>H100</f>
        <v>85000</v>
      </c>
      <c r="I99" s="17">
        <f t="shared" si="37"/>
        <v>0</v>
      </c>
      <c r="J99" s="17">
        <f t="shared" si="37"/>
        <v>0</v>
      </c>
      <c r="K99" s="17">
        <f t="shared" si="37"/>
        <v>0</v>
      </c>
      <c r="L99" s="17">
        <f t="shared" si="38"/>
        <v>0</v>
      </c>
      <c r="M99" s="17">
        <f t="shared" si="38"/>
        <v>0</v>
      </c>
      <c r="N99" s="17">
        <f t="shared" si="38"/>
        <v>0</v>
      </c>
    </row>
    <row r="100" spans="1:14" ht="18" customHeight="1">
      <c r="A100" s="27"/>
      <c r="B100" s="27"/>
      <c r="C100" s="28">
        <v>342</v>
      </c>
      <c r="D100" s="16" t="s">
        <v>197</v>
      </c>
      <c r="E100" s="17">
        <f aca="true" t="shared" si="39" ref="E100:N100">SUM(E101:E101)</f>
        <v>85000</v>
      </c>
      <c r="F100" s="44">
        <f t="shared" si="28"/>
        <v>0</v>
      </c>
      <c r="G100" s="17">
        <f t="shared" si="32"/>
        <v>85000</v>
      </c>
      <c r="H100" s="17">
        <f t="shared" si="39"/>
        <v>85000</v>
      </c>
      <c r="I100" s="17">
        <f t="shared" si="39"/>
        <v>0</v>
      </c>
      <c r="J100" s="17">
        <f t="shared" si="39"/>
        <v>0</v>
      </c>
      <c r="K100" s="17">
        <f t="shared" si="39"/>
        <v>0</v>
      </c>
      <c r="L100" s="17">
        <f t="shared" si="39"/>
        <v>0</v>
      </c>
      <c r="M100" s="17">
        <f t="shared" si="39"/>
        <v>0</v>
      </c>
      <c r="N100" s="17">
        <f t="shared" si="39"/>
        <v>0</v>
      </c>
    </row>
    <row r="101" spans="1:14" ht="15" customHeight="1">
      <c r="A101" s="27" t="s">
        <v>1008</v>
      </c>
      <c r="B101" s="27"/>
      <c r="C101" s="28">
        <v>3423</v>
      </c>
      <c r="D101" s="16" t="s">
        <v>198</v>
      </c>
      <c r="E101" s="17">
        <v>85000</v>
      </c>
      <c r="F101" s="44">
        <f t="shared" si="28"/>
        <v>0</v>
      </c>
      <c r="G101" s="17">
        <f t="shared" si="32"/>
        <v>85000</v>
      </c>
      <c r="H101" s="17">
        <v>85000</v>
      </c>
      <c r="I101" s="16">
        <v>0</v>
      </c>
      <c r="J101" s="16">
        <v>0</v>
      </c>
      <c r="K101" s="16">
        <v>0</v>
      </c>
      <c r="L101" s="16">
        <v>0</v>
      </c>
      <c r="M101" s="16">
        <v>0</v>
      </c>
      <c r="N101" s="16">
        <v>0</v>
      </c>
    </row>
    <row r="102" spans="1:14" ht="21" customHeight="1">
      <c r="A102" s="27"/>
      <c r="B102" s="27"/>
      <c r="C102" s="28">
        <v>5</v>
      </c>
      <c r="D102" s="16" t="s">
        <v>247</v>
      </c>
      <c r="E102" s="17">
        <f aca="true" t="shared" si="40" ref="E102:N103">E103</f>
        <v>845000</v>
      </c>
      <c r="F102" s="44">
        <f t="shared" si="28"/>
        <v>0</v>
      </c>
      <c r="G102" s="17">
        <f t="shared" si="32"/>
        <v>845000</v>
      </c>
      <c r="H102" s="17">
        <f t="shared" si="40"/>
        <v>845000</v>
      </c>
      <c r="I102" s="17">
        <f t="shared" si="40"/>
        <v>0</v>
      </c>
      <c r="J102" s="17">
        <f t="shared" si="40"/>
        <v>0</v>
      </c>
      <c r="K102" s="17">
        <f t="shared" si="40"/>
        <v>0</v>
      </c>
      <c r="L102" s="17">
        <f t="shared" si="40"/>
        <v>0</v>
      </c>
      <c r="M102" s="17">
        <f t="shared" si="40"/>
        <v>0</v>
      </c>
      <c r="N102" s="17">
        <f t="shared" si="40"/>
        <v>0</v>
      </c>
    </row>
    <row r="103" spans="1:14" ht="18" customHeight="1">
      <c r="A103" s="27"/>
      <c r="B103" s="27"/>
      <c r="C103" s="28">
        <v>54</v>
      </c>
      <c r="D103" s="16" t="s">
        <v>248</v>
      </c>
      <c r="E103" s="17">
        <f>E104</f>
        <v>845000</v>
      </c>
      <c r="F103" s="44">
        <f t="shared" si="28"/>
        <v>0</v>
      </c>
      <c r="G103" s="17">
        <f t="shared" si="32"/>
        <v>845000</v>
      </c>
      <c r="H103" s="17">
        <f>H104</f>
        <v>845000</v>
      </c>
      <c r="I103" s="17">
        <f t="shared" si="40"/>
        <v>0</v>
      </c>
      <c r="J103" s="17">
        <f t="shared" si="40"/>
        <v>0</v>
      </c>
      <c r="K103" s="17">
        <f t="shared" si="40"/>
        <v>0</v>
      </c>
      <c r="L103" s="17">
        <f t="shared" si="40"/>
        <v>0</v>
      </c>
      <c r="M103" s="17">
        <f t="shared" si="40"/>
        <v>0</v>
      </c>
      <c r="N103" s="17">
        <f t="shared" si="40"/>
        <v>0</v>
      </c>
    </row>
    <row r="104" spans="1:14" ht="18" customHeight="1">
      <c r="A104" s="27" t="s">
        <v>18</v>
      </c>
      <c r="B104" s="27"/>
      <c r="C104" s="28">
        <v>544</v>
      </c>
      <c r="D104" s="16" t="s">
        <v>200</v>
      </c>
      <c r="E104" s="17">
        <f aca="true" t="shared" si="41" ref="E104:N104">E105</f>
        <v>845000</v>
      </c>
      <c r="F104" s="44">
        <f t="shared" si="28"/>
        <v>0</v>
      </c>
      <c r="G104" s="17">
        <f t="shared" si="32"/>
        <v>845000</v>
      </c>
      <c r="H104" s="17">
        <f t="shared" si="41"/>
        <v>845000</v>
      </c>
      <c r="I104" s="17">
        <f t="shared" si="41"/>
        <v>0</v>
      </c>
      <c r="J104" s="17">
        <f t="shared" si="41"/>
        <v>0</v>
      </c>
      <c r="K104" s="17">
        <f t="shared" si="41"/>
        <v>0</v>
      </c>
      <c r="L104" s="17">
        <f t="shared" si="41"/>
        <v>0</v>
      </c>
      <c r="M104" s="17">
        <f t="shared" si="41"/>
        <v>0</v>
      </c>
      <c r="N104" s="17">
        <f t="shared" si="41"/>
        <v>0</v>
      </c>
    </row>
    <row r="105" spans="1:14" ht="15" customHeight="1">
      <c r="A105" s="27" t="s">
        <v>90</v>
      </c>
      <c r="B105" s="27"/>
      <c r="C105" s="28" t="s">
        <v>839</v>
      </c>
      <c r="D105" s="16" t="s">
        <v>201</v>
      </c>
      <c r="E105" s="17">
        <v>845000</v>
      </c>
      <c r="F105" s="44">
        <f t="shared" si="28"/>
        <v>0</v>
      </c>
      <c r="G105" s="17">
        <f t="shared" si="32"/>
        <v>845000</v>
      </c>
      <c r="H105" s="17">
        <v>845000</v>
      </c>
      <c r="I105" s="16">
        <v>0</v>
      </c>
      <c r="J105" s="16">
        <v>0</v>
      </c>
      <c r="K105" s="16">
        <v>0</v>
      </c>
      <c r="L105" s="16">
        <v>0</v>
      </c>
      <c r="M105" s="16">
        <v>0</v>
      </c>
      <c r="N105" s="16">
        <v>0</v>
      </c>
    </row>
    <row r="106" spans="1:14" ht="36" customHeight="1">
      <c r="A106" s="49"/>
      <c r="B106" s="49"/>
      <c r="C106" s="29"/>
      <c r="D106" s="23"/>
      <c r="E106" s="32"/>
      <c r="F106" s="32"/>
      <c r="G106" s="32"/>
      <c r="H106" s="32"/>
      <c r="I106" s="23"/>
      <c r="J106" s="23"/>
      <c r="K106" s="23"/>
      <c r="L106" s="23"/>
      <c r="M106" s="23"/>
      <c r="N106" s="23"/>
    </row>
    <row r="107" spans="1:14" ht="24.75" customHeight="1">
      <c r="A107" s="49"/>
      <c r="B107" s="49"/>
      <c r="C107" s="29"/>
      <c r="D107" s="23"/>
      <c r="E107" s="32"/>
      <c r="F107" s="32"/>
      <c r="G107" s="32"/>
      <c r="H107" s="32"/>
      <c r="I107" s="23"/>
      <c r="J107" s="23"/>
      <c r="K107" s="23"/>
      <c r="L107" s="23"/>
      <c r="M107" s="23"/>
      <c r="N107" s="32"/>
    </row>
    <row r="108" spans="1:14" ht="18" customHeight="1">
      <c r="A108" s="110" t="s">
        <v>34</v>
      </c>
      <c r="B108" s="111" t="s">
        <v>327</v>
      </c>
      <c r="C108" s="110" t="s">
        <v>745</v>
      </c>
      <c r="D108" s="112" t="s">
        <v>385</v>
      </c>
      <c r="E108" s="107" t="s">
        <v>1057</v>
      </c>
      <c r="F108" s="107" t="s">
        <v>1052</v>
      </c>
      <c r="G108" s="113" t="s">
        <v>1053</v>
      </c>
      <c r="H108" s="109" t="s">
        <v>1056</v>
      </c>
      <c r="I108" s="109"/>
      <c r="J108" s="109"/>
      <c r="K108" s="109"/>
      <c r="L108" s="109"/>
      <c r="M108" s="109"/>
      <c r="N108" s="109"/>
    </row>
    <row r="109" spans="1:14" ht="38.25" customHeight="1">
      <c r="A109" s="110"/>
      <c r="B109" s="110"/>
      <c r="C109" s="110"/>
      <c r="D109" s="112"/>
      <c r="E109" s="108"/>
      <c r="F109" s="108"/>
      <c r="G109" s="114"/>
      <c r="H109" s="14" t="s">
        <v>749</v>
      </c>
      <c r="I109" s="14" t="s">
        <v>328</v>
      </c>
      <c r="J109" s="14" t="s">
        <v>748</v>
      </c>
      <c r="K109" s="14" t="s">
        <v>750</v>
      </c>
      <c r="L109" s="14" t="s">
        <v>340</v>
      </c>
      <c r="M109" s="14" t="s">
        <v>751</v>
      </c>
      <c r="N109" s="14" t="s">
        <v>752</v>
      </c>
    </row>
    <row r="110" spans="1:14" ht="12" customHeight="1">
      <c r="A110" s="34">
        <v>1</v>
      </c>
      <c r="B110" s="34">
        <v>2</v>
      </c>
      <c r="C110" s="34">
        <v>3</v>
      </c>
      <c r="D110" s="34">
        <v>4</v>
      </c>
      <c r="E110" s="34">
        <v>5</v>
      </c>
      <c r="F110" s="34">
        <v>6</v>
      </c>
      <c r="G110" s="34">
        <v>7</v>
      </c>
      <c r="H110" s="34">
        <v>8</v>
      </c>
      <c r="I110" s="34">
        <v>9</v>
      </c>
      <c r="J110" s="34">
        <v>10</v>
      </c>
      <c r="K110" s="34">
        <v>11</v>
      </c>
      <c r="L110" s="34">
        <v>12</v>
      </c>
      <c r="M110" s="34">
        <v>13</v>
      </c>
      <c r="N110" s="34">
        <v>14</v>
      </c>
    </row>
    <row r="111" spans="1:14" ht="25.5" customHeight="1">
      <c r="A111" s="27"/>
      <c r="B111" s="26" t="s">
        <v>57</v>
      </c>
      <c r="C111" s="117" t="s">
        <v>845</v>
      </c>
      <c r="D111" s="118"/>
      <c r="E111" s="19">
        <f>E112</f>
        <v>85000</v>
      </c>
      <c r="F111" s="19">
        <f>F112</f>
        <v>0</v>
      </c>
      <c r="G111" s="19">
        <f t="shared" si="32"/>
        <v>85000</v>
      </c>
      <c r="H111" s="19">
        <f>H112</f>
        <v>85000</v>
      </c>
      <c r="I111" s="19">
        <f aca="true" t="shared" si="42" ref="I111:N112">I112</f>
        <v>0</v>
      </c>
      <c r="J111" s="19">
        <f t="shared" si="42"/>
        <v>0</v>
      </c>
      <c r="K111" s="19">
        <f t="shared" si="42"/>
        <v>0</v>
      </c>
      <c r="L111" s="19">
        <f t="shared" si="42"/>
        <v>0</v>
      </c>
      <c r="M111" s="19">
        <f t="shared" si="42"/>
        <v>0</v>
      </c>
      <c r="N111" s="19">
        <f t="shared" si="42"/>
        <v>0</v>
      </c>
    </row>
    <row r="112" spans="1:14" ht="21" customHeight="1">
      <c r="A112" s="27"/>
      <c r="B112" s="27"/>
      <c r="C112" s="28">
        <v>3</v>
      </c>
      <c r="D112" s="16" t="s">
        <v>194</v>
      </c>
      <c r="E112" s="17">
        <f>E113</f>
        <v>85000</v>
      </c>
      <c r="F112" s="44">
        <f aca="true" t="shared" si="43" ref="F112:F141">G112-E112</f>
        <v>0</v>
      </c>
      <c r="G112" s="17">
        <f t="shared" si="32"/>
        <v>85000</v>
      </c>
      <c r="H112" s="17">
        <f>H113</f>
        <v>85000</v>
      </c>
      <c r="I112" s="17">
        <f t="shared" si="42"/>
        <v>0</v>
      </c>
      <c r="J112" s="17">
        <f t="shared" si="42"/>
        <v>0</v>
      </c>
      <c r="K112" s="17">
        <f t="shared" si="42"/>
        <v>0</v>
      </c>
      <c r="L112" s="17">
        <f t="shared" si="42"/>
        <v>0</v>
      </c>
      <c r="M112" s="17">
        <f t="shared" si="42"/>
        <v>0</v>
      </c>
      <c r="N112" s="17">
        <f t="shared" si="42"/>
        <v>0</v>
      </c>
    </row>
    <row r="113" spans="1:14" ht="18" customHeight="1">
      <c r="A113" s="27"/>
      <c r="B113" s="27"/>
      <c r="C113" s="28">
        <v>34</v>
      </c>
      <c r="D113" s="16" t="s">
        <v>196</v>
      </c>
      <c r="E113" s="17">
        <f>E114</f>
        <v>85000</v>
      </c>
      <c r="F113" s="44">
        <f t="shared" si="43"/>
        <v>0</v>
      </c>
      <c r="G113" s="17">
        <f t="shared" si="32"/>
        <v>85000</v>
      </c>
      <c r="H113" s="17">
        <f>H114</f>
        <v>85000</v>
      </c>
      <c r="I113" s="17">
        <f aca="true" t="shared" si="44" ref="I113:N113">I114</f>
        <v>0</v>
      </c>
      <c r="J113" s="17">
        <f t="shared" si="44"/>
        <v>0</v>
      </c>
      <c r="K113" s="17">
        <f t="shared" si="44"/>
        <v>0</v>
      </c>
      <c r="L113" s="17">
        <f t="shared" si="44"/>
        <v>0</v>
      </c>
      <c r="M113" s="17">
        <f t="shared" si="44"/>
        <v>0</v>
      </c>
      <c r="N113" s="17">
        <f t="shared" si="44"/>
        <v>0</v>
      </c>
    </row>
    <row r="114" spans="1:14" ht="18" customHeight="1">
      <c r="A114" s="27"/>
      <c r="B114" s="27"/>
      <c r="C114" s="28">
        <v>343</v>
      </c>
      <c r="D114" s="16" t="s">
        <v>202</v>
      </c>
      <c r="E114" s="17">
        <f>SUM(E115:E116)</f>
        <v>85000</v>
      </c>
      <c r="F114" s="44">
        <f t="shared" si="43"/>
        <v>0</v>
      </c>
      <c r="G114" s="17">
        <f t="shared" si="32"/>
        <v>85000</v>
      </c>
      <c r="H114" s="17">
        <f aca="true" t="shared" si="45" ref="H114:N114">SUM(H115:H116)</f>
        <v>85000</v>
      </c>
      <c r="I114" s="17">
        <f t="shared" si="45"/>
        <v>0</v>
      </c>
      <c r="J114" s="17">
        <f t="shared" si="45"/>
        <v>0</v>
      </c>
      <c r="K114" s="17">
        <f t="shared" si="45"/>
        <v>0</v>
      </c>
      <c r="L114" s="17">
        <f t="shared" si="45"/>
        <v>0</v>
      </c>
      <c r="M114" s="17">
        <f t="shared" si="45"/>
        <v>0</v>
      </c>
      <c r="N114" s="17">
        <f t="shared" si="45"/>
        <v>0</v>
      </c>
    </row>
    <row r="115" spans="1:14" ht="15" customHeight="1">
      <c r="A115" s="27" t="s">
        <v>91</v>
      </c>
      <c r="B115" s="27"/>
      <c r="C115" s="28">
        <v>3431</v>
      </c>
      <c r="D115" s="16" t="s">
        <v>203</v>
      </c>
      <c r="E115" s="17">
        <v>80000</v>
      </c>
      <c r="F115" s="44">
        <f t="shared" si="43"/>
        <v>0</v>
      </c>
      <c r="G115" s="17">
        <f t="shared" si="32"/>
        <v>80000</v>
      </c>
      <c r="H115" s="17">
        <v>80000</v>
      </c>
      <c r="I115" s="16">
        <v>0</v>
      </c>
      <c r="J115" s="16">
        <v>0</v>
      </c>
      <c r="K115" s="16">
        <v>0</v>
      </c>
      <c r="L115" s="16">
        <v>0</v>
      </c>
      <c r="M115" s="16">
        <v>0</v>
      </c>
      <c r="N115" s="16">
        <v>0</v>
      </c>
    </row>
    <row r="116" spans="1:14" ht="15" customHeight="1">
      <c r="A116" s="27" t="s">
        <v>772</v>
      </c>
      <c r="B116" s="27"/>
      <c r="C116" s="28">
        <v>3433</v>
      </c>
      <c r="D116" s="16" t="s">
        <v>204</v>
      </c>
      <c r="E116" s="17">
        <v>5000</v>
      </c>
      <c r="F116" s="44">
        <f t="shared" si="43"/>
        <v>0</v>
      </c>
      <c r="G116" s="17">
        <f t="shared" si="32"/>
        <v>5000</v>
      </c>
      <c r="H116" s="17">
        <v>5000</v>
      </c>
      <c r="I116" s="16">
        <v>0</v>
      </c>
      <c r="J116" s="16">
        <v>0</v>
      </c>
      <c r="K116" s="16">
        <v>0</v>
      </c>
      <c r="L116" s="16">
        <v>0</v>
      </c>
      <c r="M116" s="16">
        <v>0</v>
      </c>
      <c r="N116" s="16">
        <v>0</v>
      </c>
    </row>
    <row r="117" spans="1:14" ht="30" customHeight="1">
      <c r="A117" s="27"/>
      <c r="B117" s="27"/>
      <c r="C117" s="133" t="s">
        <v>797</v>
      </c>
      <c r="D117" s="134"/>
      <c r="E117" s="20">
        <f>E118+E129+E137</f>
        <v>2120000</v>
      </c>
      <c r="F117" s="20">
        <f>F118+F129+F137</f>
        <v>0</v>
      </c>
      <c r="G117" s="20">
        <f aca="true" t="shared" si="46" ref="G117:G136">SUM(H117:N117)</f>
        <v>2120000</v>
      </c>
      <c r="H117" s="20">
        <f>H118+H129+H137</f>
        <v>1320000</v>
      </c>
      <c r="I117" s="20">
        <f aca="true" t="shared" si="47" ref="I117:N117">I118+I129+I137</f>
        <v>0</v>
      </c>
      <c r="J117" s="20">
        <f t="shared" si="47"/>
        <v>0</v>
      </c>
      <c r="K117" s="20">
        <f t="shared" si="47"/>
        <v>800000</v>
      </c>
      <c r="L117" s="20">
        <f t="shared" si="47"/>
        <v>0</v>
      </c>
      <c r="M117" s="20">
        <f t="shared" si="47"/>
        <v>0</v>
      </c>
      <c r="N117" s="20">
        <f t="shared" si="47"/>
        <v>0</v>
      </c>
    </row>
    <row r="118" spans="1:14" ht="24" customHeight="1">
      <c r="A118" s="27"/>
      <c r="B118" s="26" t="s">
        <v>58</v>
      </c>
      <c r="C118" s="117" t="s">
        <v>846</v>
      </c>
      <c r="D118" s="118"/>
      <c r="E118" s="19">
        <f aca="true" t="shared" si="48" ref="E118:N118">E119</f>
        <v>2030000</v>
      </c>
      <c r="F118" s="19">
        <f t="shared" si="48"/>
        <v>0</v>
      </c>
      <c r="G118" s="19">
        <f t="shared" si="46"/>
        <v>2030000</v>
      </c>
      <c r="H118" s="19">
        <f t="shared" si="48"/>
        <v>1230000</v>
      </c>
      <c r="I118" s="19">
        <f t="shared" si="48"/>
        <v>0</v>
      </c>
      <c r="J118" s="19">
        <f t="shared" si="48"/>
        <v>0</v>
      </c>
      <c r="K118" s="19">
        <f t="shared" si="48"/>
        <v>800000</v>
      </c>
      <c r="L118" s="19">
        <f t="shared" si="48"/>
        <v>0</v>
      </c>
      <c r="M118" s="19">
        <f t="shared" si="48"/>
        <v>0</v>
      </c>
      <c r="N118" s="19">
        <f t="shared" si="48"/>
        <v>0</v>
      </c>
    </row>
    <row r="119" spans="1:14" ht="21" customHeight="1">
      <c r="A119" s="27"/>
      <c r="B119" s="27"/>
      <c r="C119" s="28">
        <v>3</v>
      </c>
      <c r="D119" s="50" t="s">
        <v>194</v>
      </c>
      <c r="E119" s="17">
        <f>E120+E124</f>
        <v>2030000</v>
      </c>
      <c r="F119" s="44">
        <f t="shared" si="43"/>
        <v>0</v>
      </c>
      <c r="G119" s="17">
        <f t="shared" si="46"/>
        <v>2030000</v>
      </c>
      <c r="H119" s="17">
        <f aca="true" t="shared" si="49" ref="H119:N119">H120+H124</f>
        <v>1230000</v>
      </c>
      <c r="I119" s="17">
        <f t="shared" si="49"/>
        <v>0</v>
      </c>
      <c r="J119" s="17">
        <f>J120+J124</f>
        <v>0</v>
      </c>
      <c r="K119" s="17">
        <f t="shared" si="49"/>
        <v>800000</v>
      </c>
      <c r="L119" s="17">
        <f t="shared" si="49"/>
        <v>0</v>
      </c>
      <c r="M119" s="17">
        <f t="shared" si="49"/>
        <v>0</v>
      </c>
      <c r="N119" s="17">
        <f t="shared" si="49"/>
        <v>0</v>
      </c>
    </row>
    <row r="120" spans="1:14" ht="18" customHeight="1">
      <c r="A120" s="27"/>
      <c r="B120" s="27"/>
      <c r="C120" s="28">
        <v>32</v>
      </c>
      <c r="D120" s="50" t="s">
        <v>205</v>
      </c>
      <c r="E120" s="17">
        <f aca="true" t="shared" si="50" ref="E120:N120">E121</f>
        <v>130000</v>
      </c>
      <c r="F120" s="44">
        <f t="shared" si="43"/>
        <v>0</v>
      </c>
      <c r="G120" s="17">
        <f t="shared" si="46"/>
        <v>130000</v>
      </c>
      <c r="H120" s="17">
        <f t="shared" si="50"/>
        <v>130000</v>
      </c>
      <c r="I120" s="17">
        <f t="shared" si="50"/>
        <v>0</v>
      </c>
      <c r="J120" s="17">
        <f t="shared" si="50"/>
        <v>0</v>
      </c>
      <c r="K120" s="17">
        <f t="shared" si="50"/>
        <v>0</v>
      </c>
      <c r="L120" s="17">
        <f t="shared" si="50"/>
        <v>0</v>
      </c>
      <c r="M120" s="17">
        <f t="shared" si="50"/>
        <v>0</v>
      </c>
      <c r="N120" s="17">
        <f t="shared" si="50"/>
        <v>0</v>
      </c>
    </row>
    <row r="121" spans="1:14" ht="17.25" customHeight="1">
      <c r="A121" s="27"/>
      <c r="B121" s="27"/>
      <c r="C121" s="28">
        <v>329</v>
      </c>
      <c r="D121" s="50" t="s">
        <v>206</v>
      </c>
      <c r="E121" s="17">
        <f>SUM(E122:E123)</f>
        <v>130000</v>
      </c>
      <c r="F121" s="44">
        <f t="shared" si="43"/>
        <v>0</v>
      </c>
      <c r="G121" s="17">
        <f t="shared" si="46"/>
        <v>130000</v>
      </c>
      <c r="H121" s="17">
        <f aca="true" t="shared" si="51" ref="H121:N121">SUM(H122:H123)</f>
        <v>130000</v>
      </c>
      <c r="I121" s="17">
        <f t="shared" si="51"/>
        <v>0</v>
      </c>
      <c r="J121" s="17">
        <f t="shared" si="51"/>
        <v>0</v>
      </c>
      <c r="K121" s="17">
        <f t="shared" si="51"/>
        <v>0</v>
      </c>
      <c r="L121" s="17">
        <f t="shared" si="51"/>
        <v>0</v>
      </c>
      <c r="M121" s="17">
        <f t="shared" si="51"/>
        <v>0</v>
      </c>
      <c r="N121" s="17">
        <f t="shared" si="51"/>
        <v>0</v>
      </c>
    </row>
    <row r="122" spans="1:14" ht="15" customHeight="1">
      <c r="A122" s="27" t="s">
        <v>773</v>
      </c>
      <c r="B122" s="27"/>
      <c r="C122" s="28">
        <v>3299</v>
      </c>
      <c r="D122" s="50" t="s">
        <v>207</v>
      </c>
      <c r="E122" s="17">
        <v>80000</v>
      </c>
      <c r="F122" s="44">
        <f t="shared" si="43"/>
        <v>0</v>
      </c>
      <c r="G122" s="17">
        <f t="shared" si="46"/>
        <v>80000</v>
      </c>
      <c r="H122" s="17">
        <v>80000</v>
      </c>
      <c r="I122" s="16">
        <v>0</v>
      </c>
      <c r="J122" s="16">
        <v>0</v>
      </c>
      <c r="K122" s="16">
        <v>0</v>
      </c>
      <c r="L122" s="16">
        <v>0</v>
      </c>
      <c r="M122" s="16">
        <v>0</v>
      </c>
      <c r="N122" s="16">
        <v>0</v>
      </c>
    </row>
    <row r="123" spans="1:14" ht="14.25" customHeight="1">
      <c r="A123" s="27" t="s">
        <v>92</v>
      </c>
      <c r="B123" s="27"/>
      <c r="C123" s="28" t="s">
        <v>264</v>
      </c>
      <c r="D123" s="50" t="s">
        <v>265</v>
      </c>
      <c r="E123" s="17">
        <v>50000</v>
      </c>
      <c r="F123" s="44">
        <f t="shared" si="43"/>
        <v>0</v>
      </c>
      <c r="G123" s="57">
        <f t="shared" si="46"/>
        <v>50000</v>
      </c>
      <c r="H123" s="17">
        <v>50000</v>
      </c>
      <c r="I123" s="16">
        <v>0</v>
      </c>
      <c r="J123" s="16">
        <v>0</v>
      </c>
      <c r="K123" s="17">
        <v>0</v>
      </c>
      <c r="L123" s="16">
        <v>0</v>
      </c>
      <c r="M123" s="16">
        <v>0</v>
      </c>
      <c r="N123" s="16">
        <v>0</v>
      </c>
    </row>
    <row r="124" spans="1:14" ht="18" customHeight="1">
      <c r="A124" s="27"/>
      <c r="B124" s="27"/>
      <c r="C124" s="28">
        <v>38</v>
      </c>
      <c r="D124" s="50" t="s">
        <v>208</v>
      </c>
      <c r="E124" s="17">
        <f>SUM(E125+E127)</f>
        <v>1900000</v>
      </c>
      <c r="F124" s="44">
        <f t="shared" si="43"/>
        <v>0</v>
      </c>
      <c r="G124" s="17">
        <f t="shared" si="46"/>
        <v>1900000</v>
      </c>
      <c r="H124" s="17">
        <f aca="true" t="shared" si="52" ref="H124:N124">SUM(H125+H127)</f>
        <v>1100000</v>
      </c>
      <c r="I124" s="17">
        <f t="shared" si="52"/>
        <v>0</v>
      </c>
      <c r="J124" s="17">
        <f t="shared" si="52"/>
        <v>0</v>
      </c>
      <c r="K124" s="17">
        <f t="shared" si="52"/>
        <v>800000</v>
      </c>
      <c r="L124" s="17">
        <f t="shared" si="52"/>
        <v>0</v>
      </c>
      <c r="M124" s="17">
        <f t="shared" si="52"/>
        <v>0</v>
      </c>
      <c r="N124" s="17">
        <f t="shared" si="52"/>
        <v>0</v>
      </c>
    </row>
    <row r="125" spans="1:14" ht="17.25" customHeight="1">
      <c r="A125" s="27"/>
      <c r="B125" s="27"/>
      <c r="C125" s="28">
        <v>381</v>
      </c>
      <c r="D125" s="50" t="s">
        <v>209</v>
      </c>
      <c r="E125" s="17">
        <f aca="true" t="shared" si="53" ref="E125:N125">E126</f>
        <v>1000000</v>
      </c>
      <c r="F125" s="44">
        <f t="shared" si="43"/>
        <v>0</v>
      </c>
      <c r="G125" s="17">
        <f t="shared" si="46"/>
        <v>1000000</v>
      </c>
      <c r="H125" s="17">
        <f t="shared" si="53"/>
        <v>1000000</v>
      </c>
      <c r="I125" s="17">
        <f t="shared" si="53"/>
        <v>0</v>
      </c>
      <c r="J125" s="17">
        <f t="shared" si="53"/>
        <v>0</v>
      </c>
      <c r="K125" s="17">
        <f t="shared" si="53"/>
        <v>0</v>
      </c>
      <c r="L125" s="17">
        <f t="shared" si="53"/>
        <v>0</v>
      </c>
      <c r="M125" s="17">
        <f t="shared" si="53"/>
        <v>0</v>
      </c>
      <c r="N125" s="17">
        <f t="shared" si="53"/>
        <v>0</v>
      </c>
    </row>
    <row r="126" spans="1:14" ht="15" customHeight="1">
      <c r="A126" s="55" t="s">
        <v>362</v>
      </c>
      <c r="B126" s="27"/>
      <c r="C126" s="28">
        <v>3811</v>
      </c>
      <c r="D126" s="50" t="s">
        <v>351</v>
      </c>
      <c r="E126" s="17">
        <v>1000000</v>
      </c>
      <c r="F126" s="44">
        <f t="shared" si="43"/>
        <v>0</v>
      </c>
      <c r="G126" s="17">
        <f t="shared" si="46"/>
        <v>1000000</v>
      </c>
      <c r="H126" s="17">
        <v>1000000</v>
      </c>
      <c r="I126" s="17">
        <v>0</v>
      </c>
      <c r="J126" s="17">
        <v>0</v>
      </c>
      <c r="K126" s="17">
        <v>0</v>
      </c>
      <c r="L126" s="17">
        <v>0</v>
      </c>
      <c r="M126" s="17">
        <v>0</v>
      </c>
      <c r="N126" s="17">
        <v>0</v>
      </c>
    </row>
    <row r="127" spans="1:14" ht="17.25" customHeight="1">
      <c r="A127" s="55"/>
      <c r="B127" s="27"/>
      <c r="C127" s="28" t="s">
        <v>380</v>
      </c>
      <c r="D127" s="50" t="s">
        <v>244</v>
      </c>
      <c r="E127" s="17">
        <f aca="true" t="shared" si="54" ref="E127:N127">SUM(E128:E128)</f>
        <v>900000</v>
      </c>
      <c r="F127" s="44">
        <f t="shared" si="43"/>
        <v>0</v>
      </c>
      <c r="G127" s="17">
        <f t="shared" si="46"/>
        <v>900000</v>
      </c>
      <c r="H127" s="17">
        <f t="shared" si="54"/>
        <v>100000</v>
      </c>
      <c r="I127" s="17">
        <f t="shared" si="54"/>
        <v>0</v>
      </c>
      <c r="J127" s="17">
        <f t="shared" si="54"/>
        <v>0</v>
      </c>
      <c r="K127" s="17">
        <f t="shared" si="54"/>
        <v>800000</v>
      </c>
      <c r="L127" s="17">
        <f t="shared" si="54"/>
        <v>0</v>
      </c>
      <c r="M127" s="17">
        <f t="shared" si="54"/>
        <v>0</v>
      </c>
      <c r="N127" s="17">
        <f t="shared" si="54"/>
        <v>0</v>
      </c>
    </row>
    <row r="128" spans="1:14" ht="14.25" customHeight="1">
      <c r="A128" s="55" t="s">
        <v>93</v>
      </c>
      <c r="B128" s="27"/>
      <c r="C128" s="28" t="s">
        <v>381</v>
      </c>
      <c r="D128" s="50" t="s">
        <v>476</v>
      </c>
      <c r="E128" s="17">
        <v>900000</v>
      </c>
      <c r="F128" s="44">
        <f t="shared" si="43"/>
        <v>0</v>
      </c>
      <c r="G128" s="17">
        <f t="shared" si="46"/>
        <v>900000</v>
      </c>
      <c r="H128" s="17">
        <v>100000</v>
      </c>
      <c r="I128" s="16">
        <v>0</v>
      </c>
      <c r="J128" s="16">
        <v>0</v>
      </c>
      <c r="K128" s="17">
        <v>800000</v>
      </c>
      <c r="L128" s="16">
        <v>0</v>
      </c>
      <c r="M128" s="16">
        <v>0</v>
      </c>
      <c r="N128" s="16">
        <v>0</v>
      </c>
    </row>
    <row r="129" spans="1:14" ht="26.25" customHeight="1">
      <c r="A129" s="27"/>
      <c r="B129" s="26" t="s">
        <v>266</v>
      </c>
      <c r="C129" s="117" t="s">
        <v>847</v>
      </c>
      <c r="D129" s="118"/>
      <c r="E129" s="19">
        <f aca="true" t="shared" si="55" ref="E129:N129">E130</f>
        <v>60000</v>
      </c>
      <c r="F129" s="19">
        <f t="shared" si="55"/>
        <v>0</v>
      </c>
      <c r="G129" s="19">
        <f t="shared" si="46"/>
        <v>60000</v>
      </c>
      <c r="H129" s="19">
        <f t="shared" si="55"/>
        <v>60000</v>
      </c>
      <c r="I129" s="19">
        <f t="shared" si="55"/>
        <v>0</v>
      </c>
      <c r="J129" s="19">
        <f t="shared" si="55"/>
        <v>0</v>
      </c>
      <c r="K129" s="19">
        <f t="shared" si="55"/>
        <v>0</v>
      </c>
      <c r="L129" s="19">
        <f t="shared" si="55"/>
        <v>0</v>
      </c>
      <c r="M129" s="19">
        <f t="shared" si="55"/>
        <v>0</v>
      </c>
      <c r="N129" s="19">
        <f t="shared" si="55"/>
        <v>0</v>
      </c>
    </row>
    <row r="130" spans="1:14" ht="21" customHeight="1">
      <c r="A130" s="27"/>
      <c r="B130" s="27"/>
      <c r="C130" s="28">
        <v>3</v>
      </c>
      <c r="D130" s="16" t="s">
        <v>194</v>
      </c>
      <c r="E130" s="17">
        <f>E131+E134</f>
        <v>60000</v>
      </c>
      <c r="F130" s="44">
        <f t="shared" si="43"/>
        <v>0</v>
      </c>
      <c r="G130" s="17">
        <f t="shared" si="46"/>
        <v>60000</v>
      </c>
      <c r="H130" s="17">
        <f>H131+H134</f>
        <v>60000</v>
      </c>
      <c r="I130" s="17">
        <f>I131+I134</f>
        <v>0</v>
      </c>
      <c r="J130" s="17">
        <f>J131+J134</f>
        <v>0</v>
      </c>
      <c r="K130" s="17">
        <f>K134</f>
        <v>0</v>
      </c>
      <c r="L130" s="17">
        <f>L134</f>
        <v>0</v>
      </c>
      <c r="M130" s="17">
        <f>M134</f>
        <v>0</v>
      </c>
      <c r="N130" s="17">
        <f>N134</f>
        <v>0</v>
      </c>
    </row>
    <row r="131" spans="1:14" ht="18" customHeight="1">
      <c r="A131" s="27"/>
      <c r="B131" s="27"/>
      <c r="C131" s="28">
        <v>32</v>
      </c>
      <c r="D131" s="50" t="s">
        <v>205</v>
      </c>
      <c r="E131" s="17">
        <f aca="true" t="shared" si="56" ref="E131:N131">E132</f>
        <v>30000</v>
      </c>
      <c r="F131" s="44">
        <f t="shared" si="43"/>
        <v>0</v>
      </c>
      <c r="G131" s="17">
        <f t="shared" si="46"/>
        <v>30000</v>
      </c>
      <c r="H131" s="17">
        <f t="shared" si="56"/>
        <v>30000</v>
      </c>
      <c r="I131" s="17">
        <f t="shared" si="56"/>
        <v>0</v>
      </c>
      <c r="J131" s="17">
        <f t="shared" si="56"/>
        <v>0</v>
      </c>
      <c r="K131" s="17">
        <f t="shared" si="56"/>
        <v>0</v>
      </c>
      <c r="L131" s="17">
        <f t="shared" si="56"/>
        <v>0</v>
      </c>
      <c r="M131" s="17">
        <f t="shared" si="56"/>
        <v>0</v>
      </c>
      <c r="N131" s="17">
        <f t="shared" si="56"/>
        <v>0</v>
      </c>
    </row>
    <row r="132" spans="1:14" ht="17.25" customHeight="1">
      <c r="A132" s="27"/>
      <c r="B132" s="27"/>
      <c r="C132" s="28">
        <v>329</v>
      </c>
      <c r="D132" s="50" t="s">
        <v>206</v>
      </c>
      <c r="E132" s="17">
        <f>E133</f>
        <v>30000</v>
      </c>
      <c r="F132" s="44">
        <f t="shared" si="43"/>
        <v>0</v>
      </c>
      <c r="G132" s="17">
        <f t="shared" si="46"/>
        <v>30000</v>
      </c>
      <c r="H132" s="17">
        <f>H133</f>
        <v>30000</v>
      </c>
      <c r="I132" s="17">
        <f aca="true" t="shared" si="57" ref="I132:N132">SUM(I133:I134)</f>
        <v>0</v>
      </c>
      <c r="J132" s="17">
        <f t="shared" si="57"/>
        <v>0</v>
      </c>
      <c r="K132" s="17">
        <f t="shared" si="57"/>
        <v>0</v>
      </c>
      <c r="L132" s="17">
        <f t="shared" si="57"/>
        <v>0</v>
      </c>
      <c r="M132" s="17">
        <f t="shared" si="57"/>
        <v>0</v>
      </c>
      <c r="N132" s="17">
        <f t="shared" si="57"/>
        <v>0</v>
      </c>
    </row>
    <row r="133" spans="1:14" ht="15" customHeight="1">
      <c r="A133" s="27" t="s">
        <v>94</v>
      </c>
      <c r="B133" s="27"/>
      <c r="C133" s="28">
        <v>3299</v>
      </c>
      <c r="D133" s="50" t="s">
        <v>541</v>
      </c>
      <c r="E133" s="17">
        <v>30000</v>
      </c>
      <c r="F133" s="44">
        <f t="shared" si="43"/>
        <v>0</v>
      </c>
      <c r="G133" s="17">
        <f t="shared" si="46"/>
        <v>30000</v>
      </c>
      <c r="H133" s="17">
        <v>30000</v>
      </c>
      <c r="I133" s="16">
        <v>0</v>
      </c>
      <c r="J133" s="16">
        <v>0</v>
      </c>
      <c r="K133" s="16">
        <v>0</v>
      </c>
      <c r="L133" s="16">
        <v>0</v>
      </c>
      <c r="M133" s="16">
        <v>0</v>
      </c>
      <c r="N133" s="16">
        <v>0</v>
      </c>
    </row>
    <row r="134" spans="1:14" ht="17.25" customHeight="1">
      <c r="A134" s="27"/>
      <c r="B134" s="27"/>
      <c r="C134" s="28">
        <v>38</v>
      </c>
      <c r="D134" s="50" t="s">
        <v>208</v>
      </c>
      <c r="E134" s="17">
        <f aca="true" t="shared" si="58" ref="E134:N135">E135</f>
        <v>30000</v>
      </c>
      <c r="F134" s="44">
        <f t="shared" si="43"/>
        <v>0</v>
      </c>
      <c r="G134" s="17">
        <f t="shared" si="46"/>
        <v>30000</v>
      </c>
      <c r="H134" s="17">
        <f t="shared" si="58"/>
        <v>30000</v>
      </c>
      <c r="I134" s="17">
        <f t="shared" si="58"/>
        <v>0</v>
      </c>
      <c r="J134" s="17">
        <f t="shared" si="58"/>
        <v>0</v>
      </c>
      <c r="K134" s="17">
        <f t="shared" si="58"/>
        <v>0</v>
      </c>
      <c r="L134" s="17">
        <f t="shared" si="58"/>
        <v>0</v>
      </c>
      <c r="M134" s="17">
        <f t="shared" si="58"/>
        <v>0</v>
      </c>
      <c r="N134" s="17">
        <f t="shared" si="58"/>
        <v>0</v>
      </c>
    </row>
    <row r="135" spans="1:14" ht="16.5" customHeight="1">
      <c r="A135" s="27"/>
      <c r="B135" s="27"/>
      <c r="C135" s="28">
        <v>381</v>
      </c>
      <c r="D135" s="50" t="s">
        <v>209</v>
      </c>
      <c r="E135" s="17">
        <f t="shared" si="58"/>
        <v>30000</v>
      </c>
      <c r="F135" s="44">
        <f t="shared" si="43"/>
        <v>0</v>
      </c>
      <c r="G135" s="17">
        <f t="shared" si="46"/>
        <v>30000</v>
      </c>
      <c r="H135" s="17">
        <f t="shared" si="58"/>
        <v>30000</v>
      </c>
      <c r="I135" s="17">
        <f t="shared" si="58"/>
        <v>0</v>
      </c>
      <c r="J135" s="17">
        <f t="shared" si="58"/>
        <v>0</v>
      </c>
      <c r="K135" s="17">
        <f t="shared" si="58"/>
        <v>0</v>
      </c>
      <c r="L135" s="17">
        <f t="shared" si="58"/>
        <v>0</v>
      </c>
      <c r="M135" s="17">
        <f t="shared" si="58"/>
        <v>0</v>
      </c>
      <c r="N135" s="17">
        <f t="shared" si="58"/>
        <v>0</v>
      </c>
    </row>
    <row r="136" spans="1:14" ht="15" customHeight="1">
      <c r="A136" s="55" t="s">
        <v>95</v>
      </c>
      <c r="B136" s="27"/>
      <c r="C136" s="28">
        <v>3811</v>
      </c>
      <c r="D136" s="63" t="s">
        <v>350</v>
      </c>
      <c r="E136" s="17">
        <v>30000</v>
      </c>
      <c r="F136" s="44">
        <f t="shared" si="43"/>
        <v>0</v>
      </c>
      <c r="G136" s="17">
        <f t="shared" si="46"/>
        <v>30000</v>
      </c>
      <c r="H136" s="17">
        <v>30000</v>
      </c>
      <c r="I136" s="17">
        <v>0</v>
      </c>
      <c r="J136" s="17">
        <v>0</v>
      </c>
      <c r="K136" s="17">
        <v>0</v>
      </c>
      <c r="L136" s="17">
        <v>0</v>
      </c>
      <c r="M136" s="17">
        <v>0</v>
      </c>
      <c r="N136" s="17">
        <v>0</v>
      </c>
    </row>
    <row r="137" spans="1:14" ht="26.25" customHeight="1">
      <c r="A137" s="27"/>
      <c r="B137" s="26" t="s">
        <v>984</v>
      </c>
      <c r="C137" s="117" t="s">
        <v>985</v>
      </c>
      <c r="D137" s="118"/>
      <c r="E137" s="19">
        <f aca="true" t="shared" si="59" ref="E137:N137">E138</f>
        <v>30000</v>
      </c>
      <c r="F137" s="19">
        <f t="shared" si="59"/>
        <v>0</v>
      </c>
      <c r="G137" s="19">
        <f>SUM(H137:N137)</f>
        <v>30000</v>
      </c>
      <c r="H137" s="19">
        <f t="shared" si="59"/>
        <v>30000</v>
      </c>
      <c r="I137" s="19">
        <f t="shared" si="59"/>
        <v>0</v>
      </c>
      <c r="J137" s="19">
        <f t="shared" si="59"/>
        <v>0</v>
      </c>
      <c r="K137" s="19">
        <f t="shared" si="59"/>
        <v>0</v>
      </c>
      <c r="L137" s="19">
        <f t="shared" si="59"/>
        <v>0</v>
      </c>
      <c r="M137" s="19">
        <f t="shared" si="59"/>
        <v>0</v>
      </c>
      <c r="N137" s="19">
        <f t="shared" si="59"/>
        <v>0</v>
      </c>
    </row>
    <row r="138" spans="1:14" ht="21" customHeight="1">
      <c r="A138" s="27"/>
      <c r="B138" s="27"/>
      <c r="C138" s="28">
        <v>3</v>
      </c>
      <c r="D138" s="16" t="s">
        <v>194</v>
      </c>
      <c r="E138" s="17">
        <f>E139</f>
        <v>30000</v>
      </c>
      <c r="F138" s="44">
        <f t="shared" si="43"/>
        <v>0</v>
      </c>
      <c r="G138" s="17">
        <f>SUM(H138:N138)</f>
        <v>30000</v>
      </c>
      <c r="H138" s="17">
        <f>H139</f>
        <v>30000</v>
      </c>
      <c r="I138" s="17">
        <f>I139+I146</f>
        <v>0</v>
      </c>
      <c r="J138" s="17">
        <f>J139+J146</f>
        <v>0</v>
      </c>
      <c r="K138" s="17">
        <f>K146</f>
        <v>0</v>
      </c>
      <c r="L138" s="17">
        <f>L146</f>
        <v>0</v>
      </c>
      <c r="M138" s="17">
        <f>M146</f>
        <v>0</v>
      </c>
      <c r="N138" s="17">
        <f>N146</f>
        <v>0</v>
      </c>
    </row>
    <row r="139" spans="1:14" ht="18" customHeight="1">
      <c r="A139" s="27"/>
      <c r="B139" s="27"/>
      <c r="C139" s="28">
        <v>32</v>
      </c>
      <c r="D139" s="50" t="s">
        <v>205</v>
      </c>
      <c r="E139" s="17">
        <f aca="true" t="shared" si="60" ref="E139:N140">E140</f>
        <v>30000</v>
      </c>
      <c r="F139" s="44">
        <f t="shared" si="43"/>
        <v>0</v>
      </c>
      <c r="G139" s="17">
        <f>SUM(H139:N139)</f>
        <v>30000</v>
      </c>
      <c r="H139" s="17">
        <f t="shared" si="60"/>
        <v>30000</v>
      </c>
      <c r="I139" s="17">
        <f t="shared" si="60"/>
        <v>0</v>
      </c>
      <c r="J139" s="17">
        <f t="shared" si="60"/>
        <v>0</v>
      </c>
      <c r="K139" s="17">
        <f t="shared" si="60"/>
        <v>0</v>
      </c>
      <c r="L139" s="17">
        <f t="shared" si="60"/>
        <v>0</v>
      </c>
      <c r="M139" s="17">
        <f t="shared" si="60"/>
        <v>0</v>
      </c>
      <c r="N139" s="17">
        <f t="shared" si="60"/>
        <v>0</v>
      </c>
    </row>
    <row r="140" spans="1:14" ht="17.25" customHeight="1">
      <c r="A140" s="27"/>
      <c r="B140" s="27"/>
      <c r="C140" s="28">
        <v>329</v>
      </c>
      <c r="D140" s="50" t="s">
        <v>206</v>
      </c>
      <c r="E140" s="17">
        <f>E141</f>
        <v>30000</v>
      </c>
      <c r="F140" s="44">
        <f t="shared" si="43"/>
        <v>0</v>
      </c>
      <c r="G140" s="17">
        <f>SUM(H140:N140)</f>
        <v>30000</v>
      </c>
      <c r="H140" s="17">
        <f>H141</f>
        <v>30000</v>
      </c>
      <c r="I140" s="17">
        <f t="shared" si="60"/>
        <v>0</v>
      </c>
      <c r="J140" s="17">
        <f t="shared" si="60"/>
        <v>0</v>
      </c>
      <c r="K140" s="17">
        <f t="shared" si="60"/>
        <v>0</v>
      </c>
      <c r="L140" s="17">
        <f t="shared" si="60"/>
        <v>0</v>
      </c>
      <c r="M140" s="17">
        <f t="shared" si="60"/>
        <v>0</v>
      </c>
      <c r="N140" s="17">
        <f t="shared" si="60"/>
        <v>0</v>
      </c>
    </row>
    <row r="141" spans="1:14" ht="15" customHeight="1">
      <c r="A141" s="27" t="s">
        <v>96</v>
      </c>
      <c r="B141" s="27"/>
      <c r="C141" s="28">
        <v>3299</v>
      </c>
      <c r="D141" s="50" t="s">
        <v>986</v>
      </c>
      <c r="E141" s="17">
        <v>30000</v>
      </c>
      <c r="F141" s="44">
        <f t="shared" si="43"/>
        <v>0</v>
      </c>
      <c r="G141" s="57">
        <f>SUM(H141:N141)</f>
        <v>30000</v>
      </c>
      <c r="H141" s="17">
        <v>30000</v>
      </c>
      <c r="I141" s="16">
        <v>0</v>
      </c>
      <c r="J141" s="16">
        <v>0</v>
      </c>
      <c r="K141" s="16">
        <v>0</v>
      </c>
      <c r="L141" s="16">
        <v>0</v>
      </c>
      <c r="M141" s="16">
        <v>0</v>
      </c>
      <c r="N141" s="16">
        <v>0</v>
      </c>
    </row>
    <row r="142" spans="1:14" ht="12.75" customHeight="1">
      <c r="A142" s="49"/>
      <c r="B142" s="49"/>
      <c r="C142" s="29"/>
      <c r="D142" s="23"/>
      <c r="E142" s="32"/>
      <c r="F142" s="32"/>
      <c r="G142" s="32"/>
      <c r="H142" s="32"/>
      <c r="I142" s="23"/>
      <c r="J142" s="23"/>
      <c r="K142" s="32"/>
      <c r="L142" s="23"/>
      <c r="M142" s="23"/>
      <c r="N142" s="23"/>
    </row>
    <row r="143" spans="1:14" ht="18" customHeight="1">
      <c r="A143" s="110" t="s">
        <v>34</v>
      </c>
      <c r="B143" s="111" t="s">
        <v>327</v>
      </c>
      <c r="C143" s="110" t="s">
        <v>745</v>
      </c>
      <c r="D143" s="112" t="s">
        <v>385</v>
      </c>
      <c r="E143" s="107" t="s">
        <v>1057</v>
      </c>
      <c r="F143" s="107" t="s">
        <v>1052</v>
      </c>
      <c r="G143" s="113" t="s">
        <v>1053</v>
      </c>
      <c r="H143" s="109" t="s">
        <v>1056</v>
      </c>
      <c r="I143" s="109"/>
      <c r="J143" s="109"/>
      <c r="K143" s="109"/>
      <c r="L143" s="109"/>
      <c r="M143" s="109"/>
      <c r="N143" s="109"/>
    </row>
    <row r="144" spans="1:14" ht="39" customHeight="1">
      <c r="A144" s="110"/>
      <c r="B144" s="110"/>
      <c r="C144" s="110"/>
      <c r="D144" s="112"/>
      <c r="E144" s="108"/>
      <c r="F144" s="108"/>
      <c r="G144" s="114"/>
      <c r="H144" s="14" t="s">
        <v>749</v>
      </c>
      <c r="I144" s="14" t="s">
        <v>328</v>
      </c>
      <c r="J144" s="14" t="s">
        <v>748</v>
      </c>
      <c r="K144" s="14" t="s">
        <v>750</v>
      </c>
      <c r="L144" s="14" t="s">
        <v>340</v>
      </c>
      <c r="M144" s="14" t="s">
        <v>751</v>
      </c>
      <c r="N144" s="14" t="s">
        <v>752</v>
      </c>
    </row>
    <row r="145" spans="1:14" ht="12" customHeight="1">
      <c r="A145" s="34">
        <v>1</v>
      </c>
      <c r="B145" s="34">
        <v>2</v>
      </c>
      <c r="C145" s="34">
        <v>3</v>
      </c>
      <c r="D145" s="34">
        <v>4</v>
      </c>
      <c r="E145" s="34">
        <v>5</v>
      </c>
      <c r="F145" s="34">
        <v>6</v>
      </c>
      <c r="G145" s="34">
        <v>7</v>
      </c>
      <c r="H145" s="34">
        <v>8</v>
      </c>
      <c r="I145" s="34">
        <v>9</v>
      </c>
      <c r="J145" s="34">
        <v>10</v>
      </c>
      <c r="K145" s="34">
        <v>11</v>
      </c>
      <c r="L145" s="34">
        <v>12</v>
      </c>
      <c r="M145" s="34">
        <v>13</v>
      </c>
      <c r="N145" s="34">
        <v>14</v>
      </c>
    </row>
    <row r="146" spans="1:14" ht="25.5" customHeight="1">
      <c r="A146" s="27"/>
      <c r="B146" s="27"/>
      <c r="C146" s="115" t="s">
        <v>798</v>
      </c>
      <c r="D146" s="116"/>
      <c r="E146" s="20">
        <f>E147</f>
        <v>40000</v>
      </c>
      <c r="F146" s="20">
        <f>F147</f>
        <v>0</v>
      </c>
      <c r="G146" s="20">
        <f aca="true" t="shared" si="61" ref="G146:G153">SUM(H146:N146)</f>
        <v>40000</v>
      </c>
      <c r="H146" s="20">
        <f>H147</f>
        <v>40000</v>
      </c>
      <c r="I146" s="20">
        <f aca="true" t="shared" si="62" ref="I146:N146">I147</f>
        <v>0</v>
      </c>
      <c r="J146" s="20">
        <f t="shared" si="62"/>
        <v>0</v>
      </c>
      <c r="K146" s="20">
        <f t="shared" si="62"/>
        <v>0</v>
      </c>
      <c r="L146" s="20">
        <f t="shared" si="62"/>
        <v>0</v>
      </c>
      <c r="M146" s="20">
        <f t="shared" si="62"/>
        <v>0</v>
      </c>
      <c r="N146" s="20">
        <f t="shared" si="62"/>
        <v>0</v>
      </c>
    </row>
    <row r="147" spans="1:14" ht="24" customHeight="1">
      <c r="A147" s="27"/>
      <c r="B147" s="26" t="s">
        <v>55</v>
      </c>
      <c r="C147" s="117" t="s">
        <v>848</v>
      </c>
      <c r="D147" s="118"/>
      <c r="E147" s="19">
        <f aca="true" t="shared" si="63" ref="E147:N148">E148</f>
        <v>40000</v>
      </c>
      <c r="F147" s="44">
        <f aca="true" t="shared" si="64" ref="F147:F174">G147-E147</f>
        <v>0</v>
      </c>
      <c r="G147" s="19">
        <f t="shared" si="61"/>
        <v>40000</v>
      </c>
      <c r="H147" s="19">
        <f t="shared" si="63"/>
        <v>40000</v>
      </c>
      <c r="I147" s="19">
        <f t="shared" si="63"/>
        <v>0</v>
      </c>
      <c r="J147" s="19">
        <f t="shared" si="63"/>
        <v>0</v>
      </c>
      <c r="K147" s="19">
        <f t="shared" si="63"/>
        <v>0</v>
      </c>
      <c r="L147" s="19">
        <f t="shared" si="63"/>
        <v>0</v>
      </c>
      <c r="M147" s="19">
        <f t="shared" si="63"/>
        <v>0</v>
      </c>
      <c r="N147" s="19">
        <f t="shared" si="63"/>
        <v>0</v>
      </c>
    </row>
    <row r="148" spans="1:14" ht="21" customHeight="1">
      <c r="A148" s="27"/>
      <c r="B148" s="27"/>
      <c r="C148" s="28">
        <v>3</v>
      </c>
      <c r="D148" s="50" t="s">
        <v>194</v>
      </c>
      <c r="E148" s="17">
        <f t="shared" si="63"/>
        <v>40000</v>
      </c>
      <c r="F148" s="44">
        <f t="shared" si="64"/>
        <v>0</v>
      </c>
      <c r="G148" s="17">
        <f t="shared" si="61"/>
        <v>40000</v>
      </c>
      <c r="H148" s="17">
        <f t="shared" si="63"/>
        <v>40000</v>
      </c>
      <c r="I148" s="17">
        <f t="shared" si="63"/>
        <v>0</v>
      </c>
      <c r="J148" s="17">
        <f t="shared" si="63"/>
        <v>0</v>
      </c>
      <c r="K148" s="17">
        <f t="shared" si="63"/>
        <v>0</v>
      </c>
      <c r="L148" s="17">
        <f t="shared" si="63"/>
        <v>0</v>
      </c>
      <c r="M148" s="17">
        <f t="shared" si="63"/>
        <v>0</v>
      </c>
      <c r="N148" s="17">
        <f t="shared" si="63"/>
        <v>0</v>
      </c>
    </row>
    <row r="149" spans="1:14" ht="18" customHeight="1">
      <c r="A149" s="27"/>
      <c r="B149" s="27"/>
      <c r="C149" s="28">
        <v>32</v>
      </c>
      <c r="D149" s="50" t="s">
        <v>205</v>
      </c>
      <c r="E149" s="17">
        <f>E150+E152</f>
        <v>40000</v>
      </c>
      <c r="F149" s="44">
        <f t="shared" si="64"/>
        <v>0</v>
      </c>
      <c r="G149" s="17">
        <f t="shared" si="61"/>
        <v>40000</v>
      </c>
      <c r="H149" s="17">
        <f aca="true" t="shared" si="65" ref="H149:N149">H150+H152</f>
        <v>40000</v>
      </c>
      <c r="I149" s="17">
        <f t="shared" si="65"/>
        <v>0</v>
      </c>
      <c r="J149" s="17">
        <f t="shared" si="65"/>
        <v>0</v>
      </c>
      <c r="K149" s="17">
        <f t="shared" si="65"/>
        <v>0</v>
      </c>
      <c r="L149" s="17">
        <f t="shared" si="65"/>
        <v>0</v>
      </c>
      <c r="M149" s="17">
        <f t="shared" si="65"/>
        <v>0</v>
      </c>
      <c r="N149" s="17">
        <f t="shared" si="65"/>
        <v>0</v>
      </c>
    </row>
    <row r="150" spans="1:14" ht="16.5" customHeight="1">
      <c r="A150" s="27"/>
      <c r="B150" s="27"/>
      <c r="C150" s="28">
        <v>322</v>
      </c>
      <c r="D150" s="50" t="s">
        <v>212</v>
      </c>
      <c r="E150" s="17">
        <f>E151</f>
        <v>10000</v>
      </c>
      <c r="F150" s="44">
        <f t="shared" si="64"/>
        <v>0</v>
      </c>
      <c r="G150" s="17">
        <f t="shared" si="61"/>
        <v>10000</v>
      </c>
      <c r="H150" s="17">
        <f>H151</f>
        <v>10000</v>
      </c>
      <c r="I150" s="17">
        <f>I151</f>
        <v>0</v>
      </c>
      <c r="J150" s="17">
        <f>J151</f>
        <v>0</v>
      </c>
      <c r="K150" s="16">
        <v>0</v>
      </c>
      <c r="L150" s="16">
        <v>0</v>
      </c>
      <c r="M150" s="16">
        <v>0</v>
      </c>
      <c r="N150" s="16">
        <v>0</v>
      </c>
    </row>
    <row r="151" spans="1:14" ht="14.25" customHeight="1">
      <c r="A151" s="27" t="s">
        <v>170</v>
      </c>
      <c r="B151" s="27"/>
      <c r="C151" s="28">
        <v>3224</v>
      </c>
      <c r="D151" s="50" t="s">
        <v>213</v>
      </c>
      <c r="E151" s="17">
        <v>10000</v>
      </c>
      <c r="F151" s="44">
        <f t="shared" si="64"/>
        <v>0</v>
      </c>
      <c r="G151" s="17">
        <f t="shared" si="61"/>
        <v>10000</v>
      </c>
      <c r="H151" s="17">
        <v>10000</v>
      </c>
      <c r="I151" s="16">
        <v>0</v>
      </c>
      <c r="J151" s="16">
        <v>0</v>
      </c>
      <c r="K151" s="16">
        <v>0</v>
      </c>
      <c r="L151" s="16">
        <v>0</v>
      </c>
      <c r="M151" s="16">
        <v>0</v>
      </c>
      <c r="N151" s="16">
        <v>0</v>
      </c>
    </row>
    <row r="152" spans="1:14" ht="17.25" customHeight="1">
      <c r="A152" s="27"/>
      <c r="B152" s="27"/>
      <c r="C152" s="28">
        <v>323</v>
      </c>
      <c r="D152" s="50" t="s">
        <v>214</v>
      </c>
      <c r="E152" s="17">
        <f aca="true" t="shared" si="66" ref="E152:N152">E153</f>
        <v>30000</v>
      </c>
      <c r="F152" s="44">
        <f t="shared" si="64"/>
        <v>0</v>
      </c>
      <c r="G152" s="17">
        <f t="shared" si="61"/>
        <v>30000</v>
      </c>
      <c r="H152" s="17">
        <f t="shared" si="66"/>
        <v>30000</v>
      </c>
      <c r="I152" s="17">
        <f t="shared" si="66"/>
        <v>0</v>
      </c>
      <c r="J152" s="17">
        <f t="shared" si="66"/>
        <v>0</v>
      </c>
      <c r="K152" s="17">
        <f t="shared" si="66"/>
        <v>0</v>
      </c>
      <c r="L152" s="17">
        <f t="shared" si="66"/>
        <v>0</v>
      </c>
      <c r="M152" s="17">
        <f t="shared" si="66"/>
        <v>0</v>
      </c>
      <c r="N152" s="17">
        <f t="shared" si="66"/>
        <v>0</v>
      </c>
    </row>
    <row r="153" spans="1:14" ht="14.25" customHeight="1">
      <c r="A153" s="27" t="s">
        <v>97</v>
      </c>
      <c r="B153" s="27"/>
      <c r="C153" s="28">
        <v>3232</v>
      </c>
      <c r="D153" s="50" t="s">
        <v>215</v>
      </c>
      <c r="E153" s="17">
        <v>30000</v>
      </c>
      <c r="F153" s="44">
        <f t="shared" si="64"/>
        <v>0</v>
      </c>
      <c r="G153" s="17">
        <f t="shared" si="61"/>
        <v>30000</v>
      </c>
      <c r="H153" s="17">
        <v>30000</v>
      </c>
      <c r="I153" s="16">
        <v>0</v>
      </c>
      <c r="J153" s="16">
        <v>0</v>
      </c>
      <c r="K153" s="17">
        <v>0</v>
      </c>
      <c r="L153" s="16">
        <v>0</v>
      </c>
      <c r="M153" s="16">
        <v>0</v>
      </c>
      <c r="N153" s="16">
        <v>0</v>
      </c>
    </row>
    <row r="154" spans="1:14" ht="26.25" customHeight="1">
      <c r="A154" s="27"/>
      <c r="B154" s="27"/>
      <c r="C154" s="115" t="s">
        <v>799</v>
      </c>
      <c r="D154" s="116"/>
      <c r="E154" s="20">
        <f>E155+E160</f>
        <v>145000</v>
      </c>
      <c r="F154" s="20">
        <f>F155+F160</f>
        <v>0</v>
      </c>
      <c r="G154" s="20">
        <f aca="true" t="shared" si="67" ref="G154:G164">SUM(H154:N154)</f>
        <v>145000</v>
      </c>
      <c r="H154" s="20">
        <f aca="true" t="shared" si="68" ref="H154:N154">H155+H160</f>
        <v>95000</v>
      </c>
      <c r="I154" s="20">
        <f t="shared" si="68"/>
        <v>0</v>
      </c>
      <c r="J154" s="20">
        <f t="shared" si="68"/>
        <v>0</v>
      </c>
      <c r="K154" s="20">
        <f t="shared" si="68"/>
        <v>50000</v>
      </c>
      <c r="L154" s="20">
        <f t="shared" si="68"/>
        <v>0</v>
      </c>
      <c r="M154" s="20">
        <f t="shared" si="68"/>
        <v>0</v>
      </c>
      <c r="N154" s="20">
        <f t="shared" si="68"/>
        <v>0</v>
      </c>
    </row>
    <row r="155" spans="1:14" ht="24" customHeight="1">
      <c r="A155" s="27"/>
      <c r="B155" s="26" t="s">
        <v>59</v>
      </c>
      <c r="C155" s="117" t="s">
        <v>866</v>
      </c>
      <c r="D155" s="118"/>
      <c r="E155" s="19">
        <f aca="true" t="shared" si="69" ref="E155:J157">E156</f>
        <v>100000</v>
      </c>
      <c r="F155" s="19">
        <f t="shared" si="69"/>
        <v>0</v>
      </c>
      <c r="G155" s="58">
        <f t="shared" si="67"/>
        <v>100000</v>
      </c>
      <c r="H155" s="19">
        <f t="shared" si="69"/>
        <v>50000</v>
      </c>
      <c r="I155" s="19">
        <f t="shared" si="69"/>
        <v>0</v>
      </c>
      <c r="J155" s="19">
        <f t="shared" si="69"/>
        <v>0</v>
      </c>
      <c r="K155" s="19">
        <f aca="true" t="shared" si="70" ref="K155:N156">K156</f>
        <v>50000</v>
      </c>
      <c r="L155" s="19">
        <f t="shared" si="70"/>
        <v>0</v>
      </c>
      <c r="M155" s="19">
        <f t="shared" si="70"/>
        <v>0</v>
      </c>
      <c r="N155" s="19">
        <f t="shared" si="70"/>
        <v>0</v>
      </c>
    </row>
    <row r="156" spans="1:14" ht="21" customHeight="1">
      <c r="A156" s="27"/>
      <c r="B156" s="27"/>
      <c r="C156" s="28">
        <v>3</v>
      </c>
      <c r="D156" s="16" t="s">
        <v>194</v>
      </c>
      <c r="E156" s="17">
        <f t="shared" si="69"/>
        <v>100000</v>
      </c>
      <c r="F156" s="44">
        <f t="shared" si="64"/>
        <v>0</v>
      </c>
      <c r="G156" s="17">
        <f t="shared" si="67"/>
        <v>100000</v>
      </c>
      <c r="H156" s="17">
        <f t="shared" si="69"/>
        <v>50000</v>
      </c>
      <c r="I156" s="17">
        <f t="shared" si="69"/>
        <v>0</v>
      </c>
      <c r="J156" s="17">
        <f t="shared" si="69"/>
        <v>0</v>
      </c>
      <c r="K156" s="17">
        <f t="shared" si="70"/>
        <v>50000</v>
      </c>
      <c r="L156" s="17">
        <f t="shared" si="70"/>
        <v>0</v>
      </c>
      <c r="M156" s="17">
        <f t="shared" si="70"/>
        <v>0</v>
      </c>
      <c r="N156" s="17">
        <f t="shared" si="70"/>
        <v>0</v>
      </c>
    </row>
    <row r="157" spans="1:14" ht="18" customHeight="1">
      <c r="A157" s="27"/>
      <c r="B157" s="27"/>
      <c r="C157" s="28">
        <v>35</v>
      </c>
      <c r="D157" s="16" t="s">
        <v>219</v>
      </c>
      <c r="E157" s="17">
        <f t="shared" si="69"/>
        <v>100000</v>
      </c>
      <c r="F157" s="44">
        <f t="shared" si="64"/>
        <v>0</v>
      </c>
      <c r="G157" s="17">
        <f t="shared" si="67"/>
        <v>100000</v>
      </c>
      <c r="H157" s="17">
        <f t="shared" si="69"/>
        <v>50000</v>
      </c>
      <c r="I157" s="17">
        <f t="shared" si="69"/>
        <v>0</v>
      </c>
      <c r="J157" s="17">
        <f t="shared" si="69"/>
        <v>0</v>
      </c>
      <c r="K157" s="17">
        <f>K158</f>
        <v>50000</v>
      </c>
      <c r="L157" s="17">
        <f>L158</f>
        <v>0</v>
      </c>
      <c r="M157" s="17">
        <f>M158</f>
        <v>0</v>
      </c>
      <c r="N157" s="17">
        <f>N158</f>
        <v>0</v>
      </c>
    </row>
    <row r="158" spans="1:14" ht="18.75" customHeight="1">
      <c r="A158" s="27"/>
      <c r="B158" s="27"/>
      <c r="C158" s="28">
        <v>352</v>
      </c>
      <c r="D158" s="16" t="s">
        <v>221</v>
      </c>
      <c r="E158" s="17">
        <f aca="true" t="shared" si="71" ref="E158:N158">SUM(E159:E159)</f>
        <v>100000</v>
      </c>
      <c r="F158" s="44">
        <f t="shared" si="64"/>
        <v>0</v>
      </c>
      <c r="G158" s="17">
        <f t="shared" si="67"/>
        <v>100000</v>
      </c>
      <c r="H158" s="17">
        <f t="shared" si="71"/>
        <v>50000</v>
      </c>
      <c r="I158" s="17">
        <f t="shared" si="71"/>
        <v>0</v>
      </c>
      <c r="J158" s="17">
        <f t="shared" si="71"/>
        <v>0</v>
      </c>
      <c r="K158" s="17">
        <f t="shared" si="71"/>
        <v>50000</v>
      </c>
      <c r="L158" s="17">
        <f t="shared" si="71"/>
        <v>0</v>
      </c>
      <c r="M158" s="17">
        <f t="shared" si="71"/>
        <v>0</v>
      </c>
      <c r="N158" s="17">
        <f t="shared" si="71"/>
        <v>0</v>
      </c>
    </row>
    <row r="159" spans="1:14" ht="15" customHeight="1">
      <c r="A159" s="27" t="s">
        <v>98</v>
      </c>
      <c r="B159" s="27"/>
      <c r="C159" s="28">
        <v>3523</v>
      </c>
      <c r="D159" s="16" t="s">
        <v>222</v>
      </c>
      <c r="E159" s="17">
        <v>100000</v>
      </c>
      <c r="F159" s="44">
        <f t="shared" si="64"/>
        <v>0</v>
      </c>
      <c r="G159" s="17">
        <f t="shared" si="67"/>
        <v>100000</v>
      </c>
      <c r="H159" s="17">
        <v>50000</v>
      </c>
      <c r="I159" s="16">
        <v>0</v>
      </c>
      <c r="J159" s="16">
        <v>0</v>
      </c>
      <c r="K159" s="17">
        <v>50000</v>
      </c>
      <c r="L159" s="16">
        <v>0</v>
      </c>
      <c r="M159" s="16">
        <v>0</v>
      </c>
      <c r="N159" s="16">
        <v>0</v>
      </c>
    </row>
    <row r="160" spans="1:14" ht="28.5" customHeight="1">
      <c r="A160" s="27"/>
      <c r="B160" s="26" t="s">
        <v>60</v>
      </c>
      <c r="C160" s="139" t="s">
        <v>865</v>
      </c>
      <c r="D160" s="140"/>
      <c r="E160" s="19">
        <f>E161</f>
        <v>45000</v>
      </c>
      <c r="F160" s="19">
        <f>F161</f>
        <v>0</v>
      </c>
      <c r="G160" s="19">
        <f t="shared" si="67"/>
        <v>45000</v>
      </c>
      <c r="H160" s="19">
        <f>H161</f>
        <v>45000</v>
      </c>
      <c r="I160" s="19">
        <f aca="true" t="shared" si="72" ref="I160:N163">I161</f>
        <v>0</v>
      </c>
      <c r="J160" s="19">
        <f t="shared" si="72"/>
        <v>0</v>
      </c>
      <c r="K160" s="19">
        <f t="shared" si="72"/>
        <v>0</v>
      </c>
      <c r="L160" s="19">
        <f t="shared" si="72"/>
        <v>0</v>
      </c>
      <c r="M160" s="19">
        <f t="shared" si="72"/>
        <v>0</v>
      </c>
      <c r="N160" s="19">
        <f t="shared" si="72"/>
        <v>0</v>
      </c>
    </row>
    <row r="161" spans="1:14" ht="21" customHeight="1">
      <c r="A161" s="27"/>
      <c r="B161" s="27"/>
      <c r="C161" s="28">
        <v>3</v>
      </c>
      <c r="D161" s="16" t="s">
        <v>194</v>
      </c>
      <c r="E161" s="17">
        <f>E162</f>
        <v>45000</v>
      </c>
      <c r="F161" s="44">
        <f t="shared" si="64"/>
        <v>0</v>
      </c>
      <c r="G161" s="17">
        <f t="shared" si="67"/>
        <v>45000</v>
      </c>
      <c r="H161" s="17">
        <f>H162</f>
        <v>45000</v>
      </c>
      <c r="I161" s="17">
        <f t="shared" si="72"/>
        <v>0</v>
      </c>
      <c r="J161" s="17">
        <f t="shared" si="72"/>
        <v>0</v>
      </c>
      <c r="K161" s="17">
        <f t="shared" si="72"/>
        <v>0</v>
      </c>
      <c r="L161" s="17">
        <f t="shared" si="72"/>
        <v>0</v>
      </c>
      <c r="M161" s="17">
        <f t="shared" si="72"/>
        <v>0</v>
      </c>
      <c r="N161" s="17">
        <f t="shared" si="72"/>
        <v>0</v>
      </c>
    </row>
    <row r="162" spans="1:14" ht="18" customHeight="1">
      <c r="A162" s="27"/>
      <c r="B162" s="27"/>
      <c r="C162" s="28">
        <v>35</v>
      </c>
      <c r="D162" s="16" t="s">
        <v>219</v>
      </c>
      <c r="E162" s="17">
        <f>E163</f>
        <v>45000</v>
      </c>
      <c r="F162" s="44">
        <f t="shared" si="64"/>
        <v>0</v>
      </c>
      <c r="G162" s="17">
        <f t="shared" si="67"/>
        <v>45000</v>
      </c>
      <c r="H162" s="17">
        <f>H163</f>
        <v>45000</v>
      </c>
      <c r="I162" s="17">
        <f t="shared" si="72"/>
        <v>0</v>
      </c>
      <c r="J162" s="17">
        <f t="shared" si="72"/>
        <v>0</v>
      </c>
      <c r="K162" s="17">
        <f t="shared" si="72"/>
        <v>0</v>
      </c>
      <c r="L162" s="17">
        <f t="shared" si="72"/>
        <v>0</v>
      </c>
      <c r="M162" s="17">
        <f t="shared" si="72"/>
        <v>0</v>
      </c>
      <c r="N162" s="17">
        <f t="shared" si="72"/>
        <v>0</v>
      </c>
    </row>
    <row r="163" spans="1:14" ht="18" customHeight="1">
      <c r="A163" s="27"/>
      <c r="B163" s="27"/>
      <c r="C163" s="28">
        <v>352</v>
      </c>
      <c r="D163" s="16" t="s">
        <v>221</v>
      </c>
      <c r="E163" s="17">
        <f>SUM(E164:E165)</f>
        <v>45000</v>
      </c>
      <c r="F163" s="44">
        <f t="shared" si="64"/>
        <v>0</v>
      </c>
      <c r="G163" s="17">
        <f t="shared" si="67"/>
        <v>45000</v>
      </c>
      <c r="H163" s="17">
        <f>SUM(H164:H165)</f>
        <v>45000</v>
      </c>
      <c r="I163" s="17">
        <f t="shared" si="72"/>
        <v>0</v>
      </c>
      <c r="J163" s="17">
        <f t="shared" si="72"/>
        <v>0</v>
      </c>
      <c r="K163" s="17">
        <f t="shared" si="72"/>
        <v>0</v>
      </c>
      <c r="L163" s="17">
        <f t="shared" si="72"/>
        <v>0</v>
      </c>
      <c r="M163" s="17">
        <f t="shared" si="72"/>
        <v>0</v>
      </c>
      <c r="N163" s="17">
        <f t="shared" si="72"/>
        <v>0</v>
      </c>
    </row>
    <row r="164" spans="1:14" ht="15" customHeight="1">
      <c r="A164" s="27" t="s">
        <v>99</v>
      </c>
      <c r="B164" s="27"/>
      <c r="C164" s="28">
        <v>3523</v>
      </c>
      <c r="D164" s="16" t="s">
        <v>223</v>
      </c>
      <c r="E164" s="17">
        <v>25000</v>
      </c>
      <c r="F164" s="44">
        <f t="shared" si="64"/>
        <v>0</v>
      </c>
      <c r="G164" s="17">
        <f t="shared" si="67"/>
        <v>25000</v>
      </c>
      <c r="H164" s="17">
        <v>25000</v>
      </c>
      <c r="I164" s="16">
        <v>0</v>
      </c>
      <c r="J164" s="16">
        <v>0</v>
      </c>
      <c r="K164" s="16">
        <v>0</v>
      </c>
      <c r="L164" s="16">
        <v>0</v>
      </c>
      <c r="M164" s="16">
        <v>0</v>
      </c>
      <c r="N164" s="16">
        <v>0</v>
      </c>
    </row>
    <row r="165" spans="1:14" ht="15" customHeight="1">
      <c r="A165" s="27" t="s">
        <v>363</v>
      </c>
      <c r="B165" s="27"/>
      <c r="C165" s="28" t="s">
        <v>369</v>
      </c>
      <c r="D165" s="56" t="s">
        <v>610</v>
      </c>
      <c r="E165" s="17">
        <v>20000</v>
      </c>
      <c r="F165" s="44">
        <f t="shared" si="64"/>
        <v>0</v>
      </c>
      <c r="G165" s="17">
        <f>SUM(H165:N165)</f>
        <v>20000</v>
      </c>
      <c r="H165" s="17">
        <v>20000</v>
      </c>
      <c r="I165" s="16">
        <v>0</v>
      </c>
      <c r="J165" s="16">
        <v>0</v>
      </c>
      <c r="K165" s="16">
        <v>0</v>
      </c>
      <c r="L165" s="16">
        <v>0</v>
      </c>
      <c r="M165" s="16">
        <v>0</v>
      </c>
      <c r="N165" s="16">
        <v>0</v>
      </c>
    </row>
    <row r="166" spans="1:14" ht="25.5" customHeight="1">
      <c r="A166" s="27"/>
      <c r="B166" s="27"/>
      <c r="C166" s="115" t="s">
        <v>800</v>
      </c>
      <c r="D166" s="116"/>
      <c r="E166" s="20">
        <f>E167+E179+E184</f>
        <v>2460000</v>
      </c>
      <c r="F166" s="20">
        <f>F167+F179+F184</f>
        <v>0</v>
      </c>
      <c r="G166" s="20">
        <f aca="true" t="shared" si="73" ref="G166:G197">SUM(H166:N166)</f>
        <v>2460000</v>
      </c>
      <c r="H166" s="20">
        <f aca="true" t="shared" si="74" ref="H166:N166">H167+H179+H184</f>
        <v>100000</v>
      </c>
      <c r="I166" s="20">
        <f t="shared" si="74"/>
        <v>0</v>
      </c>
      <c r="J166" s="20">
        <f t="shared" si="74"/>
        <v>1260000</v>
      </c>
      <c r="K166" s="20">
        <f t="shared" si="74"/>
        <v>600000</v>
      </c>
      <c r="L166" s="20">
        <f t="shared" si="74"/>
        <v>0</v>
      </c>
      <c r="M166" s="20">
        <f t="shared" si="74"/>
        <v>500000</v>
      </c>
      <c r="N166" s="20">
        <f t="shared" si="74"/>
        <v>0</v>
      </c>
    </row>
    <row r="167" spans="1:14" ht="24" customHeight="1">
      <c r="A167" s="27"/>
      <c r="B167" s="26" t="s">
        <v>61</v>
      </c>
      <c r="C167" s="117" t="s">
        <v>849</v>
      </c>
      <c r="D167" s="118"/>
      <c r="E167" s="19">
        <f aca="true" t="shared" si="75" ref="E167:N168">E168</f>
        <v>560000</v>
      </c>
      <c r="F167" s="19">
        <f t="shared" si="75"/>
        <v>0</v>
      </c>
      <c r="G167" s="19">
        <f t="shared" si="73"/>
        <v>560000</v>
      </c>
      <c r="H167" s="19">
        <f t="shared" si="75"/>
        <v>100000</v>
      </c>
      <c r="I167" s="19">
        <f t="shared" si="75"/>
        <v>0</v>
      </c>
      <c r="J167" s="19">
        <f t="shared" si="75"/>
        <v>360000</v>
      </c>
      <c r="K167" s="19">
        <f t="shared" si="75"/>
        <v>100000</v>
      </c>
      <c r="L167" s="19">
        <f t="shared" si="75"/>
        <v>0</v>
      </c>
      <c r="M167" s="19">
        <f t="shared" si="75"/>
        <v>0</v>
      </c>
      <c r="N167" s="19">
        <f t="shared" si="75"/>
        <v>0</v>
      </c>
    </row>
    <row r="168" spans="1:14" ht="21" customHeight="1">
      <c r="A168" s="27"/>
      <c r="B168" s="27"/>
      <c r="C168" s="28">
        <v>3</v>
      </c>
      <c r="D168" s="16" t="s">
        <v>746</v>
      </c>
      <c r="E168" s="17">
        <f t="shared" si="75"/>
        <v>560000</v>
      </c>
      <c r="F168" s="44">
        <f t="shared" si="64"/>
        <v>0</v>
      </c>
      <c r="G168" s="17">
        <f t="shared" si="73"/>
        <v>560000</v>
      </c>
      <c r="H168" s="17">
        <f t="shared" si="75"/>
        <v>100000</v>
      </c>
      <c r="I168" s="17">
        <f t="shared" si="75"/>
        <v>0</v>
      </c>
      <c r="J168" s="17">
        <f t="shared" si="75"/>
        <v>360000</v>
      </c>
      <c r="K168" s="17">
        <f t="shared" si="75"/>
        <v>100000</v>
      </c>
      <c r="L168" s="17">
        <f t="shared" si="75"/>
        <v>0</v>
      </c>
      <c r="M168" s="17">
        <f t="shared" si="75"/>
        <v>0</v>
      </c>
      <c r="N168" s="17">
        <f t="shared" si="75"/>
        <v>0</v>
      </c>
    </row>
    <row r="169" spans="1:14" ht="18" customHeight="1">
      <c r="A169" s="27"/>
      <c r="B169" s="27"/>
      <c r="C169" s="28">
        <v>32</v>
      </c>
      <c r="D169" s="16" t="s">
        <v>747</v>
      </c>
      <c r="E169" s="17">
        <f>E170+E172</f>
        <v>560000</v>
      </c>
      <c r="F169" s="44">
        <f t="shared" si="64"/>
        <v>0</v>
      </c>
      <c r="G169" s="17">
        <f t="shared" si="73"/>
        <v>560000</v>
      </c>
      <c r="H169" s="17">
        <f aca="true" t="shared" si="76" ref="H169:N169">H170+H172</f>
        <v>100000</v>
      </c>
      <c r="I169" s="17">
        <f t="shared" si="76"/>
        <v>0</v>
      </c>
      <c r="J169" s="17">
        <f>J170+J172</f>
        <v>360000</v>
      </c>
      <c r="K169" s="17">
        <f t="shared" si="76"/>
        <v>100000</v>
      </c>
      <c r="L169" s="17">
        <f t="shared" si="76"/>
        <v>0</v>
      </c>
      <c r="M169" s="17">
        <f t="shared" si="76"/>
        <v>0</v>
      </c>
      <c r="N169" s="17">
        <f t="shared" si="76"/>
        <v>0</v>
      </c>
    </row>
    <row r="170" spans="1:14" ht="17.25" customHeight="1">
      <c r="A170" s="27"/>
      <c r="B170" s="27" t="s">
        <v>18</v>
      </c>
      <c r="C170" s="28">
        <v>322</v>
      </c>
      <c r="D170" s="16" t="s">
        <v>212</v>
      </c>
      <c r="E170" s="17">
        <f aca="true" t="shared" si="77" ref="E170:N170">E171</f>
        <v>80000</v>
      </c>
      <c r="F170" s="44">
        <f t="shared" si="64"/>
        <v>0</v>
      </c>
      <c r="G170" s="17">
        <f t="shared" si="73"/>
        <v>80000</v>
      </c>
      <c r="H170" s="17">
        <f t="shared" si="77"/>
        <v>20000</v>
      </c>
      <c r="I170" s="17">
        <f t="shared" si="77"/>
        <v>0</v>
      </c>
      <c r="J170" s="17">
        <f t="shared" si="77"/>
        <v>60000</v>
      </c>
      <c r="K170" s="17">
        <f t="shared" si="77"/>
        <v>0</v>
      </c>
      <c r="L170" s="17">
        <f t="shared" si="77"/>
        <v>0</v>
      </c>
      <c r="M170" s="17">
        <f t="shared" si="77"/>
        <v>0</v>
      </c>
      <c r="N170" s="17">
        <f t="shared" si="77"/>
        <v>0</v>
      </c>
    </row>
    <row r="171" spans="1:14" ht="15" customHeight="1">
      <c r="A171" s="27" t="s">
        <v>100</v>
      </c>
      <c r="B171" s="27"/>
      <c r="C171" s="28">
        <v>3224</v>
      </c>
      <c r="D171" s="16" t="s">
        <v>224</v>
      </c>
      <c r="E171" s="17">
        <v>80000</v>
      </c>
      <c r="F171" s="44">
        <f t="shared" si="64"/>
        <v>0</v>
      </c>
      <c r="G171" s="17">
        <f t="shared" si="73"/>
        <v>80000</v>
      </c>
      <c r="H171" s="17">
        <v>20000</v>
      </c>
      <c r="I171" s="16">
        <v>0</v>
      </c>
      <c r="J171" s="17">
        <v>60000</v>
      </c>
      <c r="K171" s="16">
        <v>0</v>
      </c>
      <c r="L171" s="16">
        <v>0</v>
      </c>
      <c r="M171" s="16">
        <v>0</v>
      </c>
      <c r="N171" s="16">
        <v>0</v>
      </c>
    </row>
    <row r="172" spans="1:14" ht="17.25" customHeight="1">
      <c r="A172" s="27"/>
      <c r="B172" s="27"/>
      <c r="C172" s="28">
        <v>323</v>
      </c>
      <c r="D172" s="16" t="s">
        <v>214</v>
      </c>
      <c r="E172" s="17">
        <f>SUM(E173:E174)</f>
        <v>480000</v>
      </c>
      <c r="F172" s="44">
        <f t="shared" si="64"/>
        <v>0</v>
      </c>
      <c r="G172" s="17">
        <f t="shared" si="73"/>
        <v>480000</v>
      </c>
      <c r="H172" s="17">
        <f>SUM(H173:H174)</f>
        <v>80000</v>
      </c>
      <c r="I172" s="17">
        <f>SUM(I173:I174)</f>
        <v>0</v>
      </c>
      <c r="J172" s="17">
        <f>SUM(J173:J174)</f>
        <v>300000</v>
      </c>
      <c r="K172" s="17">
        <f>SUM(K173:K174)</f>
        <v>100000</v>
      </c>
      <c r="L172" s="17">
        <f>L173</f>
        <v>0</v>
      </c>
      <c r="M172" s="17">
        <f>M173</f>
        <v>0</v>
      </c>
      <c r="N172" s="17">
        <f>N173</f>
        <v>0</v>
      </c>
    </row>
    <row r="173" spans="1:14" ht="15" customHeight="1">
      <c r="A173" s="27" t="s">
        <v>101</v>
      </c>
      <c r="B173" s="27"/>
      <c r="C173" s="28">
        <v>3232</v>
      </c>
      <c r="D173" s="16" t="s">
        <v>384</v>
      </c>
      <c r="E173" s="17">
        <v>200000</v>
      </c>
      <c r="F173" s="44">
        <f t="shared" si="64"/>
        <v>0</v>
      </c>
      <c r="G173" s="17">
        <f t="shared" si="73"/>
        <v>200000</v>
      </c>
      <c r="H173" s="17">
        <v>0</v>
      </c>
      <c r="I173" s="16">
        <v>0</v>
      </c>
      <c r="J173" s="17">
        <v>200000</v>
      </c>
      <c r="K173" s="17">
        <v>0</v>
      </c>
      <c r="L173" s="16">
        <v>0</v>
      </c>
      <c r="M173" s="16"/>
      <c r="N173" s="16">
        <v>0</v>
      </c>
    </row>
    <row r="174" spans="1:14" ht="14.25" customHeight="1">
      <c r="A174" s="27" t="s">
        <v>102</v>
      </c>
      <c r="B174" s="27"/>
      <c r="C174" s="28" t="s">
        <v>349</v>
      </c>
      <c r="D174" s="16" t="s">
        <v>987</v>
      </c>
      <c r="E174" s="17">
        <v>280000</v>
      </c>
      <c r="F174" s="44">
        <f t="shared" si="64"/>
        <v>0</v>
      </c>
      <c r="G174" s="17">
        <f t="shared" si="73"/>
        <v>280000</v>
      </c>
      <c r="H174" s="17">
        <v>80000</v>
      </c>
      <c r="I174" s="16">
        <v>0</v>
      </c>
      <c r="J174" s="17">
        <v>100000</v>
      </c>
      <c r="K174" s="17">
        <v>100000</v>
      </c>
      <c r="L174" s="16">
        <v>0</v>
      </c>
      <c r="M174" s="16">
        <v>0</v>
      </c>
      <c r="N174" s="16">
        <v>0</v>
      </c>
    </row>
    <row r="175" spans="1:14" ht="30.75" customHeight="1">
      <c r="A175" s="49"/>
      <c r="B175" s="49"/>
      <c r="C175" s="29"/>
      <c r="D175" s="23"/>
      <c r="E175" s="32"/>
      <c r="F175" s="32"/>
      <c r="G175" s="32"/>
      <c r="H175" s="32"/>
      <c r="I175" s="23"/>
      <c r="J175" s="23"/>
      <c r="K175" s="32"/>
      <c r="L175" s="23"/>
      <c r="M175" s="23"/>
      <c r="N175" s="23"/>
    </row>
    <row r="176" spans="1:14" ht="18" customHeight="1">
      <c r="A176" s="110" t="s">
        <v>34</v>
      </c>
      <c r="B176" s="111" t="s">
        <v>327</v>
      </c>
      <c r="C176" s="110" t="s">
        <v>745</v>
      </c>
      <c r="D176" s="112" t="s">
        <v>385</v>
      </c>
      <c r="E176" s="107" t="s">
        <v>1057</v>
      </c>
      <c r="F176" s="107" t="s">
        <v>1052</v>
      </c>
      <c r="G176" s="113" t="s">
        <v>1053</v>
      </c>
      <c r="H176" s="109" t="s">
        <v>1056</v>
      </c>
      <c r="I176" s="109"/>
      <c r="J176" s="109"/>
      <c r="K176" s="109"/>
      <c r="L176" s="109"/>
      <c r="M176" s="109"/>
      <c r="N176" s="109"/>
    </row>
    <row r="177" spans="1:14" ht="39" customHeight="1">
      <c r="A177" s="110"/>
      <c r="B177" s="110"/>
      <c r="C177" s="110"/>
      <c r="D177" s="112"/>
      <c r="E177" s="108"/>
      <c r="F177" s="108"/>
      <c r="G177" s="114"/>
      <c r="H177" s="14" t="s">
        <v>749</v>
      </c>
      <c r="I177" s="14" t="s">
        <v>328</v>
      </c>
      <c r="J177" s="14" t="s">
        <v>748</v>
      </c>
      <c r="K177" s="14" t="s">
        <v>750</v>
      </c>
      <c r="L177" s="14" t="s">
        <v>340</v>
      </c>
      <c r="M177" s="14" t="s">
        <v>751</v>
      </c>
      <c r="N177" s="14" t="s">
        <v>752</v>
      </c>
    </row>
    <row r="178" spans="1:14" ht="12" customHeight="1">
      <c r="A178" s="34">
        <v>1</v>
      </c>
      <c r="B178" s="34">
        <v>2</v>
      </c>
      <c r="C178" s="34">
        <v>3</v>
      </c>
      <c r="D178" s="34">
        <v>4</v>
      </c>
      <c r="E178" s="34">
        <v>5</v>
      </c>
      <c r="F178" s="34">
        <v>6</v>
      </c>
      <c r="G178" s="34">
        <v>7</v>
      </c>
      <c r="H178" s="34">
        <v>8</v>
      </c>
      <c r="I178" s="34">
        <v>9</v>
      </c>
      <c r="J178" s="34">
        <v>10</v>
      </c>
      <c r="K178" s="34">
        <v>11</v>
      </c>
      <c r="L178" s="34">
        <v>12</v>
      </c>
      <c r="M178" s="34">
        <v>13</v>
      </c>
      <c r="N178" s="34">
        <v>14</v>
      </c>
    </row>
    <row r="179" spans="1:14" ht="24" customHeight="1">
      <c r="A179" s="27"/>
      <c r="B179" s="26" t="s">
        <v>61</v>
      </c>
      <c r="C179" s="117" t="s">
        <v>850</v>
      </c>
      <c r="D179" s="118"/>
      <c r="E179" s="19">
        <f>E180</f>
        <v>500000</v>
      </c>
      <c r="F179" s="19">
        <f>F180</f>
        <v>0</v>
      </c>
      <c r="G179" s="19">
        <f t="shared" si="73"/>
        <v>500000</v>
      </c>
      <c r="H179" s="19">
        <f>H180</f>
        <v>0</v>
      </c>
      <c r="I179" s="19">
        <f aca="true" t="shared" si="78" ref="I179:N180">I180</f>
        <v>0</v>
      </c>
      <c r="J179" s="19">
        <f t="shared" si="78"/>
        <v>0</v>
      </c>
      <c r="K179" s="19">
        <f t="shared" si="78"/>
        <v>0</v>
      </c>
      <c r="L179" s="19">
        <f t="shared" si="78"/>
        <v>0</v>
      </c>
      <c r="M179" s="19">
        <f t="shared" si="78"/>
        <v>500000</v>
      </c>
      <c r="N179" s="19">
        <f t="shared" si="78"/>
        <v>0</v>
      </c>
    </row>
    <row r="180" spans="1:14" ht="21" customHeight="1">
      <c r="A180" s="27"/>
      <c r="B180" s="27"/>
      <c r="C180" s="28">
        <v>4</v>
      </c>
      <c r="D180" s="16" t="s">
        <v>225</v>
      </c>
      <c r="E180" s="17">
        <f>E181</f>
        <v>500000</v>
      </c>
      <c r="F180" s="44">
        <f aca="true" t="shared" si="79" ref="F180:F205">G180-E180</f>
        <v>0</v>
      </c>
      <c r="G180" s="17">
        <f t="shared" si="73"/>
        <v>500000</v>
      </c>
      <c r="H180" s="17">
        <f>H181</f>
        <v>0</v>
      </c>
      <c r="I180" s="17">
        <f t="shared" si="78"/>
        <v>0</v>
      </c>
      <c r="J180" s="17">
        <f t="shared" si="78"/>
        <v>0</v>
      </c>
      <c r="K180" s="17">
        <f t="shared" si="78"/>
        <v>0</v>
      </c>
      <c r="L180" s="17">
        <f t="shared" si="78"/>
        <v>0</v>
      </c>
      <c r="M180" s="17">
        <f t="shared" si="78"/>
        <v>500000</v>
      </c>
      <c r="N180" s="17">
        <f t="shared" si="78"/>
        <v>0</v>
      </c>
    </row>
    <row r="181" spans="1:14" ht="18" customHeight="1">
      <c r="A181" s="27"/>
      <c r="B181" s="27"/>
      <c r="C181" s="28">
        <v>41</v>
      </c>
      <c r="D181" s="16" t="s">
        <v>226</v>
      </c>
      <c r="E181" s="17">
        <f>E182</f>
        <v>500000</v>
      </c>
      <c r="F181" s="44">
        <f t="shared" si="79"/>
        <v>0</v>
      </c>
      <c r="G181" s="17">
        <f t="shared" si="73"/>
        <v>500000</v>
      </c>
      <c r="H181" s="17">
        <f>H182</f>
        <v>0</v>
      </c>
      <c r="I181" s="17">
        <f aca="true" t="shared" si="80" ref="I181:N182">I182</f>
        <v>0</v>
      </c>
      <c r="J181" s="17">
        <f t="shared" si="80"/>
        <v>0</v>
      </c>
      <c r="K181" s="17">
        <f t="shared" si="80"/>
        <v>0</v>
      </c>
      <c r="L181" s="17">
        <f t="shared" si="80"/>
        <v>0</v>
      </c>
      <c r="M181" s="17">
        <f t="shared" si="80"/>
        <v>500000</v>
      </c>
      <c r="N181" s="17">
        <f t="shared" si="80"/>
        <v>0</v>
      </c>
    </row>
    <row r="182" spans="1:14" ht="16.5" customHeight="1">
      <c r="A182" s="27"/>
      <c r="B182" s="27"/>
      <c r="C182" s="28">
        <v>411</v>
      </c>
      <c r="D182" s="16" t="s">
        <v>227</v>
      </c>
      <c r="E182" s="17">
        <f>E183</f>
        <v>500000</v>
      </c>
      <c r="F182" s="44">
        <f t="shared" si="79"/>
        <v>0</v>
      </c>
      <c r="G182" s="17">
        <f t="shared" si="73"/>
        <v>500000</v>
      </c>
      <c r="H182" s="17">
        <f>H183</f>
        <v>0</v>
      </c>
      <c r="I182" s="17">
        <f t="shared" si="80"/>
        <v>0</v>
      </c>
      <c r="J182" s="17">
        <f t="shared" si="80"/>
        <v>0</v>
      </c>
      <c r="K182" s="17">
        <f t="shared" si="80"/>
        <v>0</v>
      </c>
      <c r="L182" s="17">
        <f t="shared" si="80"/>
        <v>0</v>
      </c>
      <c r="M182" s="17">
        <f t="shared" si="80"/>
        <v>500000</v>
      </c>
      <c r="N182" s="17">
        <f t="shared" si="80"/>
        <v>0</v>
      </c>
    </row>
    <row r="183" spans="1:14" ht="15" customHeight="1">
      <c r="A183" s="27" t="s">
        <v>103</v>
      </c>
      <c r="B183" s="27"/>
      <c r="C183" s="28">
        <v>4111</v>
      </c>
      <c r="D183" s="16" t="s">
        <v>988</v>
      </c>
      <c r="E183" s="17">
        <v>500000</v>
      </c>
      <c r="F183" s="44">
        <f t="shared" si="79"/>
        <v>0</v>
      </c>
      <c r="G183" s="57">
        <f t="shared" si="73"/>
        <v>500000</v>
      </c>
      <c r="H183" s="17">
        <v>0</v>
      </c>
      <c r="I183" s="16">
        <v>0</v>
      </c>
      <c r="J183" s="17">
        <v>0</v>
      </c>
      <c r="K183" s="16">
        <v>0</v>
      </c>
      <c r="L183" s="16">
        <v>0</v>
      </c>
      <c r="M183" s="17">
        <v>500000</v>
      </c>
      <c r="N183" s="16">
        <v>0</v>
      </c>
    </row>
    <row r="184" spans="1:14" ht="25.5" customHeight="1">
      <c r="A184" s="27"/>
      <c r="B184" s="26" t="s">
        <v>61</v>
      </c>
      <c r="C184" s="117" t="s">
        <v>851</v>
      </c>
      <c r="D184" s="118"/>
      <c r="E184" s="19">
        <f>E185</f>
        <v>1400000</v>
      </c>
      <c r="F184" s="19">
        <f>F185</f>
        <v>0</v>
      </c>
      <c r="G184" s="19">
        <f t="shared" si="73"/>
        <v>1400000</v>
      </c>
      <c r="H184" s="19">
        <f>H185</f>
        <v>0</v>
      </c>
      <c r="I184" s="19">
        <f aca="true" t="shared" si="81" ref="I184:J187">I185</f>
        <v>0</v>
      </c>
      <c r="J184" s="19">
        <f t="shared" si="81"/>
        <v>900000</v>
      </c>
      <c r="K184" s="19">
        <f aca="true" t="shared" si="82" ref="K184:N187">K185</f>
        <v>500000</v>
      </c>
      <c r="L184" s="19">
        <f t="shared" si="82"/>
        <v>0</v>
      </c>
      <c r="M184" s="19">
        <f t="shared" si="82"/>
        <v>0</v>
      </c>
      <c r="N184" s="19">
        <f t="shared" si="82"/>
        <v>0</v>
      </c>
    </row>
    <row r="185" spans="1:14" ht="21" customHeight="1">
      <c r="A185" s="27"/>
      <c r="B185" s="27"/>
      <c r="C185" s="28">
        <v>4</v>
      </c>
      <c r="D185" s="16" t="s">
        <v>228</v>
      </c>
      <c r="E185" s="17">
        <f>E186</f>
        <v>1400000</v>
      </c>
      <c r="F185" s="44">
        <f t="shared" si="79"/>
        <v>0</v>
      </c>
      <c r="G185" s="17">
        <f t="shared" si="73"/>
        <v>1400000</v>
      </c>
      <c r="H185" s="17">
        <f>H186</f>
        <v>0</v>
      </c>
      <c r="I185" s="17">
        <f t="shared" si="81"/>
        <v>0</v>
      </c>
      <c r="J185" s="17">
        <f t="shared" si="81"/>
        <v>900000</v>
      </c>
      <c r="K185" s="17">
        <f t="shared" si="82"/>
        <v>500000</v>
      </c>
      <c r="L185" s="17">
        <f t="shared" si="82"/>
        <v>0</v>
      </c>
      <c r="M185" s="17">
        <f t="shared" si="82"/>
        <v>0</v>
      </c>
      <c r="N185" s="17">
        <f t="shared" si="82"/>
        <v>0</v>
      </c>
    </row>
    <row r="186" spans="1:14" ht="18" customHeight="1">
      <c r="A186" s="27"/>
      <c r="B186" s="27" t="s">
        <v>18</v>
      </c>
      <c r="C186" s="28">
        <v>42</v>
      </c>
      <c r="D186" s="16" t="s">
        <v>229</v>
      </c>
      <c r="E186" s="17">
        <f>E187</f>
        <v>1400000</v>
      </c>
      <c r="F186" s="44">
        <f t="shared" si="79"/>
        <v>0</v>
      </c>
      <c r="G186" s="17">
        <f t="shared" si="73"/>
        <v>1400000</v>
      </c>
      <c r="H186" s="17">
        <f>H187</f>
        <v>0</v>
      </c>
      <c r="I186" s="17">
        <f t="shared" si="81"/>
        <v>0</v>
      </c>
      <c r="J186" s="17">
        <f t="shared" si="81"/>
        <v>900000</v>
      </c>
      <c r="K186" s="17">
        <f t="shared" si="82"/>
        <v>500000</v>
      </c>
      <c r="L186" s="17">
        <f t="shared" si="82"/>
        <v>0</v>
      </c>
      <c r="M186" s="17">
        <f t="shared" si="82"/>
        <v>0</v>
      </c>
      <c r="N186" s="17">
        <f t="shared" si="82"/>
        <v>0</v>
      </c>
    </row>
    <row r="187" spans="1:14" ht="16.5" customHeight="1">
      <c r="A187" s="27"/>
      <c r="B187" s="27" t="s">
        <v>18</v>
      </c>
      <c r="C187" s="28">
        <v>421</v>
      </c>
      <c r="D187" s="16" t="s">
        <v>230</v>
      </c>
      <c r="E187" s="17">
        <f>E188</f>
        <v>1400000</v>
      </c>
      <c r="F187" s="44">
        <f t="shared" si="79"/>
        <v>0</v>
      </c>
      <c r="G187" s="17">
        <f t="shared" si="73"/>
        <v>1400000</v>
      </c>
      <c r="H187" s="17">
        <f>H188</f>
        <v>0</v>
      </c>
      <c r="I187" s="17">
        <f t="shared" si="81"/>
        <v>0</v>
      </c>
      <c r="J187" s="17">
        <f t="shared" si="81"/>
        <v>900000</v>
      </c>
      <c r="K187" s="17">
        <f t="shared" si="82"/>
        <v>500000</v>
      </c>
      <c r="L187" s="17">
        <f t="shared" si="82"/>
        <v>0</v>
      </c>
      <c r="M187" s="17">
        <f t="shared" si="82"/>
        <v>0</v>
      </c>
      <c r="N187" s="17">
        <f t="shared" si="82"/>
        <v>0</v>
      </c>
    </row>
    <row r="188" spans="1:14" ht="15" customHeight="1">
      <c r="A188" s="27" t="s">
        <v>104</v>
      </c>
      <c r="B188" s="27"/>
      <c r="C188" s="28">
        <v>4213</v>
      </c>
      <c r="D188" s="16" t="s">
        <v>477</v>
      </c>
      <c r="E188" s="17">
        <v>1400000</v>
      </c>
      <c r="F188" s="44">
        <f t="shared" si="79"/>
        <v>0</v>
      </c>
      <c r="G188" s="57">
        <f t="shared" si="73"/>
        <v>1400000</v>
      </c>
      <c r="H188" s="17">
        <v>0</v>
      </c>
      <c r="I188" s="16">
        <v>0</v>
      </c>
      <c r="J188" s="17">
        <v>900000</v>
      </c>
      <c r="K188" s="17">
        <v>500000</v>
      </c>
      <c r="L188" s="16">
        <v>0</v>
      </c>
      <c r="M188" s="17">
        <v>0</v>
      </c>
      <c r="N188" s="16">
        <v>0</v>
      </c>
    </row>
    <row r="189" spans="1:14" ht="27.75" customHeight="1">
      <c r="A189" s="27"/>
      <c r="B189" s="27"/>
      <c r="C189" s="115" t="s">
        <v>801</v>
      </c>
      <c r="D189" s="116"/>
      <c r="E189" s="20">
        <f>E190+E198</f>
        <v>1617000</v>
      </c>
      <c r="F189" s="20">
        <f>F190+F198</f>
        <v>0</v>
      </c>
      <c r="G189" s="20">
        <f t="shared" si="73"/>
        <v>1617000</v>
      </c>
      <c r="H189" s="20">
        <f aca="true" t="shared" si="83" ref="H189:N189">H190+H198</f>
        <v>1190000</v>
      </c>
      <c r="I189" s="20">
        <f t="shared" si="83"/>
        <v>0</v>
      </c>
      <c r="J189" s="20">
        <f t="shared" si="83"/>
        <v>77000</v>
      </c>
      <c r="K189" s="20">
        <f t="shared" si="83"/>
        <v>350000</v>
      </c>
      <c r="L189" s="20">
        <f t="shared" si="83"/>
        <v>0</v>
      </c>
      <c r="M189" s="20">
        <f t="shared" si="83"/>
        <v>0</v>
      </c>
      <c r="N189" s="20">
        <f t="shared" si="83"/>
        <v>0</v>
      </c>
    </row>
    <row r="190" spans="1:14" ht="27.75" customHeight="1">
      <c r="A190" s="27"/>
      <c r="B190" s="26" t="s">
        <v>479</v>
      </c>
      <c r="C190" s="139" t="s">
        <v>864</v>
      </c>
      <c r="D190" s="140"/>
      <c r="E190" s="19">
        <f>E191</f>
        <v>367000</v>
      </c>
      <c r="F190" s="19">
        <f>F191</f>
        <v>0</v>
      </c>
      <c r="G190" s="19">
        <f t="shared" si="73"/>
        <v>367000</v>
      </c>
      <c r="H190" s="19">
        <f aca="true" t="shared" si="84" ref="H190:N190">H191</f>
        <v>200000</v>
      </c>
      <c r="I190" s="19">
        <f t="shared" si="84"/>
        <v>0</v>
      </c>
      <c r="J190" s="19">
        <f t="shared" si="84"/>
        <v>17000</v>
      </c>
      <c r="K190" s="19">
        <f t="shared" si="84"/>
        <v>150000</v>
      </c>
      <c r="L190" s="19">
        <f t="shared" si="84"/>
        <v>0</v>
      </c>
      <c r="M190" s="19">
        <f t="shared" si="84"/>
        <v>0</v>
      </c>
      <c r="N190" s="19">
        <f t="shared" si="84"/>
        <v>0</v>
      </c>
    </row>
    <row r="191" spans="1:14" ht="21" customHeight="1">
      <c r="A191" s="27"/>
      <c r="B191" s="27" t="s">
        <v>18</v>
      </c>
      <c r="C191" s="28">
        <v>3</v>
      </c>
      <c r="D191" s="16" t="s">
        <v>194</v>
      </c>
      <c r="E191" s="17">
        <f>E192+E195</f>
        <v>367000</v>
      </c>
      <c r="F191" s="44">
        <f t="shared" si="79"/>
        <v>0</v>
      </c>
      <c r="G191" s="17">
        <f t="shared" si="73"/>
        <v>367000</v>
      </c>
      <c r="H191" s="17">
        <f aca="true" t="shared" si="85" ref="H191:N191">H192+H195</f>
        <v>200000</v>
      </c>
      <c r="I191" s="17">
        <f t="shared" si="85"/>
        <v>0</v>
      </c>
      <c r="J191" s="17">
        <f t="shared" si="85"/>
        <v>17000</v>
      </c>
      <c r="K191" s="17">
        <f t="shared" si="85"/>
        <v>150000</v>
      </c>
      <c r="L191" s="17">
        <f t="shared" si="85"/>
        <v>0</v>
      </c>
      <c r="M191" s="17">
        <f t="shared" si="85"/>
        <v>0</v>
      </c>
      <c r="N191" s="17">
        <f t="shared" si="85"/>
        <v>0</v>
      </c>
    </row>
    <row r="192" spans="1:14" ht="18" customHeight="1">
      <c r="A192" s="27"/>
      <c r="B192" s="27"/>
      <c r="C192" s="28">
        <v>32</v>
      </c>
      <c r="D192" s="16" t="s">
        <v>747</v>
      </c>
      <c r="E192" s="17">
        <f aca="true" t="shared" si="86" ref="E192:J193">E193</f>
        <v>87000</v>
      </c>
      <c r="F192" s="44">
        <f t="shared" si="79"/>
        <v>0</v>
      </c>
      <c r="G192" s="17">
        <f t="shared" si="73"/>
        <v>87000</v>
      </c>
      <c r="H192" s="17">
        <f t="shared" si="86"/>
        <v>70000</v>
      </c>
      <c r="I192" s="17">
        <f t="shared" si="86"/>
        <v>0</v>
      </c>
      <c r="J192" s="17">
        <f t="shared" si="86"/>
        <v>17000</v>
      </c>
      <c r="K192" s="17">
        <f aca="true" t="shared" si="87" ref="K192:N193">K193</f>
        <v>0</v>
      </c>
      <c r="L192" s="17">
        <f t="shared" si="87"/>
        <v>0</v>
      </c>
      <c r="M192" s="17">
        <f t="shared" si="87"/>
        <v>0</v>
      </c>
      <c r="N192" s="17">
        <f t="shared" si="87"/>
        <v>0</v>
      </c>
    </row>
    <row r="193" spans="1:14" ht="16.5" customHeight="1">
      <c r="A193" s="27"/>
      <c r="B193" s="27"/>
      <c r="C193" s="28">
        <v>323</v>
      </c>
      <c r="D193" s="16" t="s">
        <v>214</v>
      </c>
      <c r="E193" s="17">
        <f t="shared" si="86"/>
        <v>87000</v>
      </c>
      <c r="F193" s="44">
        <f t="shared" si="79"/>
        <v>0</v>
      </c>
      <c r="G193" s="17">
        <f t="shared" si="73"/>
        <v>87000</v>
      </c>
      <c r="H193" s="17">
        <f t="shared" si="86"/>
        <v>70000</v>
      </c>
      <c r="I193" s="17">
        <f t="shared" si="86"/>
        <v>0</v>
      </c>
      <c r="J193" s="17">
        <f t="shared" si="86"/>
        <v>17000</v>
      </c>
      <c r="K193" s="17">
        <f t="shared" si="87"/>
        <v>0</v>
      </c>
      <c r="L193" s="17">
        <f t="shared" si="87"/>
        <v>0</v>
      </c>
      <c r="M193" s="17">
        <f t="shared" si="87"/>
        <v>0</v>
      </c>
      <c r="N193" s="17">
        <f t="shared" si="87"/>
        <v>0</v>
      </c>
    </row>
    <row r="194" spans="1:14" ht="15" customHeight="1">
      <c r="A194" s="55" t="s">
        <v>105</v>
      </c>
      <c r="B194" s="27"/>
      <c r="C194" s="28">
        <v>3232</v>
      </c>
      <c r="D194" s="16" t="s">
        <v>612</v>
      </c>
      <c r="E194" s="17">
        <v>87000</v>
      </c>
      <c r="F194" s="44">
        <f t="shared" si="79"/>
        <v>0</v>
      </c>
      <c r="G194" s="17">
        <f t="shared" si="73"/>
        <v>87000</v>
      </c>
      <c r="H194" s="17">
        <v>70000</v>
      </c>
      <c r="I194" s="16">
        <v>0</v>
      </c>
      <c r="J194" s="17">
        <v>17000</v>
      </c>
      <c r="K194" s="17">
        <v>0</v>
      </c>
      <c r="L194" s="16">
        <v>0</v>
      </c>
      <c r="M194" s="16">
        <v>0</v>
      </c>
      <c r="N194" s="16">
        <v>0</v>
      </c>
    </row>
    <row r="195" spans="1:14" ht="18" customHeight="1">
      <c r="A195" s="27"/>
      <c r="B195" s="27"/>
      <c r="C195" s="28">
        <v>38</v>
      </c>
      <c r="D195" s="16" t="s">
        <v>231</v>
      </c>
      <c r="E195" s="17">
        <f aca="true" t="shared" si="88" ref="E195:N196">E196</f>
        <v>280000</v>
      </c>
      <c r="F195" s="44">
        <f t="shared" si="79"/>
        <v>0</v>
      </c>
      <c r="G195" s="17">
        <f t="shared" si="73"/>
        <v>280000</v>
      </c>
      <c r="H195" s="17">
        <f t="shared" si="88"/>
        <v>130000</v>
      </c>
      <c r="I195" s="17">
        <f t="shared" si="88"/>
        <v>0</v>
      </c>
      <c r="J195" s="17">
        <f t="shared" si="88"/>
        <v>0</v>
      </c>
      <c r="K195" s="17">
        <f t="shared" si="88"/>
        <v>150000</v>
      </c>
      <c r="L195" s="17">
        <f t="shared" si="88"/>
        <v>0</v>
      </c>
      <c r="M195" s="17">
        <f t="shared" si="88"/>
        <v>0</v>
      </c>
      <c r="N195" s="17">
        <f t="shared" si="88"/>
        <v>0</v>
      </c>
    </row>
    <row r="196" spans="1:14" ht="16.5" customHeight="1">
      <c r="A196" s="27" t="s">
        <v>18</v>
      </c>
      <c r="B196" s="27" t="s">
        <v>18</v>
      </c>
      <c r="C196" s="28">
        <v>386</v>
      </c>
      <c r="D196" s="16" t="s">
        <v>232</v>
      </c>
      <c r="E196" s="17">
        <f t="shared" si="88"/>
        <v>280000</v>
      </c>
      <c r="F196" s="44">
        <f t="shared" si="79"/>
        <v>0</v>
      </c>
      <c r="G196" s="17">
        <f t="shared" si="73"/>
        <v>280000</v>
      </c>
      <c r="H196" s="17">
        <f t="shared" si="88"/>
        <v>130000</v>
      </c>
      <c r="I196" s="17">
        <f t="shared" si="88"/>
        <v>0</v>
      </c>
      <c r="J196" s="17">
        <f t="shared" si="88"/>
        <v>0</v>
      </c>
      <c r="K196" s="17">
        <f t="shared" si="88"/>
        <v>150000</v>
      </c>
      <c r="L196" s="17">
        <f t="shared" si="88"/>
        <v>0</v>
      </c>
      <c r="M196" s="17">
        <f t="shared" si="88"/>
        <v>0</v>
      </c>
      <c r="N196" s="17">
        <f t="shared" si="88"/>
        <v>0</v>
      </c>
    </row>
    <row r="197" spans="1:14" ht="15" customHeight="1">
      <c r="A197" s="55" t="s">
        <v>364</v>
      </c>
      <c r="B197" s="27"/>
      <c r="C197" s="28">
        <v>3861</v>
      </c>
      <c r="D197" s="16" t="s">
        <v>395</v>
      </c>
      <c r="E197" s="17">
        <v>280000</v>
      </c>
      <c r="F197" s="44">
        <f t="shared" si="79"/>
        <v>0</v>
      </c>
      <c r="G197" s="17">
        <f t="shared" si="73"/>
        <v>280000</v>
      </c>
      <c r="H197" s="17">
        <v>130000</v>
      </c>
      <c r="I197" s="16">
        <v>0</v>
      </c>
      <c r="J197" s="16">
        <v>0</v>
      </c>
      <c r="K197" s="17">
        <v>150000</v>
      </c>
      <c r="L197" s="16">
        <v>0</v>
      </c>
      <c r="M197" s="16">
        <v>0</v>
      </c>
      <c r="N197" s="16">
        <v>0</v>
      </c>
    </row>
    <row r="198" spans="1:14" ht="26.25" customHeight="1">
      <c r="A198" s="27"/>
      <c r="B198" s="26" t="s">
        <v>62</v>
      </c>
      <c r="C198" s="117" t="s">
        <v>863</v>
      </c>
      <c r="D198" s="118"/>
      <c r="E198" s="19">
        <f aca="true" t="shared" si="89" ref="E198:N198">E199</f>
        <v>1250000</v>
      </c>
      <c r="F198" s="19">
        <f t="shared" si="89"/>
        <v>0</v>
      </c>
      <c r="G198" s="19">
        <f aca="true" t="shared" si="90" ref="G198:G232">SUM(H198:N198)</f>
        <v>1250000</v>
      </c>
      <c r="H198" s="19">
        <f t="shared" si="89"/>
        <v>990000</v>
      </c>
      <c r="I198" s="19">
        <f t="shared" si="89"/>
        <v>0</v>
      </c>
      <c r="J198" s="19">
        <f t="shared" si="89"/>
        <v>60000</v>
      </c>
      <c r="K198" s="19">
        <f t="shared" si="89"/>
        <v>200000</v>
      </c>
      <c r="L198" s="19">
        <f t="shared" si="89"/>
        <v>0</v>
      </c>
      <c r="M198" s="19">
        <f t="shared" si="89"/>
        <v>0</v>
      </c>
      <c r="N198" s="19">
        <f t="shared" si="89"/>
        <v>0</v>
      </c>
    </row>
    <row r="199" spans="1:14" ht="21" customHeight="1">
      <c r="A199" s="27"/>
      <c r="B199" s="27" t="s">
        <v>18</v>
      </c>
      <c r="C199" s="28">
        <v>3</v>
      </c>
      <c r="D199" s="16" t="s">
        <v>194</v>
      </c>
      <c r="E199" s="17">
        <f>E200+E203</f>
        <v>1250000</v>
      </c>
      <c r="F199" s="44">
        <f t="shared" si="79"/>
        <v>0</v>
      </c>
      <c r="G199" s="17">
        <f t="shared" si="90"/>
        <v>1250000</v>
      </c>
      <c r="H199" s="17">
        <f aca="true" t="shared" si="91" ref="H199:N199">H200+H203</f>
        <v>990000</v>
      </c>
      <c r="I199" s="17">
        <f t="shared" si="91"/>
        <v>0</v>
      </c>
      <c r="J199" s="17">
        <f t="shared" si="91"/>
        <v>60000</v>
      </c>
      <c r="K199" s="17">
        <f t="shared" si="91"/>
        <v>200000</v>
      </c>
      <c r="L199" s="17">
        <f t="shared" si="91"/>
        <v>0</v>
      </c>
      <c r="M199" s="17">
        <f t="shared" si="91"/>
        <v>0</v>
      </c>
      <c r="N199" s="17">
        <f t="shared" si="91"/>
        <v>0</v>
      </c>
    </row>
    <row r="200" spans="1:14" ht="18" customHeight="1">
      <c r="A200" s="27"/>
      <c r="B200" s="27"/>
      <c r="C200" s="28">
        <v>32</v>
      </c>
      <c r="D200" s="16" t="s">
        <v>747</v>
      </c>
      <c r="E200" s="17">
        <f aca="true" t="shared" si="92" ref="E200:J201">E201</f>
        <v>50000</v>
      </c>
      <c r="F200" s="44">
        <f t="shared" si="79"/>
        <v>0</v>
      </c>
      <c r="G200" s="17">
        <f t="shared" si="90"/>
        <v>50000</v>
      </c>
      <c r="H200" s="17">
        <f t="shared" si="92"/>
        <v>50000</v>
      </c>
      <c r="I200" s="17">
        <f t="shared" si="92"/>
        <v>0</v>
      </c>
      <c r="J200" s="17">
        <f t="shared" si="92"/>
        <v>0</v>
      </c>
      <c r="K200" s="17">
        <f aca="true" t="shared" si="93" ref="K200:N201">K201</f>
        <v>0</v>
      </c>
      <c r="L200" s="17">
        <f t="shared" si="93"/>
        <v>0</v>
      </c>
      <c r="M200" s="17">
        <f t="shared" si="93"/>
        <v>0</v>
      </c>
      <c r="N200" s="17">
        <f t="shared" si="93"/>
        <v>0</v>
      </c>
    </row>
    <row r="201" spans="1:14" ht="16.5" customHeight="1">
      <c r="A201" s="27"/>
      <c r="B201" s="27"/>
      <c r="C201" s="28">
        <v>323</v>
      </c>
      <c r="D201" s="16" t="s">
        <v>214</v>
      </c>
      <c r="E201" s="17">
        <f t="shared" si="92"/>
        <v>50000</v>
      </c>
      <c r="F201" s="44">
        <f t="shared" si="79"/>
        <v>0</v>
      </c>
      <c r="G201" s="17">
        <f t="shared" si="90"/>
        <v>50000</v>
      </c>
      <c r="H201" s="17">
        <f t="shared" si="92"/>
        <v>50000</v>
      </c>
      <c r="I201" s="17">
        <f t="shared" si="92"/>
        <v>0</v>
      </c>
      <c r="J201" s="17">
        <f t="shared" si="92"/>
        <v>0</v>
      </c>
      <c r="K201" s="17">
        <f t="shared" si="93"/>
        <v>0</v>
      </c>
      <c r="L201" s="17">
        <f t="shared" si="93"/>
        <v>0</v>
      </c>
      <c r="M201" s="17">
        <f t="shared" si="93"/>
        <v>0</v>
      </c>
      <c r="N201" s="17">
        <f t="shared" si="93"/>
        <v>0</v>
      </c>
    </row>
    <row r="202" spans="1:14" ht="15" customHeight="1">
      <c r="A202" s="27" t="s">
        <v>106</v>
      </c>
      <c r="B202" s="27"/>
      <c r="C202" s="28">
        <v>3232</v>
      </c>
      <c r="D202" s="16" t="s">
        <v>355</v>
      </c>
      <c r="E202" s="17">
        <v>50000</v>
      </c>
      <c r="F202" s="44">
        <f t="shared" si="79"/>
        <v>0</v>
      </c>
      <c r="G202" s="17">
        <f t="shared" si="90"/>
        <v>50000</v>
      </c>
      <c r="H202" s="17">
        <v>50000</v>
      </c>
      <c r="I202" s="16">
        <v>0</v>
      </c>
      <c r="J202" s="16">
        <v>0</v>
      </c>
      <c r="K202" s="17">
        <v>0</v>
      </c>
      <c r="L202" s="16">
        <v>0</v>
      </c>
      <c r="M202" s="16">
        <v>0</v>
      </c>
      <c r="N202" s="16">
        <v>0</v>
      </c>
    </row>
    <row r="203" spans="1:14" ht="18" customHeight="1">
      <c r="A203" s="27"/>
      <c r="B203" s="27"/>
      <c r="C203" s="28">
        <v>38</v>
      </c>
      <c r="D203" s="16" t="s">
        <v>231</v>
      </c>
      <c r="E203" s="17">
        <f aca="true" t="shared" si="94" ref="E203:N203">E204</f>
        <v>1200000</v>
      </c>
      <c r="F203" s="44">
        <f t="shared" si="79"/>
        <v>0</v>
      </c>
      <c r="G203" s="17">
        <f t="shared" si="90"/>
        <v>1200000</v>
      </c>
      <c r="H203" s="17">
        <f t="shared" si="94"/>
        <v>940000</v>
      </c>
      <c r="I203" s="17">
        <f t="shared" si="94"/>
        <v>0</v>
      </c>
      <c r="J203" s="17">
        <f t="shared" si="94"/>
        <v>60000</v>
      </c>
      <c r="K203" s="17">
        <f t="shared" si="94"/>
        <v>200000</v>
      </c>
      <c r="L203" s="17">
        <f t="shared" si="94"/>
        <v>0</v>
      </c>
      <c r="M203" s="17">
        <f t="shared" si="94"/>
        <v>0</v>
      </c>
      <c r="N203" s="17">
        <f t="shared" si="94"/>
        <v>0</v>
      </c>
    </row>
    <row r="204" spans="1:14" ht="16.5" customHeight="1">
      <c r="A204" s="27"/>
      <c r="B204" s="27" t="s">
        <v>18</v>
      </c>
      <c r="C204" s="28">
        <v>386</v>
      </c>
      <c r="D204" s="16" t="s">
        <v>232</v>
      </c>
      <c r="E204" s="17">
        <f aca="true" t="shared" si="95" ref="E204:N204">E205</f>
        <v>1200000</v>
      </c>
      <c r="F204" s="44">
        <f t="shared" si="79"/>
        <v>0</v>
      </c>
      <c r="G204" s="17">
        <f t="shared" si="90"/>
        <v>1200000</v>
      </c>
      <c r="H204" s="17">
        <f t="shared" si="95"/>
        <v>940000</v>
      </c>
      <c r="I204" s="17">
        <f t="shared" si="95"/>
        <v>0</v>
      </c>
      <c r="J204" s="17">
        <f t="shared" si="95"/>
        <v>60000</v>
      </c>
      <c r="K204" s="17">
        <f t="shared" si="95"/>
        <v>200000</v>
      </c>
      <c r="L204" s="17">
        <f t="shared" si="95"/>
        <v>0</v>
      </c>
      <c r="M204" s="17">
        <f t="shared" si="95"/>
        <v>0</v>
      </c>
      <c r="N204" s="17">
        <f t="shared" si="95"/>
        <v>0</v>
      </c>
    </row>
    <row r="205" spans="1:14" ht="15" customHeight="1">
      <c r="A205" s="55" t="s">
        <v>365</v>
      </c>
      <c r="B205" s="27"/>
      <c r="C205" s="28">
        <v>3861</v>
      </c>
      <c r="D205" s="16" t="s">
        <v>478</v>
      </c>
      <c r="E205" s="17">
        <v>1200000</v>
      </c>
      <c r="F205" s="44">
        <f t="shared" si="79"/>
        <v>0</v>
      </c>
      <c r="G205" s="57">
        <f t="shared" si="90"/>
        <v>1200000</v>
      </c>
      <c r="H205" s="17">
        <v>940000</v>
      </c>
      <c r="I205" s="16">
        <v>0</v>
      </c>
      <c r="J205" s="17">
        <v>60000</v>
      </c>
      <c r="K205" s="17">
        <v>200000</v>
      </c>
      <c r="L205" s="17">
        <v>0</v>
      </c>
      <c r="M205" s="17">
        <v>0</v>
      </c>
      <c r="N205" s="16">
        <v>0</v>
      </c>
    </row>
    <row r="206" spans="1:14" ht="15" customHeight="1">
      <c r="A206" s="62"/>
      <c r="B206" s="49"/>
      <c r="C206" s="29"/>
      <c r="D206" s="23"/>
      <c r="E206" s="32"/>
      <c r="F206" s="32"/>
      <c r="G206" s="65"/>
      <c r="H206" s="32"/>
      <c r="I206" s="23"/>
      <c r="J206" s="32"/>
      <c r="K206" s="32"/>
      <c r="L206" s="32"/>
      <c r="M206" s="32"/>
      <c r="N206" s="23"/>
    </row>
    <row r="207" spans="1:14" s="23" customFormat="1" ht="21.75" customHeight="1">
      <c r="A207" s="49"/>
      <c r="B207" s="49"/>
      <c r="C207" s="29"/>
      <c r="E207" s="32"/>
      <c r="F207" s="32"/>
      <c r="G207" s="32"/>
      <c r="H207" s="32"/>
      <c r="I207" s="32"/>
      <c r="J207" s="32"/>
      <c r="K207" s="32"/>
      <c r="L207" s="32"/>
      <c r="M207" s="32"/>
      <c r="N207" s="32"/>
    </row>
    <row r="208" spans="1:14" ht="18" customHeight="1">
      <c r="A208" s="110" t="s">
        <v>34</v>
      </c>
      <c r="B208" s="111" t="s">
        <v>327</v>
      </c>
      <c r="C208" s="110" t="s">
        <v>745</v>
      </c>
      <c r="D208" s="112" t="s">
        <v>385</v>
      </c>
      <c r="E208" s="107" t="s">
        <v>1057</v>
      </c>
      <c r="F208" s="107" t="s">
        <v>1052</v>
      </c>
      <c r="G208" s="113" t="s">
        <v>1053</v>
      </c>
      <c r="H208" s="109" t="s">
        <v>1056</v>
      </c>
      <c r="I208" s="109"/>
      <c r="J208" s="109"/>
      <c r="K208" s="109"/>
      <c r="L208" s="109"/>
      <c r="M208" s="109"/>
      <c r="N208" s="109"/>
    </row>
    <row r="209" spans="1:14" ht="39" customHeight="1">
      <c r="A209" s="110"/>
      <c r="B209" s="110"/>
      <c r="C209" s="110"/>
      <c r="D209" s="112"/>
      <c r="E209" s="108"/>
      <c r="F209" s="108"/>
      <c r="G209" s="114"/>
      <c r="H209" s="14" t="s">
        <v>749</v>
      </c>
      <c r="I209" s="14" t="s">
        <v>328</v>
      </c>
      <c r="J209" s="14" t="s">
        <v>748</v>
      </c>
      <c r="K209" s="14" t="s">
        <v>750</v>
      </c>
      <c r="L209" s="14" t="s">
        <v>340</v>
      </c>
      <c r="M209" s="14" t="s">
        <v>751</v>
      </c>
      <c r="N209" s="14" t="s">
        <v>752</v>
      </c>
    </row>
    <row r="210" spans="1:14" ht="12" customHeight="1">
      <c r="A210" s="34">
        <v>1</v>
      </c>
      <c r="B210" s="34">
        <v>2</v>
      </c>
      <c r="C210" s="34">
        <v>3</v>
      </c>
      <c r="D210" s="34">
        <v>4</v>
      </c>
      <c r="E210" s="34">
        <v>5</v>
      </c>
      <c r="F210" s="34">
        <v>6</v>
      </c>
      <c r="G210" s="34">
        <v>7</v>
      </c>
      <c r="H210" s="34">
        <v>8</v>
      </c>
      <c r="I210" s="34">
        <v>9</v>
      </c>
      <c r="J210" s="34">
        <v>10</v>
      </c>
      <c r="K210" s="34">
        <v>11</v>
      </c>
      <c r="L210" s="34">
        <v>12</v>
      </c>
      <c r="M210" s="34">
        <v>13</v>
      </c>
      <c r="N210" s="34">
        <v>14</v>
      </c>
    </row>
    <row r="211" spans="1:14" ht="24.75" customHeight="1">
      <c r="A211" s="27"/>
      <c r="B211" s="26"/>
      <c r="C211" s="115" t="s">
        <v>802</v>
      </c>
      <c r="D211" s="116"/>
      <c r="E211" s="20">
        <f>E212+E217+E222</f>
        <v>700000</v>
      </c>
      <c r="F211" s="20">
        <f>F212+F217+F222</f>
        <v>0</v>
      </c>
      <c r="G211" s="20">
        <f t="shared" si="90"/>
        <v>700000</v>
      </c>
      <c r="H211" s="20">
        <f aca="true" t="shared" si="96" ref="H211:N211">H212+H217+H222</f>
        <v>500000</v>
      </c>
      <c r="I211" s="20">
        <f t="shared" si="96"/>
        <v>0</v>
      </c>
      <c r="J211" s="20">
        <f t="shared" si="96"/>
        <v>0</v>
      </c>
      <c r="K211" s="20">
        <f t="shared" si="96"/>
        <v>100000</v>
      </c>
      <c r="L211" s="20">
        <f t="shared" si="96"/>
        <v>0</v>
      </c>
      <c r="M211" s="20">
        <f t="shared" si="96"/>
        <v>100000</v>
      </c>
      <c r="N211" s="20">
        <f t="shared" si="96"/>
        <v>0</v>
      </c>
    </row>
    <row r="212" spans="1:14" ht="24" customHeight="1">
      <c r="A212" s="27"/>
      <c r="B212" s="26" t="s">
        <v>63</v>
      </c>
      <c r="C212" s="117" t="s">
        <v>852</v>
      </c>
      <c r="D212" s="118"/>
      <c r="E212" s="19">
        <f aca="true" t="shared" si="97" ref="E212:N215">E213</f>
        <v>300000</v>
      </c>
      <c r="F212" s="19">
        <f t="shared" si="97"/>
        <v>0</v>
      </c>
      <c r="G212" s="19">
        <f t="shared" si="90"/>
        <v>300000</v>
      </c>
      <c r="H212" s="19">
        <f t="shared" si="97"/>
        <v>300000</v>
      </c>
      <c r="I212" s="19">
        <f t="shared" si="97"/>
        <v>0</v>
      </c>
      <c r="J212" s="19">
        <f t="shared" si="97"/>
        <v>0</v>
      </c>
      <c r="K212" s="19">
        <f t="shared" si="97"/>
        <v>0</v>
      </c>
      <c r="L212" s="19">
        <f t="shared" si="97"/>
        <v>0</v>
      </c>
      <c r="M212" s="19">
        <f t="shared" si="97"/>
        <v>0</v>
      </c>
      <c r="N212" s="19">
        <f t="shared" si="97"/>
        <v>0</v>
      </c>
    </row>
    <row r="213" spans="1:14" ht="20.25" customHeight="1">
      <c r="A213" s="27"/>
      <c r="B213" s="27"/>
      <c r="C213" s="28">
        <v>3</v>
      </c>
      <c r="D213" s="16" t="s">
        <v>194</v>
      </c>
      <c r="E213" s="17">
        <f t="shared" si="97"/>
        <v>300000</v>
      </c>
      <c r="F213" s="44">
        <f aca="true" t="shared" si="98" ref="F213:F239">G213-E213</f>
        <v>0</v>
      </c>
      <c r="G213" s="17">
        <f t="shared" si="90"/>
        <v>300000</v>
      </c>
      <c r="H213" s="17">
        <f t="shared" si="97"/>
        <v>300000</v>
      </c>
      <c r="I213" s="17">
        <f t="shared" si="97"/>
        <v>0</v>
      </c>
      <c r="J213" s="17">
        <f t="shared" si="97"/>
        <v>0</v>
      </c>
      <c r="K213" s="17">
        <f t="shared" si="97"/>
        <v>0</v>
      </c>
      <c r="L213" s="17">
        <f t="shared" si="97"/>
        <v>0</v>
      </c>
      <c r="M213" s="17">
        <f t="shared" si="97"/>
        <v>0</v>
      </c>
      <c r="N213" s="17">
        <f t="shared" si="97"/>
        <v>0</v>
      </c>
    </row>
    <row r="214" spans="1:14" ht="17.25" customHeight="1">
      <c r="A214" s="27"/>
      <c r="B214" s="27"/>
      <c r="C214" s="28">
        <v>32</v>
      </c>
      <c r="D214" s="16" t="s">
        <v>747</v>
      </c>
      <c r="E214" s="17">
        <f>E215</f>
        <v>300000</v>
      </c>
      <c r="F214" s="44">
        <f t="shared" si="98"/>
        <v>0</v>
      </c>
      <c r="G214" s="17">
        <f t="shared" si="90"/>
        <v>300000</v>
      </c>
      <c r="H214" s="17">
        <f>H215</f>
        <v>300000</v>
      </c>
      <c r="I214" s="17">
        <f t="shared" si="97"/>
        <v>0</v>
      </c>
      <c r="J214" s="17">
        <f t="shared" si="97"/>
        <v>0</v>
      </c>
      <c r="K214" s="17">
        <f aca="true" t="shared" si="99" ref="K214:N215">K215</f>
        <v>0</v>
      </c>
      <c r="L214" s="17">
        <f t="shared" si="99"/>
        <v>0</v>
      </c>
      <c r="M214" s="17">
        <f t="shared" si="99"/>
        <v>0</v>
      </c>
      <c r="N214" s="17">
        <f t="shared" si="99"/>
        <v>0</v>
      </c>
    </row>
    <row r="215" spans="1:14" ht="16.5" customHeight="1">
      <c r="A215" s="27"/>
      <c r="B215" s="27"/>
      <c r="C215" s="28">
        <v>323</v>
      </c>
      <c r="D215" s="16" t="s">
        <v>0</v>
      </c>
      <c r="E215" s="17">
        <f>E216</f>
        <v>300000</v>
      </c>
      <c r="F215" s="44">
        <f t="shared" si="98"/>
        <v>0</v>
      </c>
      <c r="G215" s="17">
        <f t="shared" si="90"/>
        <v>300000</v>
      </c>
      <c r="H215" s="17">
        <f>H216</f>
        <v>300000</v>
      </c>
      <c r="I215" s="17">
        <f t="shared" si="97"/>
        <v>0</v>
      </c>
      <c r="J215" s="17">
        <f t="shared" si="97"/>
        <v>0</v>
      </c>
      <c r="K215" s="17">
        <f t="shared" si="99"/>
        <v>0</v>
      </c>
      <c r="L215" s="17">
        <f t="shared" si="99"/>
        <v>0</v>
      </c>
      <c r="M215" s="17">
        <f t="shared" si="99"/>
        <v>0</v>
      </c>
      <c r="N215" s="17">
        <f t="shared" si="99"/>
        <v>0</v>
      </c>
    </row>
    <row r="216" spans="1:14" ht="15" customHeight="1">
      <c r="A216" s="27" t="s">
        <v>107</v>
      </c>
      <c r="B216" s="27"/>
      <c r="C216" s="28">
        <v>3237</v>
      </c>
      <c r="D216" s="16" t="s">
        <v>234</v>
      </c>
      <c r="E216" s="17">
        <v>300000</v>
      </c>
      <c r="F216" s="44">
        <f t="shared" si="98"/>
        <v>0</v>
      </c>
      <c r="G216" s="57">
        <f t="shared" si="90"/>
        <v>300000</v>
      </c>
      <c r="H216" s="17">
        <v>300000</v>
      </c>
      <c r="I216" s="16">
        <v>0</v>
      </c>
      <c r="J216" s="16">
        <v>0</v>
      </c>
      <c r="K216" s="16">
        <v>0</v>
      </c>
      <c r="L216" s="16">
        <v>0</v>
      </c>
      <c r="M216" s="16">
        <v>0</v>
      </c>
      <c r="N216" s="16">
        <v>0</v>
      </c>
    </row>
    <row r="217" spans="1:14" ht="26.25" customHeight="1">
      <c r="A217" s="27"/>
      <c r="B217" s="21" t="s">
        <v>63</v>
      </c>
      <c r="C217" s="117" t="s">
        <v>853</v>
      </c>
      <c r="D217" s="118"/>
      <c r="E217" s="19">
        <f aca="true" t="shared" si="100" ref="E217:N220">E218</f>
        <v>300000</v>
      </c>
      <c r="F217" s="19">
        <f t="shared" si="100"/>
        <v>0</v>
      </c>
      <c r="G217" s="19">
        <f t="shared" si="90"/>
        <v>300000</v>
      </c>
      <c r="H217" s="19">
        <f t="shared" si="100"/>
        <v>200000</v>
      </c>
      <c r="I217" s="19">
        <f t="shared" si="100"/>
        <v>0</v>
      </c>
      <c r="J217" s="19">
        <f t="shared" si="100"/>
        <v>0</v>
      </c>
      <c r="K217" s="19">
        <f t="shared" si="100"/>
        <v>100000</v>
      </c>
      <c r="L217" s="19">
        <f t="shared" si="100"/>
        <v>0</v>
      </c>
      <c r="M217" s="19">
        <f t="shared" si="100"/>
        <v>0</v>
      </c>
      <c r="N217" s="19">
        <f t="shared" si="100"/>
        <v>0</v>
      </c>
    </row>
    <row r="218" spans="1:14" ht="17.25" customHeight="1">
      <c r="A218" s="27"/>
      <c r="B218" s="27"/>
      <c r="C218" s="28">
        <v>4</v>
      </c>
      <c r="D218" s="16" t="s">
        <v>225</v>
      </c>
      <c r="E218" s="17">
        <f t="shared" si="100"/>
        <v>300000</v>
      </c>
      <c r="F218" s="44">
        <f t="shared" si="98"/>
        <v>0</v>
      </c>
      <c r="G218" s="17">
        <f t="shared" si="90"/>
        <v>300000</v>
      </c>
      <c r="H218" s="17">
        <f t="shared" si="100"/>
        <v>200000</v>
      </c>
      <c r="I218" s="17">
        <f t="shared" si="100"/>
        <v>0</v>
      </c>
      <c r="J218" s="17">
        <f t="shared" si="100"/>
        <v>0</v>
      </c>
      <c r="K218" s="17">
        <f t="shared" si="100"/>
        <v>100000</v>
      </c>
      <c r="L218" s="17">
        <f t="shared" si="100"/>
        <v>0</v>
      </c>
      <c r="M218" s="17">
        <f t="shared" si="100"/>
        <v>0</v>
      </c>
      <c r="N218" s="17">
        <f t="shared" si="100"/>
        <v>0</v>
      </c>
    </row>
    <row r="219" spans="1:14" ht="17.25" customHeight="1">
      <c r="A219" s="27"/>
      <c r="B219" s="27" t="s">
        <v>18</v>
      </c>
      <c r="C219" s="28">
        <v>42</v>
      </c>
      <c r="D219" s="16" t="s">
        <v>235</v>
      </c>
      <c r="E219" s="17">
        <f>E220</f>
        <v>300000</v>
      </c>
      <c r="F219" s="44">
        <f t="shared" si="98"/>
        <v>0</v>
      </c>
      <c r="G219" s="17">
        <f t="shared" si="90"/>
        <v>300000</v>
      </c>
      <c r="H219" s="17">
        <f>H220</f>
        <v>200000</v>
      </c>
      <c r="I219" s="17">
        <f t="shared" si="100"/>
        <v>0</v>
      </c>
      <c r="J219" s="17">
        <f t="shared" si="100"/>
        <v>0</v>
      </c>
      <c r="K219" s="17">
        <f aca="true" t="shared" si="101" ref="K219:N220">K220</f>
        <v>100000</v>
      </c>
      <c r="L219" s="17">
        <f t="shared" si="101"/>
        <v>0</v>
      </c>
      <c r="M219" s="17">
        <f t="shared" si="101"/>
        <v>0</v>
      </c>
      <c r="N219" s="17">
        <f t="shared" si="101"/>
        <v>0</v>
      </c>
    </row>
    <row r="220" spans="1:14" ht="17.25" customHeight="1">
      <c r="A220" s="27"/>
      <c r="B220" s="27" t="s">
        <v>18</v>
      </c>
      <c r="C220" s="28">
        <v>426</v>
      </c>
      <c r="D220" s="16" t="s">
        <v>236</v>
      </c>
      <c r="E220" s="17">
        <f>E221</f>
        <v>300000</v>
      </c>
      <c r="F220" s="44">
        <f t="shared" si="98"/>
        <v>0</v>
      </c>
      <c r="G220" s="17">
        <f t="shared" si="90"/>
        <v>300000</v>
      </c>
      <c r="H220" s="17">
        <f>H221</f>
        <v>200000</v>
      </c>
      <c r="I220" s="17">
        <f t="shared" si="100"/>
        <v>0</v>
      </c>
      <c r="J220" s="17">
        <f t="shared" si="100"/>
        <v>0</v>
      </c>
      <c r="K220" s="17">
        <f t="shared" si="101"/>
        <v>100000</v>
      </c>
      <c r="L220" s="17">
        <f t="shared" si="101"/>
        <v>0</v>
      </c>
      <c r="M220" s="17">
        <f t="shared" si="101"/>
        <v>0</v>
      </c>
      <c r="N220" s="17">
        <f t="shared" si="101"/>
        <v>0</v>
      </c>
    </row>
    <row r="221" spans="1:14" ht="15" customHeight="1">
      <c r="A221" s="27" t="s">
        <v>108</v>
      </c>
      <c r="B221" s="27"/>
      <c r="C221" s="28" t="s">
        <v>940</v>
      </c>
      <c r="D221" s="16" t="s">
        <v>237</v>
      </c>
      <c r="E221" s="17">
        <v>300000</v>
      </c>
      <c r="F221" s="44">
        <f t="shared" si="98"/>
        <v>0</v>
      </c>
      <c r="G221" s="17">
        <f t="shared" si="90"/>
        <v>300000</v>
      </c>
      <c r="H221" s="17">
        <v>200000</v>
      </c>
      <c r="I221" s="16">
        <v>0</v>
      </c>
      <c r="J221" s="16">
        <v>0</v>
      </c>
      <c r="K221" s="17">
        <v>100000</v>
      </c>
      <c r="L221" s="16">
        <v>0</v>
      </c>
      <c r="M221" s="16">
        <v>0</v>
      </c>
      <c r="N221" s="16">
        <v>0</v>
      </c>
    </row>
    <row r="222" spans="1:14" ht="25.5" customHeight="1">
      <c r="A222" s="27"/>
      <c r="B222" s="21" t="s">
        <v>63</v>
      </c>
      <c r="C222" s="117" t="s">
        <v>854</v>
      </c>
      <c r="D222" s="118"/>
      <c r="E222" s="19">
        <f>E223</f>
        <v>100000</v>
      </c>
      <c r="F222" s="19">
        <f>F223</f>
        <v>0</v>
      </c>
      <c r="G222" s="19">
        <f t="shared" si="90"/>
        <v>100000</v>
      </c>
      <c r="H222" s="19">
        <f>H223</f>
        <v>0</v>
      </c>
      <c r="I222" s="19">
        <f aca="true" t="shared" si="102" ref="I222:J225">I223</f>
        <v>0</v>
      </c>
      <c r="J222" s="19">
        <f t="shared" si="102"/>
        <v>0</v>
      </c>
      <c r="K222" s="19">
        <f aca="true" t="shared" si="103" ref="K222:N225">K223</f>
        <v>0</v>
      </c>
      <c r="L222" s="19">
        <f t="shared" si="103"/>
        <v>0</v>
      </c>
      <c r="M222" s="19">
        <f t="shared" si="103"/>
        <v>100000</v>
      </c>
      <c r="N222" s="19">
        <f t="shared" si="103"/>
        <v>0</v>
      </c>
    </row>
    <row r="223" spans="1:14" ht="21" customHeight="1">
      <c r="A223" s="27"/>
      <c r="B223" s="27"/>
      <c r="C223" s="28">
        <v>4</v>
      </c>
      <c r="D223" s="16" t="s">
        <v>225</v>
      </c>
      <c r="E223" s="17">
        <f>E224</f>
        <v>100000</v>
      </c>
      <c r="F223" s="44">
        <f t="shared" si="98"/>
        <v>0</v>
      </c>
      <c r="G223" s="17">
        <f t="shared" si="90"/>
        <v>100000</v>
      </c>
      <c r="H223" s="17">
        <f>H224</f>
        <v>0</v>
      </c>
      <c r="I223" s="17">
        <f t="shared" si="102"/>
        <v>0</v>
      </c>
      <c r="J223" s="17">
        <f t="shared" si="102"/>
        <v>0</v>
      </c>
      <c r="K223" s="17">
        <f t="shared" si="103"/>
        <v>0</v>
      </c>
      <c r="L223" s="17">
        <f t="shared" si="103"/>
        <v>0</v>
      </c>
      <c r="M223" s="17">
        <f t="shared" si="103"/>
        <v>100000</v>
      </c>
      <c r="N223" s="17">
        <f t="shared" si="103"/>
        <v>0</v>
      </c>
    </row>
    <row r="224" spans="1:14" ht="18" customHeight="1">
      <c r="A224" s="27"/>
      <c r="B224" s="27"/>
      <c r="C224" s="28">
        <v>41</v>
      </c>
      <c r="D224" s="16" t="s">
        <v>226</v>
      </c>
      <c r="E224" s="17">
        <f>E225</f>
        <v>100000</v>
      </c>
      <c r="F224" s="44">
        <f t="shared" si="98"/>
        <v>0</v>
      </c>
      <c r="G224" s="17">
        <f t="shared" si="90"/>
        <v>100000</v>
      </c>
      <c r="H224" s="17">
        <f>H225</f>
        <v>0</v>
      </c>
      <c r="I224" s="17">
        <f t="shared" si="102"/>
        <v>0</v>
      </c>
      <c r="J224" s="17">
        <f t="shared" si="102"/>
        <v>0</v>
      </c>
      <c r="K224" s="17">
        <f t="shared" si="103"/>
        <v>0</v>
      </c>
      <c r="L224" s="17">
        <f t="shared" si="103"/>
        <v>0</v>
      </c>
      <c r="M224" s="17">
        <f t="shared" si="103"/>
        <v>100000</v>
      </c>
      <c r="N224" s="17">
        <f t="shared" si="103"/>
        <v>0</v>
      </c>
    </row>
    <row r="225" spans="1:14" ht="17.25" customHeight="1">
      <c r="A225" s="27"/>
      <c r="B225" s="27"/>
      <c r="C225" s="28">
        <v>411</v>
      </c>
      <c r="D225" s="16" t="s">
        <v>227</v>
      </c>
      <c r="E225" s="17">
        <f>E226</f>
        <v>100000</v>
      </c>
      <c r="F225" s="44">
        <f t="shared" si="98"/>
        <v>0</v>
      </c>
      <c r="G225" s="17">
        <f t="shared" si="90"/>
        <v>100000</v>
      </c>
      <c r="H225" s="17">
        <f>H226</f>
        <v>0</v>
      </c>
      <c r="I225" s="17">
        <f t="shared" si="102"/>
        <v>0</v>
      </c>
      <c r="J225" s="17">
        <f t="shared" si="102"/>
        <v>0</v>
      </c>
      <c r="K225" s="17">
        <f t="shared" si="103"/>
        <v>0</v>
      </c>
      <c r="L225" s="17">
        <f t="shared" si="103"/>
        <v>0</v>
      </c>
      <c r="M225" s="17">
        <f t="shared" si="103"/>
        <v>100000</v>
      </c>
      <c r="N225" s="17">
        <f t="shared" si="103"/>
        <v>0</v>
      </c>
    </row>
    <row r="226" spans="1:14" ht="15" customHeight="1">
      <c r="A226" s="27" t="s">
        <v>109</v>
      </c>
      <c r="B226" s="27"/>
      <c r="C226" s="28">
        <v>4111</v>
      </c>
      <c r="D226" s="16" t="s">
        <v>989</v>
      </c>
      <c r="E226" s="57">
        <v>100000</v>
      </c>
      <c r="F226" s="44">
        <f t="shared" si="98"/>
        <v>0</v>
      </c>
      <c r="G226" s="17">
        <f t="shared" si="90"/>
        <v>100000</v>
      </c>
      <c r="H226" s="57">
        <v>0</v>
      </c>
      <c r="I226" s="16">
        <v>0</v>
      </c>
      <c r="J226" s="16">
        <v>0</v>
      </c>
      <c r="K226" s="16">
        <v>0</v>
      </c>
      <c r="L226" s="16">
        <v>0</v>
      </c>
      <c r="M226" s="17">
        <v>100000</v>
      </c>
      <c r="N226" s="16">
        <v>0</v>
      </c>
    </row>
    <row r="227" spans="1:14" ht="27.75" customHeight="1">
      <c r="A227" s="27"/>
      <c r="B227" s="26"/>
      <c r="C227" s="115" t="s">
        <v>803</v>
      </c>
      <c r="D227" s="116"/>
      <c r="E227" s="20">
        <f aca="true" t="shared" si="104" ref="E227:N227">E228</f>
        <v>250000</v>
      </c>
      <c r="F227" s="20">
        <f t="shared" si="104"/>
        <v>0</v>
      </c>
      <c r="G227" s="20">
        <f t="shared" si="90"/>
        <v>250000</v>
      </c>
      <c r="H227" s="20">
        <f t="shared" si="104"/>
        <v>30000</v>
      </c>
      <c r="I227" s="20">
        <f t="shared" si="104"/>
        <v>0</v>
      </c>
      <c r="J227" s="20">
        <f t="shared" si="104"/>
        <v>120000</v>
      </c>
      <c r="K227" s="20">
        <f t="shared" si="104"/>
        <v>100000</v>
      </c>
      <c r="L227" s="20">
        <f t="shared" si="104"/>
        <v>0</v>
      </c>
      <c r="M227" s="20">
        <f t="shared" si="104"/>
        <v>0</v>
      </c>
      <c r="N227" s="20">
        <f t="shared" si="104"/>
        <v>0</v>
      </c>
    </row>
    <row r="228" spans="1:14" ht="25.5" customHeight="1">
      <c r="A228" s="27"/>
      <c r="B228" s="26" t="s">
        <v>64</v>
      </c>
      <c r="C228" s="117" t="s">
        <v>862</v>
      </c>
      <c r="D228" s="118"/>
      <c r="E228" s="19">
        <f aca="true" t="shared" si="105" ref="E228:N231">E229</f>
        <v>250000</v>
      </c>
      <c r="F228" s="19">
        <f t="shared" si="105"/>
        <v>0</v>
      </c>
      <c r="G228" s="19">
        <f t="shared" si="90"/>
        <v>250000</v>
      </c>
      <c r="H228" s="19">
        <f t="shared" si="105"/>
        <v>30000</v>
      </c>
      <c r="I228" s="19">
        <f t="shared" si="105"/>
        <v>0</v>
      </c>
      <c r="J228" s="19">
        <f t="shared" si="105"/>
        <v>120000</v>
      </c>
      <c r="K228" s="19">
        <f t="shared" si="105"/>
        <v>100000</v>
      </c>
      <c r="L228" s="19">
        <f t="shared" si="105"/>
        <v>0</v>
      </c>
      <c r="M228" s="19">
        <f t="shared" si="105"/>
        <v>0</v>
      </c>
      <c r="N228" s="19">
        <f t="shared" si="105"/>
        <v>0</v>
      </c>
    </row>
    <row r="229" spans="1:14" ht="21" customHeight="1">
      <c r="A229" s="27"/>
      <c r="B229" s="27"/>
      <c r="C229" s="28">
        <v>3</v>
      </c>
      <c r="D229" s="16" t="s">
        <v>194</v>
      </c>
      <c r="E229" s="17">
        <f t="shared" si="105"/>
        <v>250000</v>
      </c>
      <c r="F229" s="44">
        <f t="shared" si="98"/>
        <v>0</v>
      </c>
      <c r="G229" s="17">
        <f t="shared" si="90"/>
        <v>250000</v>
      </c>
      <c r="H229" s="17">
        <f t="shared" si="105"/>
        <v>30000</v>
      </c>
      <c r="I229" s="17">
        <f t="shared" si="105"/>
        <v>0</v>
      </c>
      <c r="J229" s="17">
        <f t="shared" si="105"/>
        <v>120000</v>
      </c>
      <c r="K229" s="17">
        <f t="shared" si="105"/>
        <v>100000</v>
      </c>
      <c r="L229" s="17">
        <f t="shared" si="105"/>
        <v>0</v>
      </c>
      <c r="M229" s="17">
        <f t="shared" si="105"/>
        <v>0</v>
      </c>
      <c r="N229" s="17">
        <f t="shared" si="105"/>
        <v>0</v>
      </c>
    </row>
    <row r="230" spans="1:14" ht="18" customHeight="1">
      <c r="A230" s="27"/>
      <c r="B230" s="27" t="s">
        <v>18</v>
      </c>
      <c r="C230" s="28">
        <v>38</v>
      </c>
      <c r="D230" s="16" t="s">
        <v>208</v>
      </c>
      <c r="E230" s="17">
        <f>E231</f>
        <v>250000</v>
      </c>
      <c r="F230" s="44">
        <f t="shared" si="98"/>
        <v>0</v>
      </c>
      <c r="G230" s="17">
        <f t="shared" si="90"/>
        <v>250000</v>
      </c>
      <c r="H230" s="17">
        <f>H231</f>
        <v>30000</v>
      </c>
      <c r="I230" s="17">
        <f t="shared" si="105"/>
        <v>0</v>
      </c>
      <c r="J230" s="17">
        <f t="shared" si="105"/>
        <v>120000</v>
      </c>
      <c r="K230" s="17">
        <f aca="true" t="shared" si="106" ref="K230:N231">K231</f>
        <v>100000</v>
      </c>
      <c r="L230" s="17">
        <f t="shared" si="106"/>
        <v>0</v>
      </c>
      <c r="M230" s="17">
        <f t="shared" si="106"/>
        <v>0</v>
      </c>
      <c r="N230" s="17">
        <f t="shared" si="106"/>
        <v>0</v>
      </c>
    </row>
    <row r="231" spans="1:14" ht="18" customHeight="1">
      <c r="A231" s="27"/>
      <c r="B231" s="27"/>
      <c r="C231" s="28">
        <v>386</v>
      </c>
      <c r="D231" s="16" t="s">
        <v>232</v>
      </c>
      <c r="E231" s="17">
        <f>E232</f>
        <v>250000</v>
      </c>
      <c r="F231" s="44">
        <f t="shared" si="98"/>
        <v>0</v>
      </c>
      <c r="G231" s="17">
        <f t="shared" si="90"/>
        <v>250000</v>
      </c>
      <c r="H231" s="17">
        <f>H232</f>
        <v>30000</v>
      </c>
      <c r="I231" s="17">
        <f t="shared" si="105"/>
        <v>0</v>
      </c>
      <c r="J231" s="17">
        <f t="shared" si="105"/>
        <v>120000</v>
      </c>
      <c r="K231" s="17">
        <f t="shared" si="106"/>
        <v>100000</v>
      </c>
      <c r="L231" s="17">
        <f t="shared" si="106"/>
        <v>0</v>
      </c>
      <c r="M231" s="17">
        <f t="shared" si="106"/>
        <v>0</v>
      </c>
      <c r="N231" s="17">
        <f t="shared" si="106"/>
        <v>0</v>
      </c>
    </row>
    <row r="232" spans="1:14" ht="15" customHeight="1">
      <c r="A232" s="55" t="s">
        <v>110</v>
      </c>
      <c r="B232" s="27"/>
      <c r="C232" s="28">
        <v>3861</v>
      </c>
      <c r="D232" s="16" t="s">
        <v>238</v>
      </c>
      <c r="E232" s="17">
        <v>250000</v>
      </c>
      <c r="F232" s="44">
        <f t="shared" si="98"/>
        <v>0</v>
      </c>
      <c r="G232" s="17">
        <f t="shared" si="90"/>
        <v>250000</v>
      </c>
      <c r="H232" s="17">
        <v>30000</v>
      </c>
      <c r="I232" s="16">
        <v>0</v>
      </c>
      <c r="J232" s="17">
        <v>120000</v>
      </c>
      <c r="K232" s="17">
        <v>100000</v>
      </c>
      <c r="L232" s="16">
        <v>0</v>
      </c>
      <c r="M232" s="16">
        <v>0</v>
      </c>
      <c r="N232" s="16">
        <v>0</v>
      </c>
    </row>
    <row r="233" spans="1:14" ht="27" customHeight="1">
      <c r="A233" s="27"/>
      <c r="B233" s="26"/>
      <c r="C233" s="115" t="s">
        <v>804</v>
      </c>
      <c r="D233" s="116"/>
      <c r="E233" s="20">
        <f>E234+E246</f>
        <v>1290000</v>
      </c>
      <c r="F233" s="20">
        <f>F234+F246</f>
        <v>0</v>
      </c>
      <c r="G233" s="20">
        <f aca="true" t="shared" si="107" ref="G233:G270">SUM(H233:N233)</f>
        <v>1290000</v>
      </c>
      <c r="H233" s="20">
        <f aca="true" t="shared" si="108" ref="H233:N233">H234+H246</f>
        <v>120000</v>
      </c>
      <c r="I233" s="20">
        <f t="shared" si="108"/>
        <v>0</v>
      </c>
      <c r="J233" s="20">
        <f t="shared" si="108"/>
        <v>1150000</v>
      </c>
      <c r="K233" s="20">
        <f t="shared" si="108"/>
        <v>0</v>
      </c>
      <c r="L233" s="20">
        <f t="shared" si="108"/>
        <v>0</v>
      </c>
      <c r="M233" s="20">
        <f t="shared" si="108"/>
        <v>20000</v>
      </c>
      <c r="N233" s="20">
        <f t="shared" si="108"/>
        <v>0</v>
      </c>
    </row>
    <row r="234" spans="1:14" ht="25.5" customHeight="1">
      <c r="A234" s="27"/>
      <c r="B234" s="26" t="s">
        <v>65</v>
      </c>
      <c r="C234" s="117" t="s">
        <v>855</v>
      </c>
      <c r="D234" s="118"/>
      <c r="E234" s="19">
        <f aca="true" t="shared" si="109" ref="E234:N235">E235</f>
        <v>870000</v>
      </c>
      <c r="F234" s="19">
        <f t="shared" si="109"/>
        <v>0</v>
      </c>
      <c r="G234" s="19">
        <f t="shared" si="107"/>
        <v>870000</v>
      </c>
      <c r="H234" s="19">
        <f t="shared" si="109"/>
        <v>20000</v>
      </c>
      <c r="I234" s="19">
        <f t="shared" si="109"/>
        <v>0</v>
      </c>
      <c r="J234" s="19">
        <f t="shared" si="109"/>
        <v>850000</v>
      </c>
      <c r="K234" s="19">
        <f t="shared" si="109"/>
        <v>0</v>
      </c>
      <c r="L234" s="19">
        <f t="shared" si="109"/>
        <v>0</v>
      </c>
      <c r="M234" s="19">
        <f t="shared" si="109"/>
        <v>0</v>
      </c>
      <c r="N234" s="19">
        <f t="shared" si="109"/>
        <v>0</v>
      </c>
    </row>
    <row r="235" spans="1:14" ht="21" customHeight="1">
      <c r="A235" s="27"/>
      <c r="B235" s="27"/>
      <c r="C235" s="28">
        <v>3</v>
      </c>
      <c r="D235" s="16" t="s">
        <v>746</v>
      </c>
      <c r="E235" s="17">
        <f t="shared" si="109"/>
        <v>870000</v>
      </c>
      <c r="F235" s="44">
        <f t="shared" si="98"/>
        <v>0</v>
      </c>
      <c r="G235" s="17">
        <f t="shared" si="107"/>
        <v>870000</v>
      </c>
      <c r="H235" s="17">
        <f t="shared" si="109"/>
        <v>20000</v>
      </c>
      <c r="I235" s="17">
        <f t="shared" si="109"/>
        <v>0</v>
      </c>
      <c r="J235" s="17">
        <f t="shared" si="109"/>
        <v>850000</v>
      </c>
      <c r="K235" s="17">
        <f t="shared" si="109"/>
        <v>0</v>
      </c>
      <c r="L235" s="17">
        <f t="shared" si="109"/>
        <v>0</v>
      </c>
      <c r="M235" s="17">
        <f t="shared" si="109"/>
        <v>0</v>
      </c>
      <c r="N235" s="17">
        <f t="shared" si="109"/>
        <v>0</v>
      </c>
    </row>
    <row r="236" spans="1:14" ht="18" customHeight="1">
      <c r="A236" s="27"/>
      <c r="B236" s="27" t="s">
        <v>19</v>
      </c>
      <c r="C236" s="28">
        <v>32</v>
      </c>
      <c r="D236" s="16" t="s">
        <v>205</v>
      </c>
      <c r="E236" s="17">
        <f>E237+E244</f>
        <v>870000</v>
      </c>
      <c r="F236" s="44">
        <f t="shared" si="98"/>
        <v>0</v>
      </c>
      <c r="G236" s="17">
        <f t="shared" si="107"/>
        <v>870000</v>
      </c>
      <c r="H236" s="17">
        <f aca="true" t="shared" si="110" ref="H236:N236">H237+H244</f>
        <v>20000</v>
      </c>
      <c r="I236" s="17">
        <f t="shared" si="110"/>
        <v>0</v>
      </c>
      <c r="J236" s="17">
        <f t="shared" si="110"/>
        <v>850000</v>
      </c>
      <c r="K236" s="17">
        <f t="shared" si="110"/>
        <v>0</v>
      </c>
      <c r="L236" s="17">
        <f t="shared" si="110"/>
        <v>0</v>
      </c>
      <c r="M236" s="17">
        <f t="shared" si="110"/>
        <v>0</v>
      </c>
      <c r="N236" s="17">
        <f t="shared" si="110"/>
        <v>0</v>
      </c>
    </row>
    <row r="237" spans="1:14" ht="18" customHeight="1">
      <c r="A237" s="27"/>
      <c r="B237" s="27"/>
      <c r="C237" s="28">
        <v>322</v>
      </c>
      <c r="D237" s="16" t="s">
        <v>23</v>
      </c>
      <c r="E237" s="17">
        <f>SUM(E238:E239)</f>
        <v>500000</v>
      </c>
      <c r="F237" s="44">
        <f t="shared" si="98"/>
        <v>0</v>
      </c>
      <c r="G237" s="17">
        <f t="shared" si="107"/>
        <v>500000</v>
      </c>
      <c r="H237" s="17">
        <f aca="true" t="shared" si="111" ref="H237:N237">SUM(H238:H239)</f>
        <v>0</v>
      </c>
      <c r="I237" s="17">
        <f t="shared" si="111"/>
        <v>0</v>
      </c>
      <c r="J237" s="17">
        <f t="shared" si="111"/>
        <v>500000</v>
      </c>
      <c r="K237" s="17">
        <f t="shared" si="111"/>
        <v>0</v>
      </c>
      <c r="L237" s="17">
        <f t="shared" si="111"/>
        <v>0</v>
      </c>
      <c r="M237" s="17">
        <f t="shared" si="111"/>
        <v>0</v>
      </c>
      <c r="N237" s="17">
        <f t="shared" si="111"/>
        <v>0</v>
      </c>
    </row>
    <row r="238" spans="1:14" ht="15" customHeight="1">
      <c r="A238" s="27" t="s">
        <v>111</v>
      </c>
      <c r="B238" s="27"/>
      <c r="C238" s="28">
        <v>3223</v>
      </c>
      <c r="D238" s="16" t="s">
        <v>345</v>
      </c>
      <c r="E238" s="17">
        <v>450000</v>
      </c>
      <c r="F238" s="44">
        <f t="shared" si="98"/>
        <v>0</v>
      </c>
      <c r="G238" s="17">
        <f t="shared" si="107"/>
        <v>450000</v>
      </c>
      <c r="H238" s="17">
        <v>0</v>
      </c>
      <c r="I238" s="16">
        <v>0</v>
      </c>
      <c r="J238" s="17">
        <v>450000</v>
      </c>
      <c r="K238" s="16">
        <v>0</v>
      </c>
      <c r="L238" s="16">
        <v>0</v>
      </c>
      <c r="M238" s="16">
        <v>0</v>
      </c>
      <c r="N238" s="16">
        <v>0</v>
      </c>
    </row>
    <row r="239" spans="1:14" ht="15" customHeight="1">
      <c r="A239" s="27" t="s">
        <v>386</v>
      </c>
      <c r="B239" s="27"/>
      <c r="C239" s="28">
        <v>3224</v>
      </c>
      <c r="D239" s="16" t="s">
        <v>240</v>
      </c>
      <c r="E239" s="17">
        <v>50000</v>
      </c>
      <c r="F239" s="44">
        <f t="shared" si="98"/>
        <v>0</v>
      </c>
      <c r="G239" s="17">
        <f t="shared" si="107"/>
        <v>50000</v>
      </c>
      <c r="H239" s="17">
        <v>0</v>
      </c>
      <c r="I239" s="16">
        <v>0</v>
      </c>
      <c r="J239" s="17">
        <v>50000</v>
      </c>
      <c r="K239" s="16">
        <v>0</v>
      </c>
      <c r="L239" s="16">
        <v>0</v>
      </c>
      <c r="M239" s="16">
        <v>0</v>
      </c>
      <c r="N239" s="16">
        <v>0</v>
      </c>
    </row>
    <row r="240" spans="1:14" s="23" customFormat="1" ht="15.75" customHeight="1">
      <c r="A240" s="49"/>
      <c r="B240" s="49"/>
      <c r="C240" s="29"/>
      <c r="E240" s="32"/>
      <c r="F240" s="32"/>
      <c r="G240" s="32"/>
      <c r="H240" s="32"/>
      <c r="I240" s="32"/>
      <c r="J240" s="32"/>
      <c r="K240" s="32"/>
      <c r="L240" s="32"/>
      <c r="M240" s="32"/>
      <c r="N240" s="32"/>
    </row>
    <row r="241" spans="1:14" ht="18" customHeight="1">
      <c r="A241" s="110" t="s">
        <v>34</v>
      </c>
      <c r="B241" s="111" t="s">
        <v>327</v>
      </c>
      <c r="C241" s="110" t="s">
        <v>745</v>
      </c>
      <c r="D241" s="112" t="s">
        <v>385</v>
      </c>
      <c r="E241" s="107" t="s">
        <v>1057</v>
      </c>
      <c r="F241" s="107" t="s">
        <v>1052</v>
      </c>
      <c r="G241" s="113" t="s">
        <v>1053</v>
      </c>
      <c r="H241" s="109" t="s">
        <v>1056</v>
      </c>
      <c r="I241" s="109"/>
      <c r="J241" s="109"/>
      <c r="K241" s="109"/>
      <c r="L241" s="109"/>
      <c r="M241" s="109"/>
      <c r="N241" s="109"/>
    </row>
    <row r="242" spans="1:14" ht="39" customHeight="1">
      <c r="A242" s="110"/>
      <c r="B242" s="110"/>
      <c r="C242" s="110"/>
      <c r="D242" s="112"/>
      <c r="E242" s="108"/>
      <c r="F242" s="108"/>
      <c r="G242" s="114"/>
      <c r="H242" s="14" t="s">
        <v>749</v>
      </c>
      <c r="I242" s="14" t="s">
        <v>328</v>
      </c>
      <c r="J242" s="14" t="s">
        <v>748</v>
      </c>
      <c r="K242" s="14" t="s">
        <v>750</v>
      </c>
      <c r="L242" s="14" t="s">
        <v>340</v>
      </c>
      <c r="M242" s="14" t="s">
        <v>751</v>
      </c>
      <c r="N242" s="14" t="s">
        <v>752</v>
      </c>
    </row>
    <row r="243" spans="1:14" ht="12" customHeight="1">
      <c r="A243" s="34">
        <v>1</v>
      </c>
      <c r="B243" s="34">
        <v>2</v>
      </c>
      <c r="C243" s="34">
        <v>3</v>
      </c>
      <c r="D243" s="34">
        <v>4</v>
      </c>
      <c r="E243" s="34">
        <v>5</v>
      </c>
      <c r="F243" s="34">
        <v>6</v>
      </c>
      <c r="G243" s="34">
        <v>7</v>
      </c>
      <c r="H243" s="34">
        <v>8</v>
      </c>
      <c r="I243" s="34">
        <v>9</v>
      </c>
      <c r="J243" s="34">
        <v>10</v>
      </c>
      <c r="K243" s="34">
        <v>11</v>
      </c>
      <c r="L243" s="34">
        <v>12</v>
      </c>
      <c r="M243" s="34">
        <v>13</v>
      </c>
      <c r="N243" s="34">
        <v>14</v>
      </c>
    </row>
    <row r="244" spans="1:14" ht="18" customHeight="1">
      <c r="A244" s="27"/>
      <c r="B244" s="27"/>
      <c r="C244" s="28">
        <v>323</v>
      </c>
      <c r="D244" s="16" t="s">
        <v>214</v>
      </c>
      <c r="E244" s="17">
        <f aca="true" t="shared" si="112" ref="E244:N244">E245</f>
        <v>370000</v>
      </c>
      <c r="F244" s="44">
        <f aca="true" t="shared" si="113" ref="F244:F270">G244-E244</f>
        <v>0</v>
      </c>
      <c r="G244" s="17">
        <f t="shared" si="107"/>
        <v>370000</v>
      </c>
      <c r="H244" s="17">
        <f t="shared" si="112"/>
        <v>20000</v>
      </c>
      <c r="I244" s="17">
        <f t="shared" si="112"/>
        <v>0</v>
      </c>
      <c r="J244" s="17">
        <f t="shared" si="112"/>
        <v>350000</v>
      </c>
      <c r="K244" s="17">
        <f t="shared" si="112"/>
        <v>0</v>
      </c>
      <c r="L244" s="17">
        <f t="shared" si="112"/>
        <v>0</v>
      </c>
      <c r="M244" s="17">
        <f t="shared" si="112"/>
        <v>0</v>
      </c>
      <c r="N244" s="17">
        <f t="shared" si="112"/>
        <v>0</v>
      </c>
    </row>
    <row r="245" spans="1:14" ht="15" customHeight="1">
      <c r="A245" s="27" t="s">
        <v>1009</v>
      </c>
      <c r="B245" s="27"/>
      <c r="C245" s="28">
        <v>3232</v>
      </c>
      <c r="D245" s="16" t="s">
        <v>215</v>
      </c>
      <c r="E245" s="17">
        <v>370000</v>
      </c>
      <c r="F245" s="44">
        <f t="shared" si="113"/>
        <v>0</v>
      </c>
      <c r="G245" s="17">
        <f t="shared" si="107"/>
        <v>370000</v>
      </c>
      <c r="H245" s="17">
        <v>20000</v>
      </c>
      <c r="I245" s="16">
        <v>0</v>
      </c>
      <c r="J245" s="17">
        <v>350000</v>
      </c>
      <c r="K245" s="16">
        <v>0</v>
      </c>
      <c r="L245" s="16">
        <v>0</v>
      </c>
      <c r="M245" s="16">
        <v>0</v>
      </c>
      <c r="N245" s="16">
        <v>0</v>
      </c>
    </row>
    <row r="246" spans="1:14" ht="25.5" customHeight="1">
      <c r="A246" s="27"/>
      <c r="B246" s="26" t="s">
        <v>65</v>
      </c>
      <c r="C246" s="117" t="s">
        <v>856</v>
      </c>
      <c r="D246" s="118"/>
      <c r="E246" s="19">
        <f>E247</f>
        <v>420000</v>
      </c>
      <c r="F246" s="19">
        <f>F247</f>
        <v>0</v>
      </c>
      <c r="G246" s="19">
        <f t="shared" si="107"/>
        <v>420000</v>
      </c>
      <c r="H246" s="19">
        <f>H247</f>
        <v>100000</v>
      </c>
      <c r="I246" s="19">
        <f aca="true" t="shared" si="114" ref="I246:J249">I247</f>
        <v>0</v>
      </c>
      <c r="J246" s="19">
        <f t="shared" si="114"/>
        <v>300000</v>
      </c>
      <c r="K246" s="19">
        <f aca="true" t="shared" si="115" ref="K246:N249">K247</f>
        <v>0</v>
      </c>
      <c r="L246" s="19">
        <f t="shared" si="115"/>
        <v>0</v>
      </c>
      <c r="M246" s="19">
        <f t="shared" si="115"/>
        <v>20000</v>
      </c>
      <c r="N246" s="19">
        <f t="shared" si="115"/>
        <v>0</v>
      </c>
    </row>
    <row r="247" spans="1:14" ht="21" customHeight="1">
      <c r="A247" s="27"/>
      <c r="B247" s="27"/>
      <c r="C247" s="28">
        <v>4</v>
      </c>
      <c r="D247" s="16" t="s">
        <v>228</v>
      </c>
      <c r="E247" s="17">
        <f>E248</f>
        <v>420000</v>
      </c>
      <c r="F247" s="44">
        <f t="shared" si="113"/>
        <v>0</v>
      </c>
      <c r="G247" s="17">
        <f t="shared" si="107"/>
        <v>420000</v>
      </c>
      <c r="H247" s="17">
        <f>H248</f>
        <v>100000</v>
      </c>
      <c r="I247" s="17">
        <f t="shared" si="114"/>
        <v>0</v>
      </c>
      <c r="J247" s="17">
        <f t="shared" si="114"/>
        <v>300000</v>
      </c>
      <c r="K247" s="17">
        <f t="shared" si="115"/>
        <v>0</v>
      </c>
      <c r="L247" s="17">
        <f t="shared" si="115"/>
        <v>0</v>
      </c>
      <c r="M247" s="17">
        <f t="shared" si="115"/>
        <v>20000</v>
      </c>
      <c r="N247" s="17">
        <f t="shared" si="115"/>
        <v>0</v>
      </c>
    </row>
    <row r="248" spans="1:14" ht="18" customHeight="1">
      <c r="A248" s="27"/>
      <c r="B248" s="27" t="s">
        <v>18</v>
      </c>
      <c r="C248" s="28">
        <v>42</v>
      </c>
      <c r="D248" s="16" t="s">
        <v>229</v>
      </c>
      <c r="E248" s="17">
        <f>E249</f>
        <v>420000</v>
      </c>
      <c r="F248" s="44">
        <f t="shared" si="113"/>
        <v>0</v>
      </c>
      <c r="G248" s="17">
        <f t="shared" si="107"/>
        <v>420000</v>
      </c>
      <c r="H248" s="17">
        <f>H249</f>
        <v>100000</v>
      </c>
      <c r="I248" s="17">
        <f t="shared" si="114"/>
        <v>0</v>
      </c>
      <c r="J248" s="17">
        <f t="shared" si="114"/>
        <v>300000</v>
      </c>
      <c r="K248" s="17">
        <f t="shared" si="115"/>
        <v>0</v>
      </c>
      <c r="L248" s="17">
        <f t="shared" si="115"/>
        <v>0</v>
      </c>
      <c r="M248" s="17">
        <f t="shared" si="115"/>
        <v>20000</v>
      </c>
      <c r="N248" s="17">
        <f t="shared" si="115"/>
        <v>0</v>
      </c>
    </row>
    <row r="249" spans="1:14" ht="18" customHeight="1">
      <c r="A249" s="27"/>
      <c r="B249" s="27" t="s">
        <v>18</v>
      </c>
      <c r="C249" s="28" t="s">
        <v>546</v>
      </c>
      <c r="D249" s="16" t="s">
        <v>230</v>
      </c>
      <c r="E249" s="17">
        <f>E250</f>
        <v>420000</v>
      </c>
      <c r="F249" s="44">
        <f t="shared" si="113"/>
        <v>0</v>
      </c>
      <c r="G249" s="17">
        <f t="shared" si="107"/>
        <v>420000</v>
      </c>
      <c r="H249" s="17">
        <f>H250</f>
        <v>100000</v>
      </c>
      <c r="I249" s="17">
        <f t="shared" si="114"/>
        <v>0</v>
      </c>
      <c r="J249" s="17">
        <f t="shared" si="114"/>
        <v>300000</v>
      </c>
      <c r="K249" s="17">
        <f t="shared" si="115"/>
        <v>0</v>
      </c>
      <c r="L249" s="17">
        <f t="shared" si="115"/>
        <v>0</v>
      </c>
      <c r="M249" s="17">
        <f t="shared" si="115"/>
        <v>20000</v>
      </c>
      <c r="N249" s="17">
        <f t="shared" si="115"/>
        <v>0</v>
      </c>
    </row>
    <row r="250" spans="1:14" ht="15" customHeight="1">
      <c r="A250" s="27" t="s">
        <v>112</v>
      </c>
      <c r="B250" s="27"/>
      <c r="C250" s="28" t="s">
        <v>880</v>
      </c>
      <c r="D250" s="16" t="s">
        <v>545</v>
      </c>
      <c r="E250" s="17">
        <v>420000</v>
      </c>
      <c r="F250" s="44">
        <f t="shared" si="113"/>
        <v>0</v>
      </c>
      <c r="G250" s="57">
        <f t="shared" si="107"/>
        <v>420000</v>
      </c>
      <c r="H250" s="17">
        <v>100000</v>
      </c>
      <c r="I250" s="16">
        <v>0</v>
      </c>
      <c r="J250" s="17">
        <v>300000</v>
      </c>
      <c r="K250" s="16">
        <v>0</v>
      </c>
      <c r="L250" s="16">
        <v>0</v>
      </c>
      <c r="M250" s="17">
        <v>20000</v>
      </c>
      <c r="N250" s="16">
        <v>0</v>
      </c>
    </row>
    <row r="251" spans="1:14" ht="27.75" customHeight="1">
      <c r="A251" s="27"/>
      <c r="B251" s="26"/>
      <c r="C251" s="115" t="s">
        <v>805</v>
      </c>
      <c r="D251" s="116"/>
      <c r="E251" s="20">
        <f>E252+E266</f>
        <v>2475000</v>
      </c>
      <c r="F251" s="20">
        <f>F252+F266</f>
        <v>0</v>
      </c>
      <c r="G251" s="20">
        <f t="shared" si="107"/>
        <v>2475000</v>
      </c>
      <c r="H251" s="20">
        <f aca="true" t="shared" si="116" ref="H251:N251">H252+H266</f>
        <v>325000</v>
      </c>
      <c r="I251" s="20">
        <f t="shared" si="116"/>
        <v>0</v>
      </c>
      <c r="J251" s="20">
        <f t="shared" si="116"/>
        <v>1850000</v>
      </c>
      <c r="K251" s="20">
        <f t="shared" si="116"/>
        <v>300000</v>
      </c>
      <c r="L251" s="20">
        <f t="shared" si="116"/>
        <v>0</v>
      </c>
      <c r="M251" s="20">
        <f t="shared" si="116"/>
        <v>0</v>
      </c>
      <c r="N251" s="20">
        <f t="shared" si="116"/>
        <v>0</v>
      </c>
    </row>
    <row r="252" spans="1:14" ht="27.75" customHeight="1">
      <c r="A252" s="27"/>
      <c r="B252" s="26" t="s">
        <v>66</v>
      </c>
      <c r="C252" s="119" t="s">
        <v>857</v>
      </c>
      <c r="D252" s="120"/>
      <c r="E252" s="19">
        <f aca="true" t="shared" si="117" ref="E252:N252">E253</f>
        <v>2025000</v>
      </c>
      <c r="F252" s="19">
        <f t="shared" si="117"/>
        <v>0</v>
      </c>
      <c r="G252" s="19">
        <f t="shared" si="107"/>
        <v>2025000</v>
      </c>
      <c r="H252" s="19">
        <f t="shared" si="117"/>
        <v>275000</v>
      </c>
      <c r="I252" s="19">
        <f t="shared" si="117"/>
        <v>0</v>
      </c>
      <c r="J252" s="19">
        <f t="shared" si="117"/>
        <v>1550000</v>
      </c>
      <c r="K252" s="19">
        <f t="shared" si="117"/>
        <v>200000</v>
      </c>
      <c r="L252" s="19">
        <f t="shared" si="117"/>
        <v>0</v>
      </c>
      <c r="M252" s="19">
        <f t="shared" si="117"/>
        <v>0</v>
      </c>
      <c r="N252" s="19">
        <f t="shared" si="117"/>
        <v>0</v>
      </c>
    </row>
    <row r="253" spans="1:14" ht="21" customHeight="1">
      <c r="A253" s="27"/>
      <c r="B253" s="27"/>
      <c r="C253" s="28">
        <v>3</v>
      </c>
      <c r="D253" s="16" t="s">
        <v>194</v>
      </c>
      <c r="E253" s="17">
        <f>SUM(E254+E263)</f>
        <v>2025000</v>
      </c>
      <c r="F253" s="44">
        <f t="shared" si="113"/>
        <v>0</v>
      </c>
      <c r="G253" s="17">
        <f t="shared" si="107"/>
        <v>2025000</v>
      </c>
      <c r="H253" s="17">
        <f>SUM(H254+H263)</f>
        <v>275000</v>
      </c>
      <c r="I253" s="17">
        <f>I254+I263</f>
        <v>0</v>
      </c>
      <c r="J253" s="17">
        <f>J254+J263</f>
        <v>1550000</v>
      </c>
      <c r="K253" s="17">
        <f>K254+K263</f>
        <v>200000</v>
      </c>
      <c r="L253" s="17">
        <f>L254</f>
        <v>0</v>
      </c>
      <c r="M253" s="17">
        <f>M254</f>
        <v>0</v>
      </c>
      <c r="N253" s="17">
        <f>N254</f>
        <v>0</v>
      </c>
    </row>
    <row r="254" spans="1:14" ht="18" customHeight="1">
      <c r="A254" s="27"/>
      <c r="B254" s="27"/>
      <c r="C254" s="28">
        <v>32</v>
      </c>
      <c r="D254" s="16" t="s">
        <v>205</v>
      </c>
      <c r="E254" s="17">
        <f>SUM(E255+E257)</f>
        <v>1725000</v>
      </c>
      <c r="F254" s="44">
        <f t="shared" si="113"/>
        <v>0</v>
      </c>
      <c r="G254" s="17">
        <f t="shared" si="107"/>
        <v>1725000</v>
      </c>
      <c r="H254" s="17">
        <f>SUM(H255+H257)</f>
        <v>275000</v>
      </c>
      <c r="I254" s="17">
        <f aca="true" t="shared" si="118" ref="I254:N254">I255+I257</f>
        <v>0</v>
      </c>
      <c r="J254" s="17">
        <f t="shared" si="118"/>
        <v>1450000</v>
      </c>
      <c r="K254" s="17">
        <f t="shared" si="118"/>
        <v>0</v>
      </c>
      <c r="L254" s="17">
        <f t="shared" si="118"/>
        <v>0</v>
      </c>
      <c r="M254" s="17">
        <f t="shared" si="118"/>
        <v>0</v>
      </c>
      <c r="N254" s="17">
        <f t="shared" si="118"/>
        <v>0</v>
      </c>
    </row>
    <row r="255" spans="1:14" ht="17.25" customHeight="1">
      <c r="A255" s="27"/>
      <c r="B255" s="27"/>
      <c r="C255" s="28">
        <v>322</v>
      </c>
      <c r="D255" s="16" t="s">
        <v>212</v>
      </c>
      <c r="E255" s="17">
        <f aca="true" t="shared" si="119" ref="E255:N255">E256</f>
        <v>100000</v>
      </c>
      <c r="F255" s="44">
        <f t="shared" si="113"/>
        <v>0</v>
      </c>
      <c r="G255" s="17">
        <f t="shared" si="107"/>
        <v>100000</v>
      </c>
      <c r="H255" s="17">
        <f t="shared" si="119"/>
        <v>0</v>
      </c>
      <c r="I255" s="17">
        <f t="shared" si="119"/>
        <v>0</v>
      </c>
      <c r="J255" s="17">
        <f t="shared" si="119"/>
        <v>100000</v>
      </c>
      <c r="K255" s="17">
        <f t="shared" si="119"/>
        <v>0</v>
      </c>
      <c r="L255" s="17">
        <f t="shared" si="119"/>
        <v>0</v>
      </c>
      <c r="M255" s="17">
        <f t="shared" si="119"/>
        <v>0</v>
      </c>
      <c r="N255" s="17">
        <f t="shared" si="119"/>
        <v>0</v>
      </c>
    </row>
    <row r="256" spans="1:14" ht="15" customHeight="1">
      <c r="A256" s="27" t="s">
        <v>113</v>
      </c>
      <c r="B256" s="27"/>
      <c r="C256" s="28">
        <v>3224</v>
      </c>
      <c r="D256" s="16" t="s">
        <v>241</v>
      </c>
      <c r="E256" s="17">
        <v>100000</v>
      </c>
      <c r="F256" s="44">
        <f t="shared" si="113"/>
        <v>0</v>
      </c>
      <c r="G256" s="17">
        <f t="shared" si="107"/>
        <v>100000</v>
      </c>
      <c r="H256" s="17">
        <v>0</v>
      </c>
      <c r="I256" s="16">
        <v>0</v>
      </c>
      <c r="J256" s="17">
        <v>100000</v>
      </c>
      <c r="K256" s="16">
        <v>0</v>
      </c>
      <c r="L256" s="16">
        <v>0</v>
      </c>
      <c r="M256" s="16">
        <v>0</v>
      </c>
      <c r="N256" s="16">
        <v>0</v>
      </c>
    </row>
    <row r="257" spans="1:14" ht="18" customHeight="1">
      <c r="A257" s="27"/>
      <c r="B257" s="27"/>
      <c r="C257" s="28">
        <v>323</v>
      </c>
      <c r="D257" s="16" t="s">
        <v>0</v>
      </c>
      <c r="E257" s="17">
        <f>SUM(E258:E262)</f>
        <v>1625000</v>
      </c>
      <c r="F257" s="44">
        <f t="shared" si="113"/>
        <v>0</v>
      </c>
      <c r="G257" s="17">
        <f t="shared" si="107"/>
        <v>1625000</v>
      </c>
      <c r="H257" s="17">
        <f>SUM(H258:H262)</f>
        <v>275000</v>
      </c>
      <c r="I257" s="17">
        <f aca="true" t="shared" si="120" ref="I257:N257">SUM(I258:I262)</f>
        <v>0</v>
      </c>
      <c r="J257" s="17">
        <f t="shared" si="120"/>
        <v>1350000</v>
      </c>
      <c r="K257" s="17">
        <f t="shared" si="120"/>
        <v>0</v>
      </c>
      <c r="L257" s="17">
        <f t="shared" si="120"/>
        <v>0</v>
      </c>
      <c r="M257" s="17">
        <f t="shared" si="120"/>
        <v>0</v>
      </c>
      <c r="N257" s="17">
        <f t="shared" si="120"/>
        <v>0</v>
      </c>
    </row>
    <row r="258" spans="1:14" ht="15" customHeight="1">
      <c r="A258" s="27" t="s">
        <v>114</v>
      </c>
      <c r="B258" s="27"/>
      <c r="C258" s="28">
        <v>3232</v>
      </c>
      <c r="D258" s="16" t="s">
        <v>242</v>
      </c>
      <c r="E258" s="17">
        <v>600000</v>
      </c>
      <c r="F258" s="44">
        <f t="shared" si="113"/>
        <v>0</v>
      </c>
      <c r="G258" s="17">
        <f t="shared" si="107"/>
        <v>600000</v>
      </c>
      <c r="H258" s="17">
        <v>110000</v>
      </c>
      <c r="I258" s="16">
        <v>0</v>
      </c>
      <c r="J258" s="17">
        <v>490000</v>
      </c>
      <c r="K258" s="17">
        <v>0</v>
      </c>
      <c r="L258" s="16">
        <v>0</v>
      </c>
      <c r="M258" s="16">
        <v>0</v>
      </c>
      <c r="N258" s="16">
        <v>0</v>
      </c>
    </row>
    <row r="259" spans="1:14" ht="15" customHeight="1">
      <c r="A259" s="27" t="s">
        <v>115</v>
      </c>
      <c r="B259" s="27"/>
      <c r="C259" s="28">
        <v>3234</v>
      </c>
      <c r="D259" s="16" t="s">
        <v>243</v>
      </c>
      <c r="E259" s="17">
        <v>20000</v>
      </c>
      <c r="F259" s="44">
        <f t="shared" si="113"/>
        <v>0</v>
      </c>
      <c r="G259" s="17">
        <f t="shared" si="107"/>
        <v>20000</v>
      </c>
      <c r="H259" s="17">
        <v>0</v>
      </c>
      <c r="I259" s="17">
        <v>0</v>
      </c>
      <c r="J259" s="17">
        <v>20000</v>
      </c>
      <c r="K259" s="16">
        <v>0</v>
      </c>
      <c r="L259" s="16">
        <v>0</v>
      </c>
      <c r="M259" s="16">
        <v>0</v>
      </c>
      <c r="N259" s="16">
        <v>0</v>
      </c>
    </row>
    <row r="260" spans="1:14" ht="15" customHeight="1">
      <c r="A260" s="27" t="s">
        <v>116</v>
      </c>
      <c r="B260" s="27"/>
      <c r="C260" s="28" t="s">
        <v>261</v>
      </c>
      <c r="D260" s="16" t="s">
        <v>262</v>
      </c>
      <c r="E260" s="17">
        <v>60000</v>
      </c>
      <c r="F260" s="44">
        <f t="shared" si="113"/>
        <v>0</v>
      </c>
      <c r="G260" s="17">
        <f t="shared" si="107"/>
        <v>60000</v>
      </c>
      <c r="H260" s="17">
        <v>20000</v>
      </c>
      <c r="I260" s="17">
        <v>0</v>
      </c>
      <c r="J260" s="17">
        <v>40000</v>
      </c>
      <c r="K260" s="16">
        <v>0</v>
      </c>
      <c r="L260" s="16">
        <v>0</v>
      </c>
      <c r="M260" s="16">
        <v>0</v>
      </c>
      <c r="N260" s="16">
        <v>0</v>
      </c>
    </row>
    <row r="261" spans="1:14" ht="15" customHeight="1">
      <c r="A261" s="27" t="s">
        <v>387</v>
      </c>
      <c r="B261" s="27"/>
      <c r="C261" s="28" t="s">
        <v>163</v>
      </c>
      <c r="D261" s="16" t="s">
        <v>164</v>
      </c>
      <c r="E261" s="17">
        <v>75000</v>
      </c>
      <c r="F261" s="44">
        <f t="shared" si="113"/>
        <v>0</v>
      </c>
      <c r="G261" s="17">
        <f t="shared" si="107"/>
        <v>75000</v>
      </c>
      <c r="H261" s="17">
        <v>5000</v>
      </c>
      <c r="I261" s="17">
        <v>0</v>
      </c>
      <c r="J261" s="17">
        <v>70000</v>
      </c>
      <c r="K261" s="16">
        <v>0</v>
      </c>
      <c r="L261" s="16">
        <v>0</v>
      </c>
      <c r="M261" s="16">
        <v>0</v>
      </c>
      <c r="N261" s="16">
        <v>0</v>
      </c>
    </row>
    <row r="262" spans="1:14" ht="15" customHeight="1">
      <c r="A262" s="27" t="s">
        <v>117</v>
      </c>
      <c r="B262" s="27"/>
      <c r="C262" s="28" t="s">
        <v>990</v>
      </c>
      <c r="D262" s="16" t="s">
        <v>991</v>
      </c>
      <c r="E262" s="17">
        <v>870000</v>
      </c>
      <c r="F262" s="44">
        <f t="shared" si="113"/>
        <v>0</v>
      </c>
      <c r="G262" s="17">
        <f>SUM(H262:N262)</f>
        <v>870000</v>
      </c>
      <c r="H262" s="17">
        <v>140000</v>
      </c>
      <c r="I262" s="17">
        <v>0</v>
      </c>
      <c r="J262" s="17">
        <v>730000</v>
      </c>
      <c r="K262" s="16">
        <v>0</v>
      </c>
      <c r="L262" s="16">
        <v>0</v>
      </c>
      <c r="M262" s="16">
        <v>0</v>
      </c>
      <c r="N262" s="16">
        <v>0</v>
      </c>
    </row>
    <row r="263" spans="1:14" ht="18" customHeight="1">
      <c r="A263" s="27"/>
      <c r="B263" s="27"/>
      <c r="C263" s="28">
        <v>38</v>
      </c>
      <c r="D263" s="16" t="s">
        <v>231</v>
      </c>
      <c r="E263" s="17">
        <f>E264</f>
        <v>300000</v>
      </c>
      <c r="F263" s="44">
        <f t="shared" si="113"/>
        <v>0</v>
      </c>
      <c r="G263" s="17">
        <f t="shared" si="107"/>
        <v>300000</v>
      </c>
      <c r="H263" s="17">
        <f>H264</f>
        <v>0</v>
      </c>
      <c r="I263" s="17">
        <f aca="true" t="shared" si="121" ref="I263:N263">I264</f>
        <v>0</v>
      </c>
      <c r="J263" s="17">
        <f t="shared" si="121"/>
        <v>100000</v>
      </c>
      <c r="K263" s="17">
        <f t="shared" si="121"/>
        <v>200000</v>
      </c>
      <c r="L263" s="17">
        <f t="shared" si="121"/>
        <v>0</v>
      </c>
      <c r="M263" s="17">
        <f t="shared" si="121"/>
        <v>0</v>
      </c>
      <c r="N263" s="17">
        <f t="shared" si="121"/>
        <v>0</v>
      </c>
    </row>
    <row r="264" spans="1:14" ht="18" customHeight="1">
      <c r="A264" s="27"/>
      <c r="B264" s="27" t="s">
        <v>18</v>
      </c>
      <c r="C264" s="28">
        <v>386</v>
      </c>
      <c r="D264" s="16" t="s">
        <v>232</v>
      </c>
      <c r="E264" s="17">
        <f>E265</f>
        <v>300000</v>
      </c>
      <c r="F264" s="44">
        <f t="shared" si="113"/>
        <v>0</v>
      </c>
      <c r="G264" s="17">
        <f t="shared" si="107"/>
        <v>300000</v>
      </c>
      <c r="H264" s="17">
        <f>H265</f>
        <v>0</v>
      </c>
      <c r="I264" s="17">
        <f aca="true" t="shared" si="122" ref="I264:N264">I265</f>
        <v>0</v>
      </c>
      <c r="J264" s="17">
        <f t="shared" si="122"/>
        <v>100000</v>
      </c>
      <c r="K264" s="17">
        <f t="shared" si="122"/>
        <v>200000</v>
      </c>
      <c r="L264" s="17">
        <f t="shared" si="122"/>
        <v>0</v>
      </c>
      <c r="M264" s="17">
        <f t="shared" si="122"/>
        <v>0</v>
      </c>
      <c r="N264" s="17">
        <f t="shared" si="122"/>
        <v>0</v>
      </c>
    </row>
    <row r="265" spans="1:14" ht="14.25" customHeight="1">
      <c r="A265" s="55" t="s">
        <v>118</v>
      </c>
      <c r="B265" s="27"/>
      <c r="C265" s="28">
        <v>3861</v>
      </c>
      <c r="D265" s="16" t="s">
        <v>480</v>
      </c>
      <c r="E265" s="17">
        <v>300000</v>
      </c>
      <c r="F265" s="44">
        <f t="shared" si="113"/>
        <v>0</v>
      </c>
      <c r="G265" s="17">
        <f t="shared" si="107"/>
        <v>300000</v>
      </c>
      <c r="H265" s="17">
        <v>0</v>
      </c>
      <c r="I265" s="17">
        <v>0</v>
      </c>
      <c r="J265" s="17">
        <v>100000</v>
      </c>
      <c r="K265" s="17">
        <v>200000</v>
      </c>
      <c r="L265" s="16">
        <v>0</v>
      </c>
      <c r="M265" s="16">
        <v>0</v>
      </c>
      <c r="N265" s="16">
        <v>0</v>
      </c>
    </row>
    <row r="266" spans="1:14" ht="26.25" customHeight="1">
      <c r="A266" s="27"/>
      <c r="B266" s="26" t="s">
        <v>66</v>
      </c>
      <c r="C266" s="117" t="s">
        <v>858</v>
      </c>
      <c r="D266" s="118"/>
      <c r="E266" s="19">
        <f>E267</f>
        <v>450000</v>
      </c>
      <c r="F266" s="19">
        <f>F267</f>
        <v>0</v>
      </c>
      <c r="G266" s="19">
        <f t="shared" si="107"/>
        <v>450000</v>
      </c>
      <c r="H266" s="19">
        <f>H267</f>
        <v>50000</v>
      </c>
      <c r="I266" s="19">
        <f aca="true" t="shared" si="123" ref="I266:J269">I267</f>
        <v>0</v>
      </c>
      <c r="J266" s="19">
        <f t="shared" si="123"/>
        <v>300000</v>
      </c>
      <c r="K266" s="19">
        <f aca="true" t="shared" si="124" ref="K266:N269">K267</f>
        <v>100000</v>
      </c>
      <c r="L266" s="19">
        <f t="shared" si="124"/>
        <v>0</v>
      </c>
      <c r="M266" s="19">
        <f t="shared" si="124"/>
        <v>0</v>
      </c>
      <c r="N266" s="19">
        <f t="shared" si="124"/>
        <v>0</v>
      </c>
    </row>
    <row r="267" spans="1:14" ht="21" customHeight="1">
      <c r="A267" s="27"/>
      <c r="B267" s="27"/>
      <c r="C267" s="28">
        <v>4</v>
      </c>
      <c r="D267" s="16" t="s">
        <v>228</v>
      </c>
      <c r="E267" s="17">
        <f>E268</f>
        <v>450000</v>
      </c>
      <c r="F267" s="44">
        <f t="shared" si="113"/>
        <v>0</v>
      </c>
      <c r="G267" s="17">
        <f t="shared" si="107"/>
        <v>450000</v>
      </c>
      <c r="H267" s="17">
        <f>H268</f>
        <v>50000</v>
      </c>
      <c r="I267" s="17">
        <f t="shared" si="123"/>
        <v>0</v>
      </c>
      <c r="J267" s="17">
        <f t="shared" si="123"/>
        <v>300000</v>
      </c>
      <c r="K267" s="17">
        <f t="shared" si="124"/>
        <v>100000</v>
      </c>
      <c r="L267" s="17">
        <f t="shared" si="124"/>
        <v>0</v>
      </c>
      <c r="M267" s="17">
        <f t="shared" si="124"/>
        <v>0</v>
      </c>
      <c r="N267" s="17">
        <f t="shared" si="124"/>
        <v>0</v>
      </c>
    </row>
    <row r="268" spans="1:14" ht="18" customHeight="1">
      <c r="A268" s="27"/>
      <c r="B268" s="27" t="s">
        <v>18</v>
      </c>
      <c r="C268" s="28">
        <v>42</v>
      </c>
      <c r="D268" s="16" t="s">
        <v>229</v>
      </c>
      <c r="E268" s="17">
        <f>E269</f>
        <v>450000</v>
      </c>
      <c r="F268" s="44">
        <f t="shared" si="113"/>
        <v>0</v>
      </c>
      <c r="G268" s="17">
        <f t="shared" si="107"/>
        <v>450000</v>
      </c>
      <c r="H268" s="17">
        <f>H269</f>
        <v>50000</v>
      </c>
      <c r="I268" s="17">
        <f t="shared" si="123"/>
        <v>0</v>
      </c>
      <c r="J268" s="17">
        <f t="shared" si="123"/>
        <v>300000</v>
      </c>
      <c r="K268" s="17">
        <f t="shared" si="124"/>
        <v>100000</v>
      </c>
      <c r="L268" s="17">
        <f t="shared" si="124"/>
        <v>0</v>
      </c>
      <c r="M268" s="17">
        <f t="shared" si="124"/>
        <v>0</v>
      </c>
      <c r="N268" s="17">
        <f t="shared" si="124"/>
        <v>0</v>
      </c>
    </row>
    <row r="269" spans="1:14" ht="18" customHeight="1">
      <c r="A269" s="27"/>
      <c r="B269" s="27" t="s">
        <v>18</v>
      </c>
      <c r="C269" s="28" t="s">
        <v>546</v>
      </c>
      <c r="D269" s="16" t="s">
        <v>230</v>
      </c>
      <c r="E269" s="17">
        <f>E270</f>
        <v>450000</v>
      </c>
      <c r="F269" s="44">
        <f t="shared" si="113"/>
        <v>0</v>
      </c>
      <c r="G269" s="17">
        <f t="shared" si="107"/>
        <v>450000</v>
      </c>
      <c r="H269" s="17">
        <f>H270</f>
        <v>50000</v>
      </c>
      <c r="I269" s="17">
        <f t="shared" si="123"/>
        <v>0</v>
      </c>
      <c r="J269" s="17">
        <f t="shared" si="123"/>
        <v>300000</v>
      </c>
      <c r="K269" s="17">
        <f t="shared" si="124"/>
        <v>100000</v>
      </c>
      <c r="L269" s="17">
        <f t="shared" si="124"/>
        <v>0</v>
      </c>
      <c r="M269" s="17">
        <f t="shared" si="124"/>
        <v>0</v>
      </c>
      <c r="N269" s="17">
        <f t="shared" si="124"/>
        <v>0</v>
      </c>
    </row>
    <row r="270" spans="1:14" ht="15" customHeight="1">
      <c r="A270" s="27" t="s">
        <v>119</v>
      </c>
      <c r="B270" s="27"/>
      <c r="C270" s="28" t="s">
        <v>548</v>
      </c>
      <c r="D270" s="16" t="s">
        <v>549</v>
      </c>
      <c r="E270" s="17">
        <v>450000</v>
      </c>
      <c r="F270" s="44">
        <f t="shared" si="113"/>
        <v>0</v>
      </c>
      <c r="G270" s="17">
        <f t="shared" si="107"/>
        <v>450000</v>
      </c>
      <c r="H270" s="17">
        <v>50000</v>
      </c>
      <c r="I270" s="16">
        <v>0</v>
      </c>
      <c r="J270" s="17">
        <v>300000</v>
      </c>
      <c r="K270" s="17">
        <v>100000</v>
      </c>
      <c r="L270" s="16">
        <v>0</v>
      </c>
      <c r="M270" s="16">
        <v>0</v>
      </c>
      <c r="N270" s="16">
        <v>0</v>
      </c>
    </row>
    <row r="271" spans="1:14" ht="26.25" customHeight="1">
      <c r="A271" s="49"/>
      <c r="B271" s="49"/>
      <c r="C271" s="29"/>
      <c r="D271" s="23"/>
      <c r="E271" s="32"/>
      <c r="F271" s="32"/>
      <c r="G271" s="32"/>
      <c r="H271" s="32"/>
      <c r="I271" s="23"/>
      <c r="J271" s="32"/>
      <c r="K271" s="32"/>
      <c r="L271" s="23"/>
      <c r="M271" s="23"/>
      <c r="N271" s="23"/>
    </row>
    <row r="272" spans="1:14" s="23" customFormat="1" ht="27.75" customHeight="1">
      <c r="A272" s="49"/>
      <c r="B272" s="49"/>
      <c r="C272" s="29"/>
      <c r="E272" s="32"/>
      <c r="F272" s="32"/>
      <c r="G272" s="32"/>
      <c r="H272" s="32"/>
      <c r="I272" s="32"/>
      <c r="J272" s="32"/>
      <c r="K272" s="32"/>
      <c r="L272" s="32"/>
      <c r="M272" s="32"/>
      <c r="N272" s="32"/>
    </row>
    <row r="273" spans="1:14" ht="18" customHeight="1">
      <c r="A273" s="110" t="s">
        <v>34</v>
      </c>
      <c r="B273" s="111" t="s">
        <v>327</v>
      </c>
      <c r="C273" s="110" t="s">
        <v>745</v>
      </c>
      <c r="D273" s="112" t="s">
        <v>385</v>
      </c>
      <c r="E273" s="107" t="s">
        <v>1057</v>
      </c>
      <c r="F273" s="107" t="s">
        <v>1052</v>
      </c>
      <c r="G273" s="113" t="s">
        <v>1053</v>
      </c>
      <c r="H273" s="109" t="s">
        <v>1056</v>
      </c>
      <c r="I273" s="109"/>
      <c r="J273" s="109"/>
      <c r="K273" s="109"/>
      <c r="L273" s="109"/>
      <c r="M273" s="109"/>
      <c r="N273" s="109"/>
    </row>
    <row r="274" spans="1:14" ht="39" customHeight="1">
      <c r="A274" s="110"/>
      <c r="B274" s="110"/>
      <c r="C274" s="110"/>
      <c r="D274" s="112"/>
      <c r="E274" s="108"/>
      <c r="F274" s="108"/>
      <c r="G274" s="114"/>
      <c r="H274" s="14" t="s">
        <v>749</v>
      </c>
      <c r="I274" s="14" t="s">
        <v>328</v>
      </c>
      <c r="J274" s="14" t="s">
        <v>748</v>
      </c>
      <c r="K274" s="14" t="s">
        <v>750</v>
      </c>
      <c r="L274" s="14" t="s">
        <v>340</v>
      </c>
      <c r="M274" s="14" t="s">
        <v>751</v>
      </c>
      <c r="N274" s="14" t="s">
        <v>752</v>
      </c>
    </row>
    <row r="275" spans="1:14" ht="12" customHeight="1">
      <c r="A275" s="34">
        <v>1</v>
      </c>
      <c r="B275" s="34">
        <v>2</v>
      </c>
      <c r="C275" s="34">
        <v>3</v>
      </c>
      <c r="D275" s="34">
        <v>4</v>
      </c>
      <c r="E275" s="34">
        <v>5</v>
      </c>
      <c r="F275" s="34">
        <v>6</v>
      </c>
      <c r="G275" s="34">
        <v>7</v>
      </c>
      <c r="H275" s="34">
        <v>8</v>
      </c>
      <c r="I275" s="34">
        <v>9</v>
      </c>
      <c r="J275" s="34">
        <v>10</v>
      </c>
      <c r="K275" s="34">
        <v>11</v>
      </c>
      <c r="L275" s="34">
        <v>12</v>
      </c>
      <c r="M275" s="34">
        <v>13</v>
      </c>
      <c r="N275" s="34">
        <v>14</v>
      </c>
    </row>
    <row r="276" spans="1:14" ht="28.5" customHeight="1">
      <c r="A276" s="27"/>
      <c r="B276" s="26"/>
      <c r="C276" s="115" t="s">
        <v>877</v>
      </c>
      <c r="D276" s="116"/>
      <c r="E276" s="20">
        <f>E277+E282</f>
        <v>800000</v>
      </c>
      <c r="F276" s="20">
        <f>F277+F282</f>
        <v>0</v>
      </c>
      <c r="G276" s="20">
        <f aca="true" t="shared" si="125" ref="G276:G286">SUM(H276:N276)</f>
        <v>800000</v>
      </c>
      <c r="H276" s="20">
        <f>H277+H282</f>
        <v>0</v>
      </c>
      <c r="I276" s="20">
        <f aca="true" t="shared" si="126" ref="I276:N276">I277+I282</f>
        <v>0</v>
      </c>
      <c r="J276" s="20">
        <f t="shared" si="126"/>
        <v>800000</v>
      </c>
      <c r="K276" s="20">
        <f t="shared" si="126"/>
        <v>0</v>
      </c>
      <c r="L276" s="20">
        <f t="shared" si="126"/>
        <v>0</v>
      </c>
      <c r="M276" s="20">
        <f t="shared" si="126"/>
        <v>0</v>
      </c>
      <c r="N276" s="20">
        <f t="shared" si="126"/>
        <v>0</v>
      </c>
    </row>
    <row r="277" spans="1:14" ht="25.5" customHeight="1">
      <c r="A277" s="27"/>
      <c r="B277" s="21" t="s">
        <v>66</v>
      </c>
      <c r="C277" s="117" t="s">
        <v>878</v>
      </c>
      <c r="D277" s="118"/>
      <c r="E277" s="19">
        <f>E278</f>
        <v>500000</v>
      </c>
      <c r="F277" s="44">
        <f aca="true" t="shared" si="127" ref="F277:F304">G277-E277</f>
        <v>0</v>
      </c>
      <c r="G277" s="19">
        <f t="shared" si="125"/>
        <v>500000</v>
      </c>
      <c r="H277" s="19">
        <f>H278</f>
        <v>0</v>
      </c>
      <c r="I277" s="19">
        <f aca="true" t="shared" si="128" ref="I277:N280">I278</f>
        <v>0</v>
      </c>
      <c r="J277" s="19">
        <f t="shared" si="128"/>
        <v>500000</v>
      </c>
      <c r="K277" s="19">
        <f t="shared" si="128"/>
        <v>0</v>
      </c>
      <c r="L277" s="19">
        <f t="shared" si="128"/>
        <v>0</v>
      </c>
      <c r="M277" s="19">
        <f t="shared" si="128"/>
        <v>0</v>
      </c>
      <c r="N277" s="19">
        <f t="shared" si="128"/>
        <v>0</v>
      </c>
    </row>
    <row r="278" spans="1:14" ht="21" customHeight="1">
      <c r="A278" s="27"/>
      <c r="B278" s="27"/>
      <c r="C278" s="28">
        <v>4</v>
      </c>
      <c r="D278" s="16" t="s">
        <v>225</v>
      </c>
      <c r="E278" s="17">
        <f>E279</f>
        <v>500000</v>
      </c>
      <c r="F278" s="44">
        <f t="shared" si="127"/>
        <v>0</v>
      </c>
      <c r="G278" s="17">
        <f t="shared" si="125"/>
        <v>500000</v>
      </c>
      <c r="H278" s="17">
        <f>H279</f>
        <v>0</v>
      </c>
      <c r="I278" s="17">
        <f t="shared" si="128"/>
        <v>0</v>
      </c>
      <c r="J278" s="17">
        <f t="shared" si="128"/>
        <v>500000</v>
      </c>
      <c r="K278" s="17">
        <f t="shared" si="128"/>
        <v>0</v>
      </c>
      <c r="L278" s="17">
        <f t="shared" si="128"/>
        <v>0</v>
      </c>
      <c r="M278" s="17">
        <f t="shared" si="128"/>
        <v>0</v>
      </c>
      <c r="N278" s="17">
        <f t="shared" si="128"/>
        <v>0</v>
      </c>
    </row>
    <row r="279" spans="1:14" ht="18" customHeight="1">
      <c r="A279" s="27"/>
      <c r="B279" s="27"/>
      <c r="C279" s="28">
        <v>41</v>
      </c>
      <c r="D279" s="16" t="s">
        <v>226</v>
      </c>
      <c r="E279" s="17">
        <f>E280</f>
        <v>500000</v>
      </c>
      <c r="F279" s="44">
        <f t="shared" si="127"/>
        <v>0</v>
      </c>
      <c r="G279" s="17">
        <f t="shared" si="125"/>
        <v>500000</v>
      </c>
      <c r="H279" s="17">
        <f>H280</f>
        <v>0</v>
      </c>
      <c r="I279" s="17">
        <f t="shared" si="128"/>
        <v>0</v>
      </c>
      <c r="J279" s="17">
        <f t="shared" si="128"/>
        <v>500000</v>
      </c>
      <c r="K279" s="17">
        <f t="shared" si="128"/>
        <v>0</v>
      </c>
      <c r="L279" s="17">
        <f t="shared" si="128"/>
        <v>0</v>
      </c>
      <c r="M279" s="17">
        <f t="shared" si="128"/>
        <v>0</v>
      </c>
      <c r="N279" s="17">
        <f t="shared" si="128"/>
        <v>0</v>
      </c>
    </row>
    <row r="280" spans="1:14" ht="17.25" customHeight="1">
      <c r="A280" s="27"/>
      <c r="B280" s="27"/>
      <c r="C280" s="28">
        <v>411</v>
      </c>
      <c r="D280" s="16" t="s">
        <v>227</v>
      </c>
      <c r="E280" s="17">
        <f>E281</f>
        <v>500000</v>
      </c>
      <c r="F280" s="44">
        <f t="shared" si="127"/>
        <v>0</v>
      </c>
      <c r="G280" s="17">
        <f t="shared" si="125"/>
        <v>500000</v>
      </c>
      <c r="H280" s="17">
        <f>H281</f>
        <v>0</v>
      </c>
      <c r="I280" s="17">
        <f t="shared" si="128"/>
        <v>0</v>
      </c>
      <c r="J280" s="17">
        <f t="shared" si="128"/>
        <v>500000</v>
      </c>
      <c r="K280" s="17">
        <f t="shared" si="128"/>
        <v>0</v>
      </c>
      <c r="L280" s="17">
        <f t="shared" si="128"/>
        <v>0</v>
      </c>
      <c r="M280" s="17">
        <f t="shared" si="128"/>
        <v>0</v>
      </c>
      <c r="N280" s="17">
        <f t="shared" si="128"/>
        <v>0</v>
      </c>
    </row>
    <row r="281" spans="1:14" ht="15" customHeight="1">
      <c r="A281" s="27" t="s">
        <v>120</v>
      </c>
      <c r="B281" s="27"/>
      <c r="C281" s="28">
        <v>4111</v>
      </c>
      <c r="D281" s="16" t="s">
        <v>992</v>
      </c>
      <c r="E281" s="57">
        <v>500000</v>
      </c>
      <c r="F281" s="44">
        <f t="shared" si="127"/>
        <v>0</v>
      </c>
      <c r="G281" s="57">
        <f t="shared" si="125"/>
        <v>500000</v>
      </c>
      <c r="H281" s="57">
        <v>0</v>
      </c>
      <c r="I281" s="16">
        <v>0</v>
      </c>
      <c r="J281" s="17">
        <v>500000</v>
      </c>
      <c r="K281" s="16">
        <v>0</v>
      </c>
      <c r="L281" s="16">
        <v>0</v>
      </c>
      <c r="M281" s="17">
        <v>0</v>
      </c>
      <c r="N281" s="16">
        <v>0</v>
      </c>
    </row>
    <row r="282" spans="1:14" ht="26.25" customHeight="1">
      <c r="A282" s="27"/>
      <c r="B282" s="26" t="s">
        <v>66</v>
      </c>
      <c r="C282" s="117" t="s">
        <v>879</v>
      </c>
      <c r="D282" s="118"/>
      <c r="E282" s="19">
        <f>E283</f>
        <v>300000</v>
      </c>
      <c r="F282" s="19">
        <f>F283</f>
        <v>0</v>
      </c>
      <c r="G282" s="19">
        <f t="shared" si="125"/>
        <v>300000</v>
      </c>
      <c r="H282" s="19">
        <f>H283</f>
        <v>0</v>
      </c>
      <c r="I282" s="19">
        <f aca="true" t="shared" si="129" ref="I282:N285">I283</f>
        <v>0</v>
      </c>
      <c r="J282" s="19">
        <f t="shared" si="129"/>
        <v>300000</v>
      </c>
      <c r="K282" s="19">
        <f t="shared" si="129"/>
        <v>0</v>
      </c>
      <c r="L282" s="19">
        <f t="shared" si="129"/>
        <v>0</v>
      </c>
      <c r="M282" s="19">
        <f t="shared" si="129"/>
        <v>0</v>
      </c>
      <c r="N282" s="19">
        <f t="shared" si="129"/>
        <v>0</v>
      </c>
    </row>
    <row r="283" spans="1:14" ht="21" customHeight="1">
      <c r="A283" s="27"/>
      <c r="B283" s="27"/>
      <c r="C283" s="28">
        <v>4</v>
      </c>
      <c r="D283" s="16" t="s">
        <v>228</v>
      </c>
      <c r="E283" s="17">
        <f>E284</f>
        <v>300000</v>
      </c>
      <c r="F283" s="44">
        <f t="shared" si="127"/>
        <v>0</v>
      </c>
      <c r="G283" s="17">
        <f t="shared" si="125"/>
        <v>300000</v>
      </c>
      <c r="H283" s="17">
        <f>H284</f>
        <v>0</v>
      </c>
      <c r="I283" s="17">
        <f t="shared" si="129"/>
        <v>0</v>
      </c>
      <c r="J283" s="17">
        <f t="shared" si="129"/>
        <v>300000</v>
      </c>
      <c r="K283" s="17">
        <f t="shared" si="129"/>
        <v>0</v>
      </c>
      <c r="L283" s="17">
        <f t="shared" si="129"/>
        <v>0</v>
      </c>
      <c r="M283" s="17">
        <f t="shared" si="129"/>
        <v>0</v>
      </c>
      <c r="N283" s="17">
        <f t="shared" si="129"/>
        <v>0</v>
      </c>
    </row>
    <row r="284" spans="1:14" ht="18" customHeight="1">
      <c r="A284" s="27"/>
      <c r="B284" s="27" t="s">
        <v>18</v>
      </c>
      <c r="C284" s="28">
        <v>42</v>
      </c>
      <c r="D284" s="16" t="s">
        <v>229</v>
      </c>
      <c r="E284" s="17">
        <f>E285</f>
        <v>300000</v>
      </c>
      <c r="F284" s="44">
        <f t="shared" si="127"/>
        <v>0</v>
      </c>
      <c r="G284" s="17">
        <f t="shared" si="125"/>
        <v>300000</v>
      </c>
      <c r="H284" s="17">
        <f>H285</f>
        <v>0</v>
      </c>
      <c r="I284" s="17">
        <f t="shared" si="129"/>
        <v>0</v>
      </c>
      <c r="J284" s="17">
        <f t="shared" si="129"/>
        <v>300000</v>
      </c>
      <c r="K284" s="17">
        <f t="shared" si="129"/>
        <v>0</v>
      </c>
      <c r="L284" s="17">
        <f t="shared" si="129"/>
        <v>0</v>
      </c>
      <c r="M284" s="17">
        <f t="shared" si="129"/>
        <v>0</v>
      </c>
      <c r="N284" s="17">
        <f t="shared" si="129"/>
        <v>0</v>
      </c>
    </row>
    <row r="285" spans="1:14" ht="18" customHeight="1">
      <c r="A285" s="27"/>
      <c r="B285" s="27" t="s">
        <v>18</v>
      </c>
      <c r="C285" s="28" t="s">
        <v>546</v>
      </c>
      <c r="D285" s="16" t="s">
        <v>230</v>
      </c>
      <c r="E285" s="17">
        <f>E286</f>
        <v>300000</v>
      </c>
      <c r="F285" s="44">
        <f t="shared" si="127"/>
        <v>0</v>
      </c>
      <c r="G285" s="17">
        <f t="shared" si="125"/>
        <v>300000</v>
      </c>
      <c r="H285" s="17">
        <f>H286</f>
        <v>0</v>
      </c>
      <c r="I285" s="17">
        <f t="shared" si="129"/>
        <v>0</v>
      </c>
      <c r="J285" s="17">
        <f t="shared" si="129"/>
        <v>300000</v>
      </c>
      <c r="K285" s="17">
        <f t="shared" si="129"/>
        <v>0</v>
      </c>
      <c r="L285" s="17">
        <f t="shared" si="129"/>
        <v>0</v>
      </c>
      <c r="M285" s="17">
        <f t="shared" si="129"/>
        <v>0</v>
      </c>
      <c r="N285" s="17">
        <f t="shared" si="129"/>
        <v>0</v>
      </c>
    </row>
    <row r="286" spans="1:14" ht="15" customHeight="1">
      <c r="A286" s="27" t="s">
        <v>356</v>
      </c>
      <c r="B286" s="27"/>
      <c r="C286" s="28" t="s">
        <v>880</v>
      </c>
      <c r="D286" s="16" t="s">
        <v>881</v>
      </c>
      <c r="E286" s="17">
        <v>300000</v>
      </c>
      <c r="F286" s="44">
        <f t="shared" si="127"/>
        <v>0</v>
      </c>
      <c r="G286" s="57">
        <f t="shared" si="125"/>
        <v>300000</v>
      </c>
      <c r="H286" s="17">
        <v>0</v>
      </c>
      <c r="I286" s="16">
        <v>0</v>
      </c>
      <c r="J286" s="17">
        <v>300000</v>
      </c>
      <c r="K286" s="17">
        <v>0</v>
      </c>
      <c r="L286" s="16">
        <v>0</v>
      </c>
      <c r="M286" s="16">
        <v>0</v>
      </c>
      <c r="N286" s="16">
        <v>0</v>
      </c>
    </row>
    <row r="287" spans="1:14" ht="27.75" customHeight="1">
      <c r="A287" s="27"/>
      <c r="B287" s="26"/>
      <c r="C287" s="115" t="s">
        <v>882</v>
      </c>
      <c r="D287" s="116"/>
      <c r="E287" s="20">
        <f>E288+E295</f>
        <v>1760000</v>
      </c>
      <c r="F287" s="20">
        <f>F288+F295</f>
        <v>0</v>
      </c>
      <c r="G287" s="20">
        <f aca="true" t="shared" si="130" ref="G287:G324">SUM(H287:N287)</f>
        <v>1760000</v>
      </c>
      <c r="H287" s="20">
        <f aca="true" t="shared" si="131" ref="H287:N287">H288+H295</f>
        <v>440000</v>
      </c>
      <c r="I287" s="20">
        <f t="shared" si="131"/>
        <v>0</v>
      </c>
      <c r="J287" s="20">
        <f t="shared" si="131"/>
        <v>870000</v>
      </c>
      <c r="K287" s="20">
        <f t="shared" si="131"/>
        <v>450000</v>
      </c>
      <c r="L287" s="20">
        <f t="shared" si="131"/>
        <v>0</v>
      </c>
      <c r="M287" s="20">
        <f t="shared" si="131"/>
        <v>0</v>
      </c>
      <c r="N287" s="20">
        <f t="shared" si="131"/>
        <v>0</v>
      </c>
    </row>
    <row r="288" spans="1:14" ht="26.25" customHeight="1">
      <c r="A288" s="27"/>
      <c r="B288" s="26" t="s">
        <v>547</v>
      </c>
      <c r="C288" s="121" t="s">
        <v>883</v>
      </c>
      <c r="D288" s="122"/>
      <c r="E288" s="19">
        <f aca="true" t="shared" si="132" ref="E288:J289">E289</f>
        <v>850000</v>
      </c>
      <c r="F288" s="19">
        <f t="shared" si="132"/>
        <v>0</v>
      </c>
      <c r="G288" s="19">
        <f t="shared" si="130"/>
        <v>850000</v>
      </c>
      <c r="H288" s="19">
        <f t="shared" si="132"/>
        <v>330000</v>
      </c>
      <c r="I288" s="19">
        <f t="shared" si="132"/>
        <v>0</v>
      </c>
      <c r="J288" s="19">
        <f t="shared" si="132"/>
        <v>320000</v>
      </c>
      <c r="K288" s="19">
        <f aca="true" t="shared" si="133" ref="K288:N289">K289</f>
        <v>200000</v>
      </c>
      <c r="L288" s="19">
        <f t="shared" si="133"/>
        <v>0</v>
      </c>
      <c r="M288" s="19">
        <f t="shared" si="133"/>
        <v>0</v>
      </c>
      <c r="N288" s="19">
        <f t="shared" si="133"/>
        <v>0</v>
      </c>
    </row>
    <row r="289" spans="1:14" ht="21" customHeight="1">
      <c r="A289" s="27"/>
      <c r="B289" s="27"/>
      <c r="C289" s="28">
        <v>3</v>
      </c>
      <c r="D289" s="16" t="s">
        <v>194</v>
      </c>
      <c r="E289" s="17">
        <f t="shared" si="132"/>
        <v>850000</v>
      </c>
      <c r="F289" s="44">
        <f t="shared" si="127"/>
        <v>0</v>
      </c>
      <c r="G289" s="17">
        <f t="shared" si="130"/>
        <v>850000</v>
      </c>
      <c r="H289" s="17">
        <f t="shared" si="132"/>
        <v>330000</v>
      </c>
      <c r="I289" s="17">
        <f t="shared" si="132"/>
        <v>0</v>
      </c>
      <c r="J289" s="17">
        <f t="shared" si="132"/>
        <v>320000</v>
      </c>
      <c r="K289" s="17">
        <f t="shared" si="133"/>
        <v>200000</v>
      </c>
      <c r="L289" s="17">
        <f t="shared" si="133"/>
        <v>0</v>
      </c>
      <c r="M289" s="17">
        <f t="shared" si="133"/>
        <v>0</v>
      </c>
      <c r="N289" s="17">
        <f t="shared" si="133"/>
        <v>0</v>
      </c>
    </row>
    <row r="290" spans="1:14" ht="18" customHeight="1">
      <c r="A290" s="27"/>
      <c r="B290" s="27"/>
      <c r="C290" s="28">
        <v>32</v>
      </c>
      <c r="D290" s="16" t="s">
        <v>205</v>
      </c>
      <c r="E290" s="17">
        <f>E291+E293</f>
        <v>850000</v>
      </c>
      <c r="F290" s="44">
        <f t="shared" si="127"/>
        <v>0</v>
      </c>
      <c r="G290" s="17">
        <f t="shared" si="130"/>
        <v>850000</v>
      </c>
      <c r="H290" s="17">
        <f>H291+H293</f>
        <v>330000</v>
      </c>
      <c r="I290" s="17">
        <f>I291+I293</f>
        <v>0</v>
      </c>
      <c r="J290" s="17">
        <f>J291+J293</f>
        <v>320000</v>
      </c>
      <c r="K290" s="17">
        <f>K293</f>
        <v>200000</v>
      </c>
      <c r="L290" s="17">
        <f>L293</f>
        <v>0</v>
      </c>
      <c r="M290" s="17">
        <f>M293</f>
        <v>0</v>
      </c>
      <c r="N290" s="17">
        <f>N293</f>
        <v>0</v>
      </c>
    </row>
    <row r="291" spans="1:14" ht="17.25" customHeight="1">
      <c r="A291" s="27"/>
      <c r="B291" s="27"/>
      <c r="C291" s="28">
        <v>322</v>
      </c>
      <c r="D291" s="16" t="s">
        <v>212</v>
      </c>
      <c r="E291" s="17">
        <f aca="true" t="shared" si="134" ref="E291:N291">E292</f>
        <v>100000</v>
      </c>
      <c r="F291" s="44">
        <f t="shared" si="127"/>
        <v>0</v>
      </c>
      <c r="G291" s="17">
        <f t="shared" si="130"/>
        <v>100000</v>
      </c>
      <c r="H291" s="17">
        <f t="shared" si="134"/>
        <v>75000</v>
      </c>
      <c r="I291" s="17">
        <f t="shared" si="134"/>
        <v>0</v>
      </c>
      <c r="J291" s="17">
        <f t="shared" si="134"/>
        <v>25000</v>
      </c>
      <c r="K291" s="17">
        <f t="shared" si="134"/>
        <v>0</v>
      </c>
      <c r="L291" s="17">
        <f t="shared" si="134"/>
        <v>0</v>
      </c>
      <c r="M291" s="17">
        <f t="shared" si="134"/>
        <v>0</v>
      </c>
      <c r="N291" s="17">
        <f t="shared" si="134"/>
        <v>0</v>
      </c>
    </row>
    <row r="292" spans="1:14" ht="15" customHeight="1">
      <c r="A292" s="27" t="s">
        <v>121</v>
      </c>
      <c r="B292" s="27"/>
      <c r="C292" s="28">
        <v>3224</v>
      </c>
      <c r="D292" s="16" t="s">
        <v>241</v>
      </c>
      <c r="E292" s="17">
        <v>100000</v>
      </c>
      <c r="F292" s="44">
        <f t="shared" si="127"/>
        <v>0</v>
      </c>
      <c r="G292" s="17">
        <f t="shared" si="130"/>
        <v>100000</v>
      </c>
      <c r="H292" s="17">
        <v>75000</v>
      </c>
      <c r="I292" s="16">
        <v>0</v>
      </c>
      <c r="J292" s="17">
        <v>25000</v>
      </c>
      <c r="K292" s="16">
        <v>0</v>
      </c>
      <c r="L292" s="16">
        <v>0</v>
      </c>
      <c r="M292" s="16">
        <v>0</v>
      </c>
      <c r="N292" s="16">
        <v>0</v>
      </c>
    </row>
    <row r="293" spans="1:14" ht="18" customHeight="1">
      <c r="A293" s="27"/>
      <c r="B293" s="27"/>
      <c r="C293" s="28">
        <v>323</v>
      </c>
      <c r="D293" s="16" t="s">
        <v>0</v>
      </c>
      <c r="E293" s="17">
        <f aca="true" t="shared" si="135" ref="E293:N293">SUM(E294:E294)</f>
        <v>750000</v>
      </c>
      <c r="F293" s="44">
        <f t="shared" si="127"/>
        <v>0</v>
      </c>
      <c r="G293" s="17">
        <f t="shared" si="130"/>
        <v>750000</v>
      </c>
      <c r="H293" s="17">
        <f t="shared" si="135"/>
        <v>255000</v>
      </c>
      <c r="I293" s="17">
        <f t="shared" si="135"/>
        <v>0</v>
      </c>
      <c r="J293" s="17">
        <f t="shared" si="135"/>
        <v>295000</v>
      </c>
      <c r="K293" s="17">
        <f t="shared" si="135"/>
        <v>200000</v>
      </c>
      <c r="L293" s="17">
        <f t="shared" si="135"/>
        <v>0</v>
      </c>
      <c r="M293" s="17">
        <f t="shared" si="135"/>
        <v>0</v>
      </c>
      <c r="N293" s="17">
        <f t="shared" si="135"/>
        <v>0</v>
      </c>
    </row>
    <row r="294" spans="1:14" ht="15" customHeight="1">
      <c r="A294" s="27" t="s">
        <v>89</v>
      </c>
      <c r="B294" s="27"/>
      <c r="C294" s="28">
        <v>3232</v>
      </c>
      <c r="D294" s="16" t="s">
        <v>242</v>
      </c>
      <c r="E294" s="17">
        <v>750000</v>
      </c>
      <c r="F294" s="44">
        <f t="shared" si="127"/>
        <v>0</v>
      </c>
      <c r="G294" s="17">
        <f t="shared" si="130"/>
        <v>750000</v>
      </c>
      <c r="H294" s="17">
        <v>255000</v>
      </c>
      <c r="I294" s="16">
        <v>0</v>
      </c>
      <c r="J294" s="17">
        <v>295000</v>
      </c>
      <c r="K294" s="17">
        <v>200000</v>
      </c>
      <c r="L294" s="16">
        <v>0</v>
      </c>
      <c r="M294" s="16">
        <v>0</v>
      </c>
      <c r="N294" s="16">
        <v>0</v>
      </c>
    </row>
    <row r="295" spans="1:14" ht="28.5" customHeight="1">
      <c r="A295" s="27"/>
      <c r="B295" s="26" t="s">
        <v>66</v>
      </c>
      <c r="C295" s="119" t="s">
        <v>884</v>
      </c>
      <c r="D295" s="120"/>
      <c r="E295" s="19">
        <f aca="true" t="shared" si="136" ref="E295:N295">E296</f>
        <v>910000</v>
      </c>
      <c r="F295" s="19">
        <f t="shared" si="136"/>
        <v>0</v>
      </c>
      <c r="G295" s="19">
        <f t="shared" si="130"/>
        <v>910000</v>
      </c>
      <c r="H295" s="19">
        <f t="shared" si="136"/>
        <v>110000</v>
      </c>
      <c r="I295" s="19">
        <f t="shared" si="136"/>
        <v>0</v>
      </c>
      <c r="J295" s="19">
        <f t="shared" si="136"/>
        <v>550000</v>
      </c>
      <c r="K295" s="19">
        <f t="shared" si="136"/>
        <v>250000</v>
      </c>
      <c r="L295" s="19">
        <f t="shared" si="136"/>
        <v>0</v>
      </c>
      <c r="M295" s="19">
        <f t="shared" si="136"/>
        <v>0</v>
      </c>
      <c r="N295" s="19">
        <f t="shared" si="136"/>
        <v>0</v>
      </c>
    </row>
    <row r="296" spans="1:14" ht="21" customHeight="1">
      <c r="A296" s="27"/>
      <c r="B296" s="27"/>
      <c r="C296" s="28">
        <v>3</v>
      </c>
      <c r="D296" s="16" t="s">
        <v>194</v>
      </c>
      <c r="E296" s="17">
        <f>E297+E302</f>
        <v>910000</v>
      </c>
      <c r="F296" s="44">
        <f t="shared" si="127"/>
        <v>0</v>
      </c>
      <c r="G296" s="17">
        <f t="shared" si="130"/>
        <v>910000</v>
      </c>
      <c r="H296" s="17">
        <f aca="true" t="shared" si="137" ref="H296:N296">H297+H302</f>
        <v>110000</v>
      </c>
      <c r="I296" s="17">
        <f t="shared" si="137"/>
        <v>0</v>
      </c>
      <c r="J296" s="17">
        <f t="shared" si="137"/>
        <v>550000</v>
      </c>
      <c r="K296" s="17">
        <f t="shared" si="137"/>
        <v>250000</v>
      </c>
      <c r="L296" s="17">
        <f t="shared" si="137"/>
        <v>0</v>
      </c>
      <c r="M296" s="17">
        <f t="shared" si="137"/>
        <v>0</v>
      </c>
      <c r="N296" s="17">
        <f t="shared" si="137"/>
        <v>0</v>
      </c>
    </row>
    <row r="297" spans="1:14" ht="18" customHeight="1">
      <c r="A297" s="27"/>
      <c r="B297" s="27"/>
      <c r="C297" s="28">
        <v>32</v>
      </c>
      <c r="D297" s="16" t="s">
        <v>205</v>
      </c>
      <c r="E297" s="17">
        <f>E298+E300</f>
        <v>800000</v>
      </c>
      <c r="F297" s="44">
        <f t="shared" si="127"/>
        <v>0</v>
      </c>
      <c r="G297" s="17">
        <f t="shared" si="130"/>
        <v>800000</v>
      </c>
      <c r="H297" s="17">
        <f>H298+H300</f>
        <v>0</v>
      </c>
      <c r="I297" s="17">
        <f>I298+I300</f>
        <v>0</v>
      </c>
      <c r="J297" s="17">
        <f>J298+J300</f>
        <v>550000</v>
      </c>
      <c r="K297" s="17">
        <f>K298</f>
        <v>250000</v>
      </c>
      <c r="L297" s="17">
        <f>L298</f>
        <v>0</v>
      </c>
      <c r="M297" s="17">
        <f>M298</f>
        <v>0</v>
      </c>
      <c r="N297" s="17">
        <f>N298</f>
        <v>0</v>
      </c>
    </row>
    <row r="298" spans="1:14" ht="18" customHeight="1">
      <c r="A298" s="27"/>
      <c r="B298" s="27"/>
      <c r="C298" s="28">
        <v>323</v>
      </c>
      <c r="D298" s="16" t="s">
        <v>0</v>
      </c>
      <c r="E298" s="17">
        <f aca="true" t="shared" si="138" ref="E298:N298">SUM(E299:E299)</f>
        <v>750000</v>
      </c>
      <c r="F298" s="44">
        <f t="shared" si="127"/>
        <v>0</v>
      </c>
      <c r="G298" s="17">
        <f t="shared" si="130"/>
        <v>750000</v>
      </c>
      <c r="H298" s="17">
        <f t="shared" si="138"/>
        <v>0</v>
      </c>
      <c r="I298" s="17">
        <f t="shared" si="138"/>
        <v>0</v>
      </c>
      <c r="J298" s="17">
        <f t="shared" si="138"/>
        <v>500000</v>
      </c>
      <c r="K298" s="17">
        <f t="shared" si="138"/>
        <v>250000</v>
      </c>
      <c r="L298" s="17">
        <f t="shared" si="138"/>
        <v>0</v>
      </c>
      <c r="M298" s="17">
        <f t="shared" si="138"/>
        <v>0</v>
      </c>
      <c r="N298" s="17">
        <f t="shared" si="138"/>
        <v>0</v>
      </c>
    </row>
    <row r="299" spans="1:14" ht="15" customHeight="1">
      <c r="A299" s="27" t="s">
        <v>122</v>
      </c>
      <c r="B299" s="27"/>
      <c r="C299" s="28" t="s">
        <v>990</v>
      </c>
      <c r="D299" s="16" t="s">
        <v>993</v>
      </c>
      <c r="E299" s="17">
        <v>750000</v>
      </c>
      <c r="F299" s="44">
        <f t="shared" si="127"/>
        <v>0</v>
      </c>
      <c r="G299" s="17">
        <f t="shared" si="130"/>
        <v>750000</v>
      </c>
      <c r="H299" s="17">
        <v>0</v>
      </c>
      <c r="I299" s="16">
        <v>0</v>
      </c>
      <c r="J299" s="17">
        <v>500000</v>
      </c>
      <c r="K299" s="17">
        <v>250000</v>
      </c>
      <c r="L299" s="16">
        <v>0</v>
      </c>
      <c r="M299" s="17">
        <v>0</v>
      </c>
      <c r="N299" s="16">
        <v>0</v>
      </c>
    </row>
    <row r="300" spans="1:14" ht="18" customHeight="1">
      <c r="A300" s="27"/>
      <c r="B300" s="27"/>
      <c r="C300" s="28">
        <v>329</v>
      </c>
      <c r="D300" s="50" t="s">
        <v>3</v>
      </c>
      <c r="E300" s="17">
        <f>E301</f>
        <v>50000</v>
      </c>
      <c r="F300" s="44">
        <f t="shared" si="127"/>
        <v>0</v>
      </c>
      <c r="G300" s="17">
        <f t="shared" si="130"/>
        <v>50000</v>
      </c>
      <c r="H300" s="17">
        <f>H301</f>
        <v>0</v>
      </c>
      <c r="I300" s="17">
        <f>I301</f>
        <v>0</v>
      </c>
      <c r="J300" s="17">
        <f>J301</f>
        <v>50000</v>
      </c>
      <c r="K300" s="16">
        <v>0</v>
      </c>
      <c r="L300" s="16">
        <v>0</v>
      </c>
      <c r="M300" s="16">
        <v>0</v>
      </c>
      <c r="N300" s="16">
        <v>0</v>
      </c>
    </row>
    <row r="301" spans="1:14" ht="15" customHeight="1">
      <c r="A301" s="27" t="s">
        <v>123</v>
      </c>
      <c r="B301" s="27"/>
      <c r="C301" s="28">
        <v>3291</v>
      </c>
      <c r="D301" s="16" t="s">
        <v>557</v>
      </c>
      <c r="E301" s="17">
        <v>50000</v>
      </c>
      <c r="F301" s="44">
        <f t="shared" si="127"/>
        <v>0</v>
      </c>
      <c r="G301" s="17">
        <f t="shared" si="130"/>
        <v>50000</v>
      </c>
      <c r="H301" s="17">
        <v>0</v>
      </c>
      <c r="I301" s="16">
        <v>0</v>
      </c>
      <c r="J301" s="17">
        <v>50000</v>
      </c>
      <c r="K301" s="16">
        <v>0</v>
      </c>
      <c r="L301" s="16">
        <v>0</v>
      </c>
      <c r="M301" s="16">
        <v>0</v>
      </c>
      <c r="N301" s="16">
        <v>0</v>
      </c>
    </row>
    <row r="302" spans="1:14" ht="18" customHeight="1">
      <c r="A302" s="27"/>
      <c r="B302" s="27"/>
      <c r="C302" s="28">
        <v>38</v>
      </c>
      <c r="D302" s="16" t="s">
        <v>231</v>
      </c>
      <c r="E302" s="17">
        <f>E303</f>
        <v>110000</v>
      </c>
      <c r="F302" s="44">
        <f t="shared" si="127"/>
        <v>0</v>
      </c>
      <c r="G302" s="17">
        <f t="shared" si="130"/>
        <v>110000</v>
      </c>
      <c r="H302" s="17">
        <f>H303</f>
        <v>110000</v>
      </c>
      <c r="I302" s="17">
        <f aca="true" t="shared" si="139" ref="I302:N303">I303</f>
        <v>0</v>
      </c>
      <c r="J302" s="17">
        <f t="shared" si="139"/>
        <v>0</v>
      </c>
      <c r="K302" s="17">
        <f t="shared" si="139"/>
        <v>0</v>
      </c>
      <c r="L302" s="17">
        <f t="shared" si="139"/>
        <v>0</v>
      </c>
      <c r="M302" s="17">
        <f t="shared" si="139"/>
        <v>0</v>
      </c>
      <c r="N302" s="17">
        <f t="shared" si="139"/>
        <v>0</v>
      </c>
    </row>
    <row r="303" spans="1:14" ht="18" customHeight="1">
      <c r="A303" s="27"/>
      <c r="B303" s="27" t="s">
        <v>18</v>
      </c>
      <c r="C303" s="28">
        <v>386</v>
      </c>
      <c r="D303" s="16" t="s">
        <v>232</v>
      </c>
      <c r="E303" s="17">
        <f>E304</f>
        <v>110000</v>
      </c>
      <c r="F303" s="44">
        <f t="shared" si="127"/>
        <v>0</v>
      </c>
      <c r="G303" s="17">
        <f t="shared" si="130"/>
        <v>110000</v>
      </c>
      <c r="H303" s="17">
        <f>H304</f>
        <v>110000</v>
      </c>
      <c r="I303" s="17">
        <f t="shared" si="139"/>
        <v>0</v>
      </c>
      <c r="J303" s="17">
        <f t="shared" si="139"/>
        <v>0</v>
      </c>
      <c r="K303" s="17">
        <f t="shared" si="139"/>
        <v>0</v>
      </c>
      <c r="L303" s="17">
        <f t="shared" si="139"/>
        <v>0</v>
      </c>
      <c r="M303" s="17">
        <f t="shared" si="139"/>
        <v>0</v>
      </c>
      <c r="N303" s="17">
        <f t="shared" si="139"/>
        <v>0</v>
      </c>
    </row>
    <row r="304" spans="1:14" ht="14.25" customHeight="1">
      <c r="A304" s="55" t="s">
        <v>774</v>
      </c>
      <c r="B304" s="27"/>
      <c r="C304" s="28">
        <v>3861</v>
      </c>
      <c r="D304" s="16" t="s">
        <v>912</v>
      </c>
      <c r="E304" s="17">
        <v>110000</v>
      </c>
      <c r="F304" s="44">
        <f t="shared" si="127"/>
        <v>0</v>
      </c>
      <c r="G304" s="17">
        <f t="shared" si="130"/>
        <v>110000</v>
      </c>
      <c r="H304" s="17">
        <v>110000</v>
      </c>
      <c r="I304" s="17">
        <v>0</v>
      </c>
      <c r="J304" s="17">
        <v>0</v>
      </c>
      <c r="K304" s="17">
        <v>0</v>
      </c>
      <c r="L304" s="16">
        <v>0</v>
      </c>
      <c r="M304" s="16">
        <v>0</v>
      </c>
      <c r="N304" s="16">
        <v>0</v>
      </c>
    </row>
    <row r="305" spans="1:14" s="23" customFormat="1" ht="10.5" customHeight="1">
      <c r="A305" s="49"/>
      <c r="B305" s="49"/>
      <c r="C305" s="29"/>
      <c r="E305" s="32"/>
      <c r="F305" s="32"/>
      <c r="G305" s="32"/>
      <c r="H305" s="32"/>
      <c r="I305" s="32"/>
      <c r="J305" s="32"/>
      <c r="K305" s="32"/>
      <c r="L305" s="32"/>
      <c r="M305" s="32"/>
      <c r="N305" s="32"/>
    </row>
    <row r="306" spans="1:14" ht="18" customHeight="1">
      <c r="A306" s="110" t="s">
        <v>34</v>
      </c>
      <c r="B306" s="111" t="s">
        <v>327</v>
      </c>
      <c r="C306" s="110" t="s">
        <v>745</v>
      </c>
      <c r="D306" s="112" t="s">
        <v>385</v>
      </c>
      <c r="E306" s="107" t="s">
        <v>1057</v>
      </c>
      <c r="F306" s="107" t="s">
        <v>1052</v>
      </c>
      <c r="G306" s="113" t="s">
        <v>1053</v>
      </c>
      <c r="H306" s="109" t="s">
        <v>1056</v>
      </c>
      <c r="I306" s="109"/>
      <c r="J306" s="109"/>
      <c r="K306" s="109"/>
      <c r="L306" s="109"/>
      <c r="M306" s="109"/>
      <c r="N306" s="109"/>
    </row>
    <row r="307" spans="1:14" ht="39" customHeight="1">
      <c r="A307" s="110"/>
      <c r="B307" s="110"/>
      <c r="C307" s="110"/>
      <c r="D307" s="112"/>
      <c r="E307" s="108"/>
      <c r="F307" s="108"/>
      <c r="G307" s="114"/>
      <c r="H307" s="14" t="s">
        <v>749</v>
      </c>
      <c r="I307" s="14" t="s">
        <v>328</v>
      </c>
      <c r="J307" s="14" t="s">
        <v>748</v>
      </c>
      <c r="K307" s="14" t="s">
        <v>750</v>
      </c>
      <c r="L307" s="14" t="s">
        <v>340</v>
      </c>
      <c r="M307" s="14" t="s">
        <v>751</v>
      </c>
      <c r="N307" s="14" t="s">
        <v>752</v>
      </c>
    </row>
    <row r="308" spans="1:14" ht="12" customHeight="1">
      <c r="A308" s="34">
        <v>1</v>
      </c>
      <c r="B308" s="34">
        <v>2</v>
      </c>
      <c r="C308" s="34">
        <v>3</v>
      </c>
      <c r="D308" s="34">
        <v>4</v>
      </c>
      <c r="E308" s="34">
        <v>5</v>
      </c>
      <c r="F308" s="34">
        <v>6</v>
      </c>
      <c r="G308" s="34">
        <v>7</v>
      </c>
      <c r="H308" s="34">
        <v>8</v>
      </c>
      <c r="I308" s="34">
        <v>9</v>
      </c>
      <c r="J308" s="34">
        <v>10</v>
      </c>
      <c r="K308" s="34">
        <v>11</v>
      </c>
      <c r="L308" s="34">
        <v>12</v>
      </c>
      <c r="M308" s="34">
        <v>13</v>
      </c>
      <c r="N308" s="34">
        <v>14</v>
      </c>
    </row>
    <row r="309" spans="1:14" ht="27.75" customHeight="1">
      <c r="A309" s="27"/>
      <c r="B309" s="27"/>
      <c r="C309" s="115" t="s">
        <v>885</v>
      </c>
      <c r="D309" s="116"/>
      <c r="E309" s="20">
        <f aca="true" t="shared" si="140" ref="E309:N309">E310</f>
        <v>240000</v>
      </c>
      <c r="F309" s="20">
        <f t="shared" si="140"/>
        <v>0</v>
      </c>
      <c r="G309" s="20">
        <f t="shared" si="130"/>
        <v>240000</v>
      </c>
      <c r="H309" s="20">
        <f t="shared" si="140"/>
        <v>240000</v>
      </c>
      <c r="I309" s="20">
        <f t="shared" si="140"/>
        <v>0</v>
      </c>
      <c r="J309" s="20">
        <f t="shared" si="140"/>
        <v>0</v>
      </c>
      <c r="K309" s="20">
        <f t="shared" si="140"/>
        <v>0</v>
      </c>
      <c r="L309" s="20">
        <f t="shared" si="140"/>
        <v>0</v>
      </c>
      <c r="M309" s="20">
        <f t="shared" si="140"/>
        <v>0</v>
      </c>
      <c r="N309" s="20">
        <f t="shared" si="140"/>
        <v>0</v>
      </c>
    </row>
    <row r="310" spans="1:14" ht="27" customHeight="1">
      <c r="A310" s="27"/>
      <c r="B310" s="26" t="s">
        <v>67</v>
      </c>
      <c r="C310" s="117" t="s">
        <v>999</v>
      </c>
      <c r="D310" s="118"/>
      <c r="E310" s="19">
        <f>E311</f>
        <v>240000</v>
      </c>
      <c r="F310" s="19">
        <f>F311</f>
        <v>0</v>
      </c>
      <c r="G310" s="19">
        <f t="shared" si="130"/>
        <v>240000</v>
      </c>
      <c r="H310" s="19">
        <f>H311</f>
        <v>240000</v>
      </c>
      <c r="I310" s="19">
        <f aca="true" t="shared" si="141" ref="I310:N311">I311</f>
        <v>0</v>
      </c>
      <c r="J310" s="19">
        <f t="shared" si="141"/>
        <v>0</v>
      </c>
      <c r="K310" s="19">
        <f t="shared" si="141"/>
        <v>0</v>
      </c>
      <c r="L310" s="19">
        <f t="shared" si="141"/>
        <v>0</v>
      </c>
      <c r="M310" s="19">
        <f t="shared" si="141"/>
        <v>0</v>
      </c>
      <c r="N310" s="19">
        <f t="shared" si="141"/>
        <v>0</v>
      </c>
    </row>
    <row r="311" spans="1:14" ht="21" customHeight="1">
      <c r="A311" s="27"/>
      <c r="B311" s="27"/>
      <c r="C311" s="28">
        <v>3</v>
      </c>
      <c r="D311" s="16" t="s">
        <v>194</v>
      </c>
      <c r="E311" s="17">
        <f>E312</f>
        <v>240000</v>
      </c>
      <c r="F311" s="44">
        <f aca="true" t="shared" si="142" ref="F311:F342">G311-E311</f>
        <v>0</v>
      </c>
      <c r="G311" s="17">
        <f t="shared" si="130"/>
        <v>240000</v>
      </c>
      <c r="H311" s="17">
        <f>H312</f>
        <v>240000</v>
      </c>
      <c r="I311" s="17">
        <f t="shared" si="141"/>
        <v>0</v>
      </c>
      <c r="J311" s="17">
        <f t="shared" si="141"/>
        <v>0</v>
      </c>
      <c r="K311" s="17">
        <f t="shared" si="141"/>
        <v>0</v>
      </c>
      <c r="L311" s="17">
        <f t="shared" si="141"/>
        <v>0</v>
      </c>
      <c r="M311" s="17">
        <f t="shared" si="141"/>
        <v>0</v>
      </c>
      <c r="N311" s="17">
        <f t="shared" si="141"/>
        <v>0</v>
      </c>
    </row>
    <row r="312" spans="1:14" ht="15" customHeight="1">
      <c r="A312" s="27"/>
      <c r="B312" s="27"/>
      <c r="C312" s="28">
        <v>38</v>
      </c>
      <c r="D312" s="16" t="s">
        <v>208</v>
      </c>
      <c r="E312" s="17">
        <f>E313+E315</f>
        <v>240000</v>
      </c>
      <c r="F312" s="44">
        <f t="shared" si="142"/>
        <v>0</v>
      </c>
      <c r="G312" s="17">
        <f t="shared" si="130"/>
        <v>240000</v>
      </c>
      <c r="H312" s="17">
        <f aca="true" t="shared" si="143" ref="H312:N312">H313+H315</f>
        <v>240000</v>
      </c>
      <c r="I312" s="17">
        <f t="shared" si="143"/>
        <v>0</v>
      </c>
      <c r="J312" s="17">
        <f>J313+J315</f>
        <v>0</v>
      </c>
      <c r="K312" s="17">
        <f t="shared" si="143"/>
        <v>0</v>
      </c>
      <c r="L312" s="17">
        <f t="shared" si="143"/>
        <v>0</v>
      </c>
      <c r="M312" s="17">
        <f t="shared" si="143"/>
        <v>0</v>
      </c>
      <c r="N312" s="17">
        <f t="shared" si="143"/>
        <v>0</v>
      </c>
    </row>
    <row r="313" spans="1:14" ht="15" customHeight="1">
      <c r="A313" s="27"/>
      <c r="B313" s="27"/>
      <c r="C313" s="28">
        <v>381</v>
      </c>
      <c r="D313" s="16" t="s">
        <v>209</v>
      </c>
      <c r="E313" s="17">
        <f>SUM(E314:E314)</f>
        <v>220000</v>
      </c>
      <c r="F313" s="44">
        <f t="shared" si="142"/>
        <v>0</v>
      </c>
      <c r="G313" s="17">
        <f t="shared" si="130"/>
        <v>220000</v>
      </c>
      <c r="H313" s="17">
        <f>SUM(H314:H314)</f>
        <v>220000</v>
      </c>
      <c r="I313" s="17">
        <f aca="true" t="shared" si="144" ref="I313:N313">I314</f>
        <v>0</v>
      </c>
      <c r="J313" s="17">
        <f t="shared" si="144"/>
        <v>0</v>
      </c>
      <c r="K313" s="17">
        <f t="shared" si="144"/>
        <v>0</v>
      </c>
      <c r="L313" s="17">
        <f t="shared" si="144"/>
        <v>0</v>
      </c>
      <c r="M313" s="17">
        <f t="shared" si="144"/>
        <v>0</v>
      </c>
      <c r="N313" s="17">
        <f t="shared" si="144"/>
        <v>0</v>
      </c>
    </row>
    <row r="314" spans="1:14" ht="15" customHeight="1">
      <c r="A314" s="55" t="s">
        <v>124</v>
      </c>
      <c r="B314" s="27"/>
      <c r="C314" s="28">
        <v>3811</v>
      </c>
      <c r="D314" s="16" t="s">
        <v>994</v>
      </c>
      <c r="E314" s="17">
        <v>220000</v>
      </c>
      <c r="F314" s="44">
        <f t="shared" si="142"/>
        <v>0</v>
      </c>
      <c r="G314" s="17">
        <f t="shared" si="130"/>
        <v>220000</v>
      </c>
      <c r="H314" s="17">
        <v>220000</v>
      </c>
      <c r="I314" s="16">
        <v>0</v>
      </c>
      <c r="J314" s="16">
        <v>0</v>
      </c>
      <c r="K314" s="16">
        <v>0</v>
      </c>
      <c r="L314" s="16">
        <v>0</v>
      </c>
      <c r="M314" s="16">
        <v>0</v>
      </c>
      <c r="N314" s="16">
        <v>0</v>
      </c>
    </row>
    <row r="315" spans="1:14" ht="15" customHeight="1">
      <c r="A315" s="55"/>
      <c r="B315" s="27"/>
      <c r="C315" s="28">
        <v>382</v>
      </c>
      <c r="D315" s="16" t="s">
        <v>244</v>
      </c>
      <c r="E315" s="17">
        <f aca="true" t="shared" si="145" ref="E315:N315">SUM(E316)</f>
        <v>20000</v>
      </c>
      <c r="F315" s="44">
        <f t="shared" si="142"/>
        <v>0</v>
      </c>
      <c r="G315" s="17">
        <f t="shared" si="130"/>
        <v>20000</v>
      </c>
      <c r="H315" s="17">
        <f t="shared" si="145"/>
        <v>20000</v>
      </c>
      <c r="I315" s="17">
        <f t="shared" si="145"/>
        <v>0</v>
      </c>
      <c r="J315" s="17">
        <f t="shared" si="145"/>
        <v>0</v>
      </c>
      <c r="K315" s="17">
        <f t="shared" si="145"/>
        <v>0</v>
      </c>
      <c r="L315" s="17">
        <f t="shared" si="145"/>
        <v>0</v>
      </c>
      <c r="M315" s="17">
        <f t="shared" si="145"/>
        <v>0</v>
      </c>
      <c r="N315" s="17">
        <f t="shared" si="145"/>
        <v>0</v>
      </c>
    </row>
    <row r="316" spans="1:14" ht="15" customHeight="1">
      <c r="A316" s="55" t="s">
        <v>317</v>
      </c>
      <c r="B316" s="27"/>
      <c r="C316" s="28" t="s">
        <v>381</v>
      </c>
      <c r="D316" s="16" t="s">
        <v>995</v>
      </c>
      <c r="E316" s="17">
        <v>20000</v>
      </c>
      <c r="F316" s="44">
        <f t="shared" si="142"/>
        <v>0</v>
      </c>
      <c r="G316" s="17">
        <f t="shared" si="130"/>
        <v>20000</v>
      </c>
      <c r="H316" s="17">
        <v>20000</v>
      </c>
      <c r="I316" s="17">
        <v>0</v>
      </c>
      <c r="J316" s="17">
        <v>0</v>
      </c>
      <c r="K316" s="17">
        <v>0</v>
      </c>
      <c r="L316" s="17">
        <v>0</v>
      </c>
      <c r="M316" s="17">
        <v>0</v>
      </c>
      <c r="N316" s="17">
        <v>0</v>
      </c>
    </row>
    <row r="317" spans="1:14" ht="27" customHeight="1">
      <c r="A317" s="27"/>
      <c r="B317" s="26"/>
      <c r="C317" s="115" t="s">
        <v>886</v>
      </c>
      <c r="D317" s="116"/>
      <c r="E317" s="20">
        <f>E318+E325</f>
        <v>1064000</v>
      </c>
      <c r="F317" s="20">
        <f>F318+F325</f>
        <v>0</v>
      </c>
      <c r="G317" s="20">
        <f t="shared" si="130"/>
        <v>1064000</v>
      </c>
      <c r="H317" s="20">
        <f aca="true" t="shared" si="146" ref="H317:N317">H318+H325</f>
        <v>1064000</v>
      </c>
      <c r="I317" s="20">
        <f t="shared" si="146"/>
        <v>0</v>
      </c>
      <c r="J317" s="20">
        <f t="shared" si="146"/>
        <v>0</v>
      </c>
      <c r="K317" s="20">
        <f t="shared" si="146"/>
        <v>0</v>
      </c>
      <c r="L317" s="20">
        <f t="shared" si="146"/>
        <v>0</v>
      </c>
      <c r="M317" s="20">
        <f t="shared" si="146"/>
        <v>0</v>
      </c>
      <c r="N317" s="20">
        <f t="shared" si="146"/>
        <v>0</v>
      </c>
    </row>
    <row r="318" spans="1:14" ht="24.75" customHeight="1">
      <c r="A318" s="27"/>
      <c r="B318" s="26" t="s">
        <v>68</v>
      </c>
      <c r="C318" s="117" t="s">
        <v>887</v>
      </c>
      <c r="D318" s="118"/>
      <c r="E318" s="19">
        <f aca="true" t="shared" si="147" ref="E318:N319">E319</f>
        <v>70000</v>
      </c>
      <c r="F318" s="19">
        <f t="shared" si="147"/>
        <v>0</v>
      </c>
      <c r="G318" s="19">
        <f t="shared" si="130"/>
        <v>70000</v>
      </c>
      <c r="H318" s="19">
        <f t="shared" si="147"/>
        <v>70000</v>
      </c>
      <c r="I318" s="19">
        <f t="shared" si="147"/>
        <v>0</v>
      </c>
      <c r="J318" s="19">
        <f t="shared" si="147"/>
        <v>0</v>
      </c>
      <c r="K318" s="19">
        <f t="shared" si="147"/>
        <v>0</v>
      </c>
      <c r="L318" s="19">
        <f t="shared" si="147"/>
        <v>0</v>
      </c>
      <c r="M318" s="19">
        <f t="shared" si="147"/>
        <v>0</v>
      </c>
      <c r="N318" s="19">
        <f t="shared" si="147"/>
        <v>0</v>
      </c>
    </row>
    <row r="319" spans="1:14" ht="17.25" customHeight="1">
      <c r="A319" s="27"/>
      <c r="B319" s="27"/>
      <c r="C319" s="28">
        <v>3</v>
      </c>
      <c r="D319" s="16" t="s">
        <v>194</v>
      </c>
      <c r="E319" s="17">
        <f t="shared" si="147"/>
        <v>70000</v>
      </c>
      <c r="F319" s="44">
        <f t="shared" si="142"/>
        <v>0</v>
      </c>
      <c r="G319" s="17">
        <f t="shared" si="130"/>
        <v>70000</v>
      </c>
      <c r="H319" s="17">
        <f t="shared" si="147"/>
        <v>70000</v>
      </c>
      <c r="I319" s="17">
        <f t="shared" si="147"/>
        <v>0</v>
      </c>
      <c r="J319" s="17">
        <f t="shared" si="147"/>
        <v>0</v>
      </c>
      <c r="K319" s="17">
        <f t="shared" si="147"/>
        <v>0</v>
      </c>
      <c r="L319" s="17">
        <f t="shared" si="147"/>
        <v>0</v>
      </c>
      <c r="M319" s="17">
        <f t="shared" si="147"/>
        <v>0</v>
      </c>
      <c r="N319" s="17">
        <f t="shared" si="147"/>
        <v>0</v>
      </c>
    </row>
    <row r="320" spans="1:14" ht="15" customHeight="1">
      <c r="A320" s="27"/>
      <c r="B320" s="27"/>
      <c r="C320" s="28" t="s">
        <v>346</v>
      </c>
      <c r="D320" s="16" t="s">
        <v>205</v>
      </c>
      <c r="E320" s="17">
        <f>SUM(E321+E323)</f>
        <v>70000</v>
      </c>
      <c r="F320" s="44">
        <f t="shared" si="142"/>
        <v>0</v>
      </c>
      <c r="G320" s="17">
        <f t="shared" si="130"/>
        <v>70000</v>
      </c>
      <c r="H320" s="17">
        <f>SUM(H321+H323)</f>
        <v>70000</v>
      </c>
      <c r="I320" s="17">
        <f aca="true" t="shared" si="148" ref="I320:N320">I323</f>
        <v>0</v>
      </c>
      <c r="J320" s="17">
        <f t="shared" si="148"/>
        <v>0</v>
      </c>
      <c r="K320" s="17">
        <f t="shared" si="148"/>
        <v>0</v>
      </c>
      <c r="L320" s="17">
        <f t="shared" si="148"/>
        <v>0</v>
      </c>
      <c r="M320" s="17">
        <f t="shared" si="148"/>
        <v>0</v>
      </c>
      <c r="N320" s="17">
        <f t="shared" si="148"/>
        <v>0</v>
      </c>
    </row>
    <row r="321" spans="1:14" ht="17.25" customHeight="1">
      <c r="A321" s="27"/>
      <c r="B321" s="27"/>
      <c r="C321" s="28">
        <v>322</v>
      </c>
      <c r="D321" s="16" t="s">
        <v>212</v>
      </c>
      <c r="E321" s="17">
        <f aca="true" t="shared" si="149" ref="E321:N321">E322</f>
        <v>20000</v>
      </c>
      <c r="F321" s="44">
        <f t="shared" si="142"/>
        <v>0</v>
      </c>
      <c r="G321" s="17">
        <f t="shared" si="130"/>
        <v>20000</v>
      </c>
      <c r="H321" s="17">
        <f t="shared" si="149"/>
        <v>20000</v>
      </c>
      <c r="I321" s="17">
        <f t="shared" si="149"/>
        <v>0</v>
      </c>
      <c r="J321" s="17">
        <f t="shared" si="149"/>
        <v>0</v>
      </c>
      <c r="K321" s="17">
        <f t="shared" si="149"/>
        <v>0</v>
      </c>
      <c r="L321" s="17">
        <f t="shared" si="149"/>
        <v>0</v>
      </c>
      <c r="M321" s="17">
        <f t="shared" si="149"/>
        <v>0</v>
      </c>
      <c r="N321" s="17">
        <f t="shared" si="149"/>
        <v>0</v>
      </c>
    </row>
    <row r="322" spans="1:14" ht="14.25" customHeight="1">
      <c r="A322" s="27" t="s">
        <v>125</v>
      </c>
      <c r="B322" s="27"/>
      <c r="C322" s="28">
        <v>3224</v>
      </c>
      <c r="D322" s="16" t="s">
        <v>241</v>
      </c>
      <c r="E322" s="17">
        <v>20000</v>
      </c>
      <c r="F322" s="44">
        <f t="shared" si="142"/>
        <v>0</v>
      </c>
      <c r="G322" s="17">
        <f t="shared" si="130"/>
        <v>20000</v>
      </c>
      <c r="H322" s="17">
        <v>20000</v>
      </c>
      <c r="I322" s="16">
        <v>0</v>
      </c>
      <c r="J322" s="16">
        <v>0</v>
      </c>
      <c r="K322" s="16">
        <v>0</v>
      </c>
      <c r="L322" s="16">
        <v>0</v>
      </c>
      <c r="M322" s="16">
        <v>0</v>
      </c>
      <c r="N322" s="16">
        <v>0</v>
      </c>
    </row>
    <row r="323" spans="1:14" ht="15" customHeight="1">
      <c r="A323" s="27"/>
      <c r="B323" s="27"/>
      <c r="C323" s="28" t="s">
        <v>348</v>
      </c>
      <c r="D323" s="16" t="s">
        <v>214</v>
      </c>
      <c r="E323" s="17">
        <f aca="true" t="shared" si="150" ref="E323:N323">E324</f>
        <v>50000</v>
      </c>
      <c r="F323" s="44">
        <f t="shared" si="142"/>
        <v>0</v>
      </c>
      <c r="G323" s="17">
        <f t="shared" si="130"/>
        <v>50000</v>
      </c>
      <c r="H323" s="17">
        <f t="shared" si="150"/>
        <v>50000</v>
      </c>
      <c r="I323" s="17">
        <f t="shared" si="150"/>
        <v>0</v>
      </c>
      <c r="J323" s="17">
        <f t="shared" si="150"/>
        <v>0</v>
      </c>
      <c r="K323" s="17">
        <f t="shared" si="150"/>
        <v>0</v>
      </c>
      <c r="L323" s="17">
        <f t="shared" si="150"/>
        <v>0</v>
      </c>
      <c r="M323" s="17">
        <f t="shared" si="150"/>
        <v>0</v>
      </c>
      <c r="N323" s="17">
        <f t="shared" si="150"/>
        <v>0</v>
      </c>
    </row>
    <row r="324" spans="1:14" ht="14.25" customHeight="1">
      <c r="A324" s="27" t="s">
        <v>318</v>
      </c>
      <c r="B324" s="27"/>
      <c r="C324" s="28" t="s">
        <v>349</v>
      </c>
      <c r="D324" s="16" t="s">
        <v>382</v>
      </c>
      <c r="E324" s="17">
        <v>50000</v>
      </c>
      <c r="F324" s="44">
        <f t="shared" si="142"/>
        <v>0</v>
      </c>
      <c r="G324" s="17">
        <f t="shared" si="130"/>
        <v>50000</v>
      </c>
      <c r="H324" s="17">
        <v>50000</v>
      </c>
      <c r="I324" s="16">
        <v>0</v>
      </c>
      <c r="J324" s="16">
        <v>0</v>
      </c>
      <c r="K324" s="16">
        <v>0</v>
      </c>
      <c r="L324" s="16">
        <v>0</v>
      </c>
      <c r="M324" s="17">
        <v>0</v>
      </c>
      <c r="N324" s="16">
        <v>0</v>
      </c>
    </row>
    <row r="325" spans="1:14" ht="24.75" customHeight="1">
      <c r="A325" s="27"/>
      <c r="B325" s="26" t="s">
        <v>68</v>
      </c>
      <c r="C325" s="117" t="s">
        <v>916</v>
      </c>
      <c r="D325" s="118"/>
      <c r="E325" s="19">
        <f>E326</f>
        <v>994000</v>
      </c>
      <c r="F325" s="19">
        <f>F326</f>
        <v>0</v>
      </c>
      <c r="G325" s="19">
        <f aca="true" t="shared" si="151" ref="G325:G373">SUM(H325:N325)</f>
        <v>994000</v>
      </c>
      <c r="H325" s="19">
        <f>H326</f>
        <v>994000</v>
      </c>
      <c r="I325" s="19">
        <f aca="true" t="shared" si="152" ref="I325:N328">I326</f>
        <v>0</v>
      </c>
      <c r="J325" s="19">
        <f t="shared" si="152"/>
        <v>0</v>
      </c>
      <c r="K325" s="19">
        <f t="shared" si="152"/>
        <v>0</v>
      </c>
      <c r="L325" s="19">
        <f t="shared" si="152"/>
        <v>0</v>
      </c>
      <c r="M325" s="19">
        <f t="shared" si="152"/>
        <v>0</v>
      </c>
      <c r="N325" s="19">
        <f t="shared" si="152"/>
        <v>0</v>
      </c>
    </row>
    <row r="326" spans="1:14" ht="17.25" customHeight="1">
      <c r="A326" s="27"/>
      <c r="B326" s="27"/>
      <c r="C326" s="28">
        <v>3</v>
      </c>
      <c r="D326" s="16" t="s">
        <v>194</v>
      </c>
      <c r="E326" s="17">
        <f>E327</f>
        <v>994000</v>
      </c>
      <c r="F326" s="44">
        <f t="shared" si="142"/>
        <v>0</v>
      </c>
      <c r="G326" s="17">
        <f t="shared" si="151"/>
        <v>994000</v>
      </c>
      <c r="H326" s="17">
        <f>H327</f>
        <v>994000</v>
      </c>
      <c r="I326" s="17">
        <f t="shared" si="152"/>
        <v>0</v>
      </c>
      <c r="J326" s="17">
        <f t="shared" si="152"/>
        <v>0</v>
      </c>
      <c r="K326" s="17">
        <f t="shared" si="152"/>
        <v>0</v>
      </c>
      <c r="L326" s="17">
        <f t="shared" si="152"/>
        <v>0</v>
      </c>
      <c r="M326" s="17">
        <f t="shared" si="152"/>
        <v>0</v>
      </c>
      <c r="N326" s="17">
        <f t="shared" si="152"/>
        <v>0</v>
      </c>
    </row>
    <row r="327" spans="1:14" ht="15" customHeight="1">
      <c r="A327" s="27"/>
      <c r="B327" s="27"/>
      <c r="C327" s="28">
        <v>38</v>
      </c>
      <c r="D327" s="16" t="s">
        <v>231</v>
      </c>
      <c r="E327" s="17">
        <f>E328</f>
        <v>994000</v>
      </c>
      <c r="F327" s="44">
        <f t="shared" si="142"/>
        <v>0</v>
      </c>
      <c r="G327" s="17">
        <f t="shared" si="151"/>
        <v>994000</v>
      </c>
      <c r="H327" s="17">
        <f>H328</f>
        <v>994000</v>
      </c>
      <c r="I327" s="17">
        <f t="shared" si="152"/>
        <v>0</v>
      </c>
      <c r="J327" s="17">
        <f t="shared" si="152"/>
        <v>0</v>
      </c>
      <c r="K327" s="17">
        <f t="shared" si="152"/>
        <v>0</v>
      </c>
      <c r="L327" s="17">
        <f t="shared" si="152"/>
        <v>0</v>
      </c>
      <c r="M327" s="17">
        <f t="shared" si="152"/>
        <v>0</v>
      </c>
      <c r="N327" s="17">
        <f t="shared" si="152"/>
        <v>0</v>
      </c>
    </row>
    <row r="328" spans="1:14" ht="15" customHeight="1">
      <c r="A328" s="27" t="s">
        <v>18</v>
      </c>
      <c r="B328" s="27"/>
      <c r="C328" s="28">
        <v>381</v>
      </c>
      <c r="D328" s="16" t="s">
        <v>245</v>
      </c>
      <c r="E328" s="17">
        <f>E329</f>
        <v>994000</v>
      </c>
      <c r="F328" s="44">
        <f t="shared" si="142"/>
        <v>0</v>
      </c>
      <c r="G328" s="17">
        <f t="shared" si="151"/>
        <v>994000</v>
      </c>
      <c r="H328" s="17">
        <f>H329</f>
        <v>994000</v>
      </c>
      <c r="I328" s="17">
        <f t="shared" si="152"/>
        <v>0</v>
      </c>
      <c r="J328" s="17">
        <f t="shared" si="152"/>
        <v>0</v>
      </c>
      <c r="K328" s="17">
        <f t="shared" si="152"/>
        <v>0</v>
      </c>
      <c r="L328" s="17">
        <f t="shared" si="152"/>
        <v>0</v>
      </c>
      <c r="M328" s="17">
        <f t="shared" si="152"/>
        <v>0</v>
      </c>
      <c r="N328" s="17">
        <f t="shared" si="152"/>
        <v>0</v>
      </c>
    </row>
    <row r="329" spans="1:14" ht="15" customHeight="1">
      <c r="A329" s="27"/>
      <c r="B329" s="27"/>
      <c r="C329" s="28">
        <v>3811</v>
      </c>
      <c r="D329" s="16" t="s">
        <v>246</v>
      </c>
      <c r="E329" s="17">
        <f>E330</f>
        <v>994000</v>
      </c>
      <c r="F329" s="44">
        <f t="shared" si="142"/>
        <v>0</v>
      </c>
      <c r="G329" s="17">
        <f t="shared" si="151"/>
        <v>994000</v>
      </c>
      <c r="H329" s="17">
        <f>H330</f>
        <v>994000</v>
      </c>
      <c r="I329" s="17">
        <f aca="true" t="shared" si="153" ref="I329:N329">I330</f>
        <v>0</v>
      </c>
      <c r="J329" s="17">
        <f t="shared" si="153"/>
        <v>0</v>
      </c>
      <c r="K329" s="17">
        <f t="shared" si="153"/>
        <v>0</v>
      </c>
      <c r="L329" s="17">
        <f t="shared" si="153"/>
        <v>0</v>
      </c>
      <c r="M329" s="17">
        <f t="shared" si="153"/>
        <v>0</v>
      </c>
      <c r="N329" s="17">
        <f t="shared" si="153"/>
        <v>0</v>
      </c>
    </row>
    <row r="330" spans="1:14" ht="15" customHeight="1">
      <c r="A330" s="27"/>
      <c r="B330" s="27"/>
      <c r="C330" s="60">
        <v>38115</v>
      </c>
      <c r="D330" s="16" t="s">
        <v>250</v>
      </c>
      <c r="E330" s="17">
        <f>E331+E332+E333+E334+E335+E336+E337+E338+E339+E340+E341+E342+E347+E348+E349+E350+E351+E352</f>
        <v>994000</v>
      </c>
      <c r="F330" s="17">
        <f>F331+F332+F333+F334+F335+F336+F337+F338+F339+F341+F342+F347+F348+F349+F350+F351+F352</f>
        <v>0</v>
      </c>
      <c r="G330" s="17">
        <f t="shared" si="151"/>
        <v>994000</v>
      </c>
      <c r="H330" s="17">
        <f>H331+H332+H333+H334+H335+H336+H337+H338+H339+H340+H341+H342+H347+H348+H349+H350+H351+H352</f>
        <v>994000</v>
      </c>
      <c r="I330" s="17">
        <f aca="true" t="shared" si="154" ref="I330:N330">I331+I332+I333+I334+I335+I336+I337+I338+I339+I341+I342+I347+I348+I349+I350+I351+I352</f>
        <v>0</v>
      </c>
      <c r="J330" s="17">
        <f t="shared" si="154"/>
        <v>0</v>
      </c>
      <c r="K330" s="17">
        <f t="shared" si="154"/>
        <v>0</v>
      </c>
      <c r="L330" s="17">
        <f t="shared" si="154"/>
        <v>0</v>
      </c>
      <c r="M330" s="17">
        <f t="shared" si="154"/>
        <v>0</v>
      </c>
      <c r="N330" s="17">
        <f t="shared" si="154"/>
        <v>0</v>
      </c>
    </row>
    <row r="331" spans="1:14" ht="15" customHeight="1">
      <c r="A331" s="55" t="s">
        <v>319</v>
      </c>
      <c r="B331" s="27"/>
      <c r="C331" s="27"/>
      <c r="D331" s="56" t="s">
        <v>251</v>
      </c>
      <c r="E331" s="17">
        <v>430000</v>
      </c>
      <c r="F331" s="44">
        <f t="shared" si="142"/>
        <v>0</v>
      </c>
      <c r="G331" s="17">
        <f t="shared" si="151"/>
        <v>430000</v>
      </c>
      <c r="H331" s="17">
        <v>430000</v>
      </c>
      <c r="I331" s="16">
        <v>0</v>
      </c>
      <c r="J331" s="16">
        <v>0</v>
      </c>
      <c r="K331" s="17">
        <v>0</v>
      </c>
      <c r="L331" s="16">
        <v>0</v>
      </c>
      <c r="M331" s="16">
        <v>0</v>
      </c>
      <c r="N331" s="16">
        <v>0</v>
      </c>
    </row>
    <row r="332" spans="1:14" ht="15" customHeight="1">
      <c r="A332" s="55" t="s">
        <v>388</v>
      </c>
      <c r="B332" s="27"/>
      <c r="C332" s="27"/>
      <c r="D332" s="56" t="s">
        <v>252</v>
      </c>
      <c r="E332" s="17">
        <v>20000</v>
      </c>
      <c r="F332" s="44">
        <f t="shared" si="142"/>
        <v>0</v>
      </c>
      <c r="G332" s="17">
        <f t="shared" si="151"/>
        <v>20000</v>
      </c>
      <c r="H332" s="17">
        <v>20000</v>
      </c>
      <c r="I332" s="16">
        <v>0</v>
      </c>
      <c r="J332" s="16">
        <v>0</v>
      </c>
      <c r="K332" s="17">
        <v>0</v>
      </c>
      <c r="L332" s="16">
        <v>0</v>
      </c>
      <c r="M332" s="16">
        <v>0</v>
      </c>
      <c r="N332" s="16">
        <v>0</v>
      </c>
    </row>
    <row r="333" spans="1:14" ht="15" customHeight="1">
      <c r="A333" s="55" t="s">
        <v>357</v>
      </c>
      <c r="B333" s="27"/>
      <c r="C333" s="27"/>
      <c r="D333" s="56" t="s">
        <v>253</v>
      </c>
      <c r="E333" s="17">
        <v>20000</v>
      </c>
      <c r="F333" s="44">
        <f t="shared" si="142"/>
        <v>0</v>
      </c>
      <c r="G333" s="17">
        <f t="shared" si="151"/>
        <v>20000</v>
      </c>
      <c r="H333" s="17">
        <v>20000</v>
      </c>
      <c r="I333" s="16">
        <v>0</v>
      </c>
      <c r="J333" s="16">
        <v>0</v>
      </c>
      <c r="K333" s="17">
        <v>0</v>
      </c>
      <c r="L333" s="16">
        <v>0</v>
      </c>
      <c r="M333" s="16">
        <v>0</v>
      </c>
      <c r="N333" s="16">
        <v>0</v>
      </c>
    </row>
    <row r="334" spans="1:14" ht="15" customHeight="1">
      <c r="A334" s="55" t="s">
        <v>320</v>
      </c>
      <c r="B334" s="27"/>
      <c r="C334" s="27"/>
      <c r="D334" s="56" t="s">
        <v>254</v>
      </c>
      <c r="E334" s="17">
        <v>55000</v>
      </c>
      <c r="F334" s="44">
        <f t="shared" si="142"/>
        <v>0</v>
      </c>
      <c r="G334" s="17">
        <f t="shared" si="151"/>
        <v>55000</v>
      </c>
      <c r="H334" s="17">
        <v>55000</v>
      </c>
      <c r="I334" s="16">
        <v>0</v>
      </c>
      <c r="J334" s="16">
        <v>0</v>
      </c>
      <c r="K334" s="17">
        <v>0</v>
      </c>
      <c r="L334" s="16">
        <v>0</v>
      </c>
      <c r="M334" s="16">
        <v>0</v>
      </c>
      <c r="N334" s="16">
        <v>0</v>
      </c>
    </row>
    <row r="335" spans="1:14" ht="15" customHeight="1">
      <c r="A335" s="55" t="s">
        <v>126</v>
      </c>
      <c r="B335" s="27"/>
      <c r="C335" s="27"/>
      <c r="D335" s="56" t="s">
        <v>255</v>
      </c>
      <c r="E335" s="17">
        <v>36000</v>
      </c>
      <c r="F335" s="44">
        <f t="shared" si="142"/>
        <v>0</v>
      </c>
      <c r="G335" s="17">
        <f t="shared" si="151"/>
        <v>36000</v>
      </c>
      <c r="H335" s="17">
        <v>36000</v>
      </c>
      <c r="I335" s="17">
        <v>0</v>
      </c>
      <c r="J335" s="17">
        <v>0</v>
      </c>
      <c r="K335" s="17">
        <v>0</v>
      </c>
      <c r="L335" s="16">
        <v>0</v>
      </c>
      <c r="M335" s="17">
        <v>0</v>
      </c>
      <c r="N335" s="16">
        <v>0</v>
      </c>
    </row>
    <row r="336" spans="1:14" ht="15" customHeight="1">
      <c r="A336" s="55" t="s">
        <v>127</v>
      </c>
      <c r="B336" s="27"/>
      <c r="C336" s="27"/>
      <c r="D336" s="56" t="s">
        <v>256</v>
      </c>
      <c r="E336" s="17">
        <v>10000</v>
      </c>
      <c r="F336" s="44">
        <f t="shared" si="142"/>
        <v>0</v>
      </c>
      <c r="G336" s="17">
        <f t="shared" si="151"/>
        <v>10000</v>
      </c>
      <c r="H336" s="17">
        <v>10000</v>
      </c>
      <c r="I336" s="17">
        <v>0</v>
      </c>
      <c r="J336" s="17">
        <v>0</v>
      </c>
      <c r="K336" s="17">
        <v>0</v>
      </c>
      <c r="L336" s="16">
        <v>0</v>
      </c>
      <c r="M336" s="17">
        <v>0</v>
      </c>
      <c r="N336" s="16">
        <v>0</v>
      </c>
    </row>
    <row r="337" spans="1:14" ht="15" customHeight="1">
      <c r="A337" s="55" t="s">
        <v>128</v>
      </c>
      <c r="B337" s="27"/>
      <c r="C337" s="27"/>
      <c r="D337" s="56" t="s">
        <v>257</v>
      </c>
      <c r="E337" s="17">
        <v>10000</v>
      </c>
      <c r="F337" s="44">
        <f t="shared" si="142"/>
        <v>0</v>
      </c>
      <c r="G337" s="17">
        <f t="shared" si="151"/>
        <v>10000</v>
      </c>
      <c r="H337" s="17">
        <v>10000</v>
      </c>
      <c r="I337" s="17">
        <v>0</v>
      </c>
      <c r="J337" s="17">
        <v>0</v>
      </c>
      <c r="K337" s="17">
        <v>0</v>
      </c>
      <c r="L337" s="16">
        <v>0</v>
      </c>
      <c r="M337" s="16">
        <v>0</v>
      </c>
      <c r="N337" s="16">
        <v>0</v>
      </c>
    </row>
    <row r="338" spans="1:14" ht="15" customHeight="1">
      <c r="A338" s="55" t="s">
        <v>129</v>
      </c>
      <c r="B338" s="27"/>
      <c r="C338" s="27"/>
      <c r="D338" s="56" t="s">
        <v>347</v>
      </c>
      <c r="E338" s="17">
        <v>10000</v>
      </c>
      <c r="F338" s="44">
        <f t="shared" si="142"/>
        <v>0</v>
      </c>
      <c r="G338" s="17">
        <f t="shared" si="151"/>
        <v>10000</v>
      </c>
      <c r="H338" s="17">
        <v>10000</v>
      </c>
      <c r="I338" s="17">
        <v>0</v>
      </c>
      <c r="J338" s="17">
        <v>0</v>
      </c>
      <c r="K338" s="17">
        <v>0</v>
      </c>
      <c r="L338" s="16">
        <v>0</v>
      </c>
      <c r="M338" s="16">
        <v>0</v>
      </c>
      <c r="N338" s="16">
        <v>0</v>
      </c>
    </row>
    <row r="339" spans="1:14" ht="15" customHeight="1">
      <c r="A339" s="55" t="s">
        <v>130</v>
      </c>
      <c r="B339" s="27"/>
      <c r="C339" s="27"/>
      <c r="D339" s="56" t="s">
        <v>260</v>
      </c>
      <c r="E339" s="17">
        <v>34000</v>
      </c>
      <c r="F339" s="44">
        <f t="shared" si="142"/>
        <v>0</v>
      </c>
      <c r="G339" s="17">
        <f t="shared" si="151"/>
        <v>34000</v>
      </c>
      <c r="H339" s="17">
        <v>34000</v>
      </c>
      <c r="I339" s="17">
        <v>0</v>
      </c>
      <c r="J339" s="17">
        <v>0</v>
      </c>
      <c r="K339" s="17">
        <v>0</v>
      </c>
      <c r="L339" s="16">
        <v>0</v>
      </c>
      <c r="M339" s="17">
        <v>0</v>
      </c>
      <c r="N339" s="16">
        <v>0</v>
      </c>
    </row>
    <row r="340" spans="1:14" ht="15" customHeight="1">
      <c r="A340" s="55" t="s">
        <v>131</v>
      </c>
      <c r="B340" s="27"/>
      <c r="C340" s="27"/>
      <c r="D340" s="56" t="s">
        <v>1040</v>
      </c>
      <c r="E340" s="17">
        <v>5000</v>
      </c>
      <c r="F340" s="44">
        <f t="shared" si="142"/>
        <v>0</v>
      </c>
      <c r="G340" s="17">
        <f>SUM(H340:N340)</f>
        <v>5000</v>
      </c>
      <c r="H340" s="17">
        <v>5000</v>
      </c>
      <c r="I340" s="17">
        <v>0</v>
      </c>
      <c r="J340" s="17">
        <v>0</v>
      </c>
      <c r="K340" s="17">
        <v>0</v>
      </c>
      <c r="L340" s="16">
        <v>0</v>
      </c>
      <c r="M340" s="16">
        <v>0</v>
      </c>
      <c r="N340" s="16">
        <v>0</v>
      </c>
    </row>
    <row r="341" spans="1:14" ht="15" customHeight="1">
      <c r="A341" s="55" t="s">
        <v>132</v>
      </c>
      <c r="B341" s="27"/>
      <c r="C341" s="27"/>
      <c r="D341" s="56" t="s">
        <v>352</v>
      </c>
      <c r="E341" s="17">
        <v>280000</v>
      </c>
      <c r="F341" s="44">
        <f t="shared" si="142"/>
        <v>0</v>
      </c>
      <c r="G341" s="17">
        <f t="shared" si="151"/>
        <v>280000</v>
      </c>
      <c r="H341" s="17">
        <v>280000</v>
      </c>
      <c r="I341" s="17">
        <v>0</v>
      </c>
      <c r="J341" s="17">
        <v>0</v>
      </c>
      <c r="K341" s="17">
        <v>0</v>
      </c>
      <c r="L341" s="17">
        <v>0</v>
      </c>
      <c r="M341" s="16">
        <v>0</v>
      </c>
      <c r="N341" s="16">
        <v>0</v>
      </c>
    </row>
    <row r="342" spans="1:14" ht="15" customHeight="1">
      <c r="A342" s="55" t="s">
        <v>1023</v>
      </c>
      <c r="B342" s="27"/>
      <c r="C342" s="27"/>
      <c r="D342" s="56" t="s">
        <v>269</v>
      </c>
      <c r="E342" s="17">
        <v>36000</v>
      </c>
      <c r="F342" s="44">
        <f t="shared" si="142"/>
        <v>0</v>
      </c>
      <c r="G342" s="17">
        <f t="shared" si="151"/>
        <v>36000</v>
      </c>
      <c r="H342" s="17">
        <v>36000</v>
      </c>
      <c r="I342" s="16">
        <v>0</v>
      </c>
      <c r="J342" s="16">
        <v>0</v>
      </c>
      <c r="K342" s="17">
        <v>0</v>
      </c>
      <c r="L342" s="16">
        <v>0</v>
      </c>
      <c r="M342" s="17">
        <v>0</v>
      </c>
      <c r="N342" s="16">
        <v>0</v>
      </c>
    </row>
    <row r="343" spans="1:14" ht="10.5" customHeight="1">
      <c r="A343" s="62"/>
      <c r="B343" s="49"/>
      <c r="C343" s="29"/>
      <c r="D343" s="23"/>
      <c r="E343" s="32"/>
      <c r="F343" s="32"/>
      <c r="G343" s="32"/>
      <c r="H343" s="32"/>
      <c r="I343" s="23"/>
      <c r="J343" s="23"/>
      <c r="K343" s="23"/>
      <c r="L343" s="23"/>
      <c r="M343" s="23"/>
      <c r="N343" s="23"/>
    </row>
    <row r="344" spans="1:14" ht="18" customHeight="1">
      <c r="A344" s="110" t="s">
        <v>34</v>
      </c>
      <c r="B344" s="111" t="s">
        <v>327</v>
      </c>
      <c r="C344" s="110" t="s">
        <v>745</v>
      </c>
      <c r="D344" s="112" t="s">
        <v>385</v>
      </c>
      <c r="E344" s="107" t="s">
        <v>1057</v>
      </c>
      <c r="F344" s="107" t="s">
        <v>1052</v>
      </c>
      <c r="G344" s="113" t="s">
        <v>1053</v>
      </c>
      <c r="H344" s="109" t="s">
        <v>1056</v>
      </c>
      <c r="I344" s="109"/>
      <c r="J344" s="109"/>
      <c r="K344" s="109"/>
      <c r="L344" s="109"/>
      <c r="M344" s="109"/>
      <c r="N344" s="109"/>
    </row>
    <row r="345" spans="1:14" ht="39" customHeight="1">
      <c r="A345" s="110"/>
      <c r="B345" s="110"/>
      <c r="C345" s="110"/>
      <c r="D345" s="112"/>
      <c r="E345" s="108"/>
      <c r="F345" s="108"/>
      <c r="G345" s="114"/>
      <c r="H345" s="14" t="s">
        <v>749</v>
      </c>
      <c r="I345" s="14" t="s">
        <v>328</v>
      </c>
      <c r="J345" s="14" t="s">
        <v>748</v>
      </c>
      <c r="K345" s="14" t="s">
        <v>750</v>
      </c>
      <c r="L345" s="14" t="s">
        <v>340</v>
      </c>
      <c r="M345" s="14" t="s">
        <v>751</v>
      </c>
      <c r="N345" s="14" t="s">
        <v>752</v>
      </c>
    </row>
    <row r="346" spans="1:14" ht="12" customHeight="1">
      <c r="A346" s="34">
        <v>1</v>
      </c>
      <c r="B346" s="34">
        <v>2</v>
      </c>
      <c r="C346" s="34">
        <v>3</v>
      </c>
      <c r="D346" s="34">
        <v>4</v>
      </c>
      <c r="E346" s="34">
        <v>5</v>
      </c>
      <c r="F346" s="34">
        <v>6</v>
      </c>
      <c r="G346" s="34">
        <v>7</v>
      </c>
      <c r="H346" s="34">
        <v>8</v>
      </c>
      <c r="I346" s="34">
        <v>9</v>
      </c>
      <c r="J346" s="34">
        <v>10</v>
      </c>
      <c r="K346" s="34">
        <v>11</v>
      </c>
      <c r="L346" s="34">
        <v>12</v>
      </c>
      <c r="M346" s="34">
        <v>13</v>
      </c>
      <c r="N346" s="34">
        <v>14</v>
      </c>
    </row>
    <row r="347" spans="1:14" ht="14.25" customHeight="1">
      <c r="A347" s="55" t="s">
        <v>133</v>
      </c>
      <c r="B347" s="27"/>
      <c r="C347" s="27"/>
      <c r="D347" s="56" t="s">
        <v>353</v>
      </c>
      <c r="E347" s="17">
        <v>10000</v>
      </c>
      <c r="F347" s="44">
        <f aca="true" t="shared" si="155" ref="F347:F378">G347-E347</f>
        <v>0</v>
      </c>
      <c r="G347" s="17">
        <f t="shared" si="151"/>
        <v>10000</v>
      </c>
      <c r="H347" s="17">
        <v>10000</v>
      </c>
      <c r="I347" s="16">
        <v>0</v>
      </c>
      <c r="J347" s="16">
        <v>0</v>
      </c>
      <c r="K347" s="17">
        <v>0</v>
      </c>
      <c r="L347" s="16">
        <v>0</v>
      </c>
      <c r="M347" s="17">
        <v>0</v>
      </c>
      <c r="N347" s="16">
        <v>0</v>
      </c>
    </row>
    <row r="348" spans="1:14" ht="14.25" customHeight="1">
      <c r="A348" s="55" t="s">
        <v>134</v>
      </c>
      <c r="B348" s="27"/>
      <c r="C348" s="27"/>
      <c r="D348" s="56" t="s">
        <v>199</v>
      </c>
      <c r="E348" s="17">
        <v>5000</v>
      </c>
      <c r="F348" s="44">
        <f t="shared" si="155"/>
        <v>0</v>
      </c>
      <c r="G348" s="17">
        <f>SUM(H348:N348)</f>
        <v>5000</v>
      </c>
      <c r="H348" s="17">
        <v>5000</v>
      </c>
      <c r="I348" s="16">
        <v>0</v>
      </c>
      <c r="J348" s="16">
        <v>0</v>
      </c>
      <c r="K348" s="17">
        <v>0</v>
      </c>
      <c r="L348" s="16">
        <v>0</v>
      </c>
      <c r="M348" s="16">
        <v>0</v>
      </c>
      <c r="N348" s="16">
        <v>0</v>
      </c>
    </row>
    <row r="349" spans="1:14" ht="14.25" customHeight="1">
      <c r="A349" s="55" t="s">
        <v>135</v>
      </c>
      <c r="B349" s="27"/>
      <c r="C349" s="27"/>
      <c r="D349" s="56" t="s">
        <v>629</v>
      </c>
      <c r="E349" s="17">
        <v>5000</v>
      </c>
      <c r="F349" s="44">
        <f t="shared" si="155"/>
        <v>0</v>
      </c>
      <c r="G349" s="17">
        <f>SUM(H349:N349)</f>
        <v>5000</v>
      </c>
      <c r="H349" s="17">
        <v>5000</v>
      </c>
      <c r="I349" s="16">
        <v>0</v>
      </c>
      <c r="J349" s="16">
        <v>0</v>
      </c>
      <c r="K349" s="17">
        <v>0</v>
      </c>
      <c r="L349" s="16">
        <v>0</v>
      </c>
      <c r="M349" s="16">
        <v>0</v>
      </c>
      <c r="N349" s="16">
        <v>0</v>
      </c>
    </row>
    <row r="350" spans="1:14" ht="14.25" customHeight="1">
      <c r="A350" s="55" t="s">
        <v>136</v>
      </c>
      <c r="B350" s="27"/>
      <c r="C350" s="27"/>
      <c r="D350" s="56" t="s">
        <v>781</v>
      </c>
      <c r="E350" s="17">
        <v>5000</v>
      </c>
      <c r="F350" s="44">
        <f t="shared" si="155"/>
        <v>0</v>
      </c>
      <c r="G350" s="17">
        <f>SUM(H350:N350)</f>
        <v>5000</v>
      </c>
      <c r="H350" s="17">
        <v>5000</v>
      </c>
      <c r="I350" s="17">
        <v>0</v>
      </c>
      <c r="J350" s="17">
        <v>0</v>
      </c>
      <c r="K350" s="17">
        <v>0</v>
      </c>
      <c r="L350" s="16">
        <v>0</v>
      </c>
      <c r="M350" s="16">
        <v>0</v>
      </c>
      <c r="N350" s="16">
        <v>0</v>
      </c>
    </row>
    <row r="351" spans="1:14" ht="14.25" customHeight="1">
      <c r="A351" s="55" t="s">
        <v>137</v>
      </c>
      <c r="B351" s="27"/>
      <c r="C351" s="27"/>
      <c r="D351" s="56" t="s">
        <v>630</v>
      </c>
      <c r="E351" s="17">
        <v>8000</v>
      </c>
      <c r="F351" s="44">
        <f t="shared" si="155"/>
        <v>0</v>
      </c>
      <c r="G351" s="17">
        <f>SUM(H351:N351)</f>
        <v>8000</v>
      </c>
      <c r="H351" s="17">
        <v>8000</v>
      </c>
      <c r="I351" s="16">
        <v>0</v>
      </c>
      <c r="J351" s="16">
        <v>0</v>
      </c>
      <c r="K351" s="17">
        <v>0</v>
      </c>
      <c r="L351" s="16">
        <v>0</v>
      </c>
      <c r="M351" s="16">
        <v>0</v>
      </c>
      <c r="N351" s="16">
        <v>0</v>
      </c>
    </row>
    <row r="352" spans="1:14" ht="14.25" customHeight="1">
      <c r="A352" s="55" t="s">
        <v>138</v>
      </c>
      <c r="B352" s="27"/>
      <c r="C352" s="27"/>
      <c r="D352" s="56" t="s">
        <v>870</v>
      </c>
      <c r="E352" s="17">
        <v>15000</v>
      </c>
      <c r="F352" s="44">
        <f t="shared" si="155"/>
        <v>0</v>
      </c>
      <c r="G352" s="17">
        <f>SUM(H352:N352)</f>
        <v>15000</v>
      </c>
      <c r="H352" s="17">
        <v>15000</v>
      </c>
      <c r="I352" s="16">
        <v>0</v>
      </c>
      <c r="J352" s="16">
        <v>0</v>
      </c>
      <c r="K352" s="17">
        <v>0</v>
      </c>
      <c r="L352" s="16">
        <v>0</v>
      </c>
      <c r="M352" s="16">
        <v>0</v>
      </c>
      <c r="N352" s="16">
        <v>0</v>
      </c>
    </row>
    <row r="353" spans="1:14" ht="27.75" customHeight="1">
      <c r="A353" s="27"/>
      <c r="B353" s="27"/>
      <c r="C353" s="115" t="s">
        <v>888</v>
      </c>
      <c r="D353" s="116"/>
      <c r="E353" s="20">
        <f>E354+E366+E374+E395+E403+E412+E421</f>
        <v>5419000</v>
      </c>
      <c r="F353" s="20">
        <f>F354+F366+F374+F395+F403+F412+F421</f>
        <v>0</v>
      </c>
      <c r="G353" s="20">
        <f t="shared" si="151"/>
        <v>5419000</v>
      </c>
      <c r="H353" s="20">
        <f aca="true" t="shared" si="156" ref="H353:N353">H354+H366+H374+H395+H403+H412+H421</f>
        <v>2734000</v>
      </c>
      <c r="I353" s="20">
        <f t="shared" si="156"/>
        <v>1420000</v>
      </c>
      <c r="J353" s="20">
        <f t="shared" si="156"/>
        <v>400000</v>
      </c>
      <c r="K353" s="20">
        <f t="shared" si="156"/>
        <v>770000</v>
      </c>
      <c r="L353" s="20">
        <f t="shared" si="156"/>
        <v>95000</v>
      </c>
      <c r="M353" s="20">
        <f t="shared" si="156"/>
        <v>0</v>
      </c>
      <c r="N353" s="20">
        <f t="shared" si="156"/>
        <v>0</v>
      </c>
    </row>
    <row r="354" spans="1:14" ht="25.5" customHeight="1">
      <c r="A354" s="27"/>
      <c r="B354" s="26" t="s">
        <v>69</v>
      </c>
      <c r="C354" s="117" t="s">
        <v>889</v>
      </c>
      <c r="D354" s="118"/>
      <c r="E354" s="19">
        <f aca="true" t="shared" si="157" ref="E354:N355">E355</f>
        <v>630000</v>
      </c>
      <c r="F354" s="19">
        <f t="shared" si="157"/>
        <v>0</v>
      </c>
      <c r="G354" s="19">
        <f t="shared" si="151"/>
        <v>630000</v>
      </c>
      <c r="H354" s="19">
        <f t="shared" si="157"/>
        <v>175000</v>
      </c>
      <c r="I354" s="19">
        <f t="shared" si="157"/>
        <v>240000</v>
      </c>
      <c r="J354" s="19">
        <f t="shared" si="157"/>
        <v>0</v>
      </c>
      <c r="K354" s="19">
        <f t="shared" si="157"/>
        <v>120000</v>
      </c>
      <c r="L354" s="19">
        <f t="shared" si="157"/>
        <v>95000</v>
      </c>
      <c r="M354" s="19">
        <f t="shared" si="157"/>
        <v>0</v>
      </c>
      <c r="N354" s="19">
        <f t="shared" si="157"/>
        <v>0</v>
      </c>
    </row>
    <row r="355" spans="1:14" ht="20.25" customHeight="1">
      <c r="A355" s="27"/>
      <c r="B355" s="27"/>
      <c r="C355" s="28">
        <v>3</v>
      </c>
      <c r="D355" s="16" t="s">
        <v>194</v>
      </c>
      <c r="E355" s="17">
        <f t="shared" si="157"/>
        <v>630000</v>
      </c>
      <c r="F355" s="44">
        <f t="shared" si="155"/>
        <v>0</v>
      </c>
      <c r="G355" s="17">
        <f t="shared" si="151"/>
        <v>630000</v>
      </c>
      <c r="H355" s="17">
        <f t="shared" si="157"/>
        <v>175000</v>
      </c>
      <c r="I355" s="17">
        <f t="shared" si="157"/>
        <v>240000</v>
      </c>
      <c r="J355" s="17">
        <f t="shared" si="157"/>
        <v>0</v>
      </c>
      <c r="K355" s="17">
        <f t="shared" si="157"/>
        <v>120000</v>
      </c>
      <c r="L355" s="17">
        <f t="shared" si="157"/>
        <v>95000</v>
      </c>
      <c r="M355" s="17">
        <f t="shared" si="157"/>
        <v>0</v>
      </c>
      <c r="N355" s="17">
        <f t="shared" si="157"/>
        <v>0</v>
      </c>
    </row>
    <row r="356" spans="1:14" ht="15" customHeight="1">
      <c r="A356" s="27"/>
      <c r="B356" s="27"/>
      <c r="C356" s="28">
        <v>32</v>
      </c>
      <c r="D356" s="16" t="s">
        <v>205</v>
      </c>
      <c r="E356" s="17">
        <f>E357+E360+E363</f>
        <v>630000</v>
      </c>
      <c r="F356" s="44">
        <f t="shared" si="155"/>
        <v>0</v>
      </c>
      <c r="G356" s="17">
        <f t="shared" si="151"/>
        <v>630000</v>
      </c>
      <c r="H356" s="17">
        <f aca="true" t="shared" si="158" ref="H356:N356">H357+H360+H363</f>
        <v>175000</v>
      </c>
      <c r="I356" s="17">
        <f t="shared" si="158"/>
        <v>240000</v>
      </c>
      <c r="J356" s="17">
        <f t="shared" si="158"/>
        <v>0</v>
      </c>
      <c r="K356" s="17">
        <f t="shared" si="158"/>
        <v>120000</v>
      </c>
      <c r="L356" s="17">
        <f t="shared" si="158"/>
        <v>95000</v>
      </c>
      <c r="M356" s="17">
        <f t="shared" si="158"/>
        <v>0</v>
      </c>
      <c r="N356" s="17">
        <f t="shared" si="158"/>
        <v>0</v>
      </c>
    </row>
    <row r="357" spans="1:14" ht="15" customHeight="1">
      <c r="A357" s="27"/>
      <c r="B357" s="27"/>
      <c r="C357" s="28">
        <v>322</v>
      </c>
      <c r="D357" s="16" t="s">
        <v>212</v>
      </c>
      <c r="E357" s="17">
        <f>SUM(E358:E359)</f>
        <v>65000</v>
      </c>
      <c r="F357" s="44">
        <f t="shared" si="155"/>
        <v>0</v>
      </c>
      <c r="G357" s="17">
        <f t="shared" si="151"/>
        <v>65000</v>
      </c>
      <c r="H357" s="17">
        <f aca="true" t="shared" si="159" ref="H357:N357">SUM(H358:H359)</f>
        <v>45000</v>
      </c>
      <c r="I357" s="17">
        <f t="shared" si="159"/>
        <v>20000</v>
      </c>
      <c r="J357" s="17">
        <f>SUM(J358:J359)</f>
        <v>0</v>
      </c>
      <c r="K357" s="17">
        <f t="shared" si="159"/>
        <v>0</v>
      </c>
      <c r="L357" s="17">
        <f t="shared" si="159"/>
        <v>0</v>
      </c>
      <c r="M357" s="17">
        <f t="shared" si="159"/>
        <v>0</v>
      </c>
      <c r="N357" s="17">
        <f t="shared" si="159"/>
        <v>0</v>
      </c>
    </row>
    <row r="358" spans="1:14" ht="14.25" customHeight="1">
      <c r="A358" s="27" t="s">
        <v>139</v>
      </c>
      <c r="B358" s="27"/>
      <c r="C358" s="28">
        <v>3221</v>
      </c>
      <c r="D358" s="16" t="s">
        <v>270</v>
      </c>
      <c r="E358" s="17">
        <v>5000</v>
      </c>
      <c r="F358" s="44">
        <f t="shared" si="155"/>
        <v>0</v>
      </c>
      <c r="G358" s="17">
        <f t="shared" si="151"/>
        <v>5000</v>
      </c>
      <c r="H358" s="17">
        <v>0</v>
      </c>
      <c r="I358" s="17">
        <v>5000</v>
      </c>
      <c r="J358" s="17">
        <v>0</v>
      </c>
      <c r="K358" s="17">
        <v>0</v>
      </c>
      <c r="L358" s="17">
        <v>0</v>
      </c>
      <c r="M358" s="17">
        <v>0</v>
      </c>
      <c r="N358" s="16">
        <v>0</v>
      </c>
    </row>
    <row r="359" spans="1:14" ht="13.5" customHeight="1">
      <c r="A359" s="27" t="s">
        <v>140</v>
      </c>
      <c r="B359" s="27"/>
      <c r="C359" s="28">
        <v>3225</v>
      </c>
      <c r="D359" s="16" t="s">
        <v>271</v>
      </c>
      <c r="E359" s="17">
        <v>60000</v>
      </c>
      <c r="F359" s="44">
        <f t="shared" si="155"/>
        <v>0</v>
      </c>
      <c r="G359" s="17">
        <f t="shared" si="151"/>
        <v>60000</v>
      </c>
      <c r="H359" s="17">
        <v>45000</v>
      </c>
      <c r="I359" s="17">
        <v>15000</v>
      </c>
      <c r="J359" s="17">
        <v>0</v>
      </c>
      <c r="K359" s="17">
        <v>0</v>
      </c>
      <c r="L359" s="17">
        <v>0</v>
      </c>
      <c r="M359" s="17">
        <v>0</v>
      </c>
      <c r="N359" s="16">
        <v>0</v>
      </c>
    </row>
    <row r="360" spans="1:14" ht="15" customHeight="1">
      <c r="A360" s="27"/>
      <c r="B360" s="27"/>
      <c r="C360" s="28">
        <v>323</v>
      </c>
      <c r="D360" s="16" t="s">
        <v>214</v>
      </c>
      <c r="E360" s="17">
        <f>SUM(E361:E362)</f>
        <v>345000</v>
      </c>
      <c r="F360" s="44">
        <f t="shared" si="155"/>
        <v>0</v>
      </c>
      <c r="G360" s="17">
        <f t="shared" si="151"/>
        <v>345000</v>
      </c>
      <c r="H360" s="17">
        <f aca="true" t="shared" si="160" ref="H360:N360">SUM(H361:H362)</f>
        <v>55000</v>
      </c>
      <c r="I360" s="17">
        <f t="shared" si="160"/>
        <v>75000</v>
      </c>
      <c r="J360" s="17">
        <f t="shared" si="160"/>
        <v>0</v>
      </c>
      <c r="K360" s="17">
        <f t="shared" si="160"/>
        <v>120000</v>
      </c>
      <c r="L360" s="17">
        <f t="shared" si="160"/>
        <v>95000</v>
      </c>
      <c r="M360" s="17">
        <f t="shared" si="160"/>
        <v>0</v>
      </c>
      <c r="N360" s="17">
        <f t="shared" si="160"/>
        <v>0</v>
      </c>
    </row>
    <row r="361" spans="1:14" ht="15" customHeight="1">
      <c r="A361" s="27" t="s">
        <v>1041</v>
      </c>
      <c r="B361" s="27"/>
      <c r="C361" s="28">
        <v>3235</v>
      </c>
      <c r="D361" s="16" t="s">
        <v>272</v>
      </c>
      <c r="E361" s="17">
        <v>40000</v>
      </c>
      <c r="F361" s="44">
        <f t="shared" si="155"/>
        <v>0</v>
      </c>
      <c r="G361" s="17">
        <f t="shared" si="151"/>
        <v>40000</v>
      </c>
      <c r="H361" s="17">
        <v>15000</v>
      </c>
      <c r="I361" s="17">
        <v>25000</v>
      </c>
      <c r="J361" s="17">
        <v>0</v>
      </c>
      <c r="K361" s="17">
        <v>0</v>
      </c>
      <c r="L361" s="17">
        <v>0</v>
      </c>
      <c r="M361" s="17">
        <v>0</v>
      </c>
      <c r="N361" s="16">
        <v>0</v>
      </c>
    </row>
    <row r="362" spans="1:14" ht="15" customHeight="1">
      <c r="A362" s="27" t="s">
        <v>141</v>
      </c>
      <c r="B362" s="27"/>
      <c r="C362" s="28">
        <v>3237</v>
      </c>
      <c r="D362" s="16" t="s">
        <v>274</v>
      </c>
      <c r="E362" s="17">
        <v>305000</v>
      </c>
      <c r="F362" s="44">
        <f t="shared" si="155"/>
        <v>0</v>
      </c>
      <c r="G362" s="17">
        <f t="shared" si="151"/>
        <v>305000</v>
      </c>
      <c r="H362" s="17">
        <v>40000</v>
      </c>
      <c r="I362" s="17">
        <v>50000</v>
      </c>
      <c r="J362" s="17">
        <v>0</v>
      </c>
      <c r="K362" s="17">
        <v>120000</v>
      </c>
      <c r="L362" s="17">
        <v>95000</v>
      </c>
      <c r="M362" s="17">
        <v>0</v>
      </c>
      <c r="N362" s="16">
        <v>0</v>
      </c>
    </row>
    <row r="363" spans="1:14" ht="15" customHeight="1">
      <c r="A363" s="27"/>
      <c r="B363" s="27"/>
      <c r="C363" s="28">
        <v>329</v>
      </c>
      <c r="D363" s="16" t="s">
        <v>275</v>
      </c>
      <c r="E363" s="17">
        <f>SUM(E364:E365)</f>
        <v>220000</v>
      </c>
      <c r="F363" s="44">
        <f t="shared" si="155"/>
        <v>0</v>
      </c>
      <c r="G363" s="17">
        <f t="shared" si="151"/>
        <v>220000</v>
      </c>
      <c r="H363" s="17">
        <f aca="true" t="shared" si="161" ref="H363:N363">SUM(H364:H365)</f>
        <v>75000</v>
      </c>
      <c r="I363" s="17">
        <f t="shared" si="161"/>
        <v>145000</v>
      </c>
      <c r="J363" s="17">
        <f t="shared" si="161"/>
        <v>0</v>
      </c>
      <c r="K363" s="17">
        <f t="shared" si="161"/>
        <v>0</v>
      </c>
      <c r="L363" s="17">
        <f t="shared" si="161"/>
        <v>0</v>
      </c>
      <c r="M363" s="17">
        <f t="shared" si="161"/>
        <v>0</v>
      </c>
      <c r="N363" s="17">
        <f t="shared" si="161"/>
        <v>0</v>
      </c>
    </row>
    <row r="364" spans="1:14" ht="15" customHeight="1">
      <c r="A364" s="27" t="s">
        <v>142</v>
      </c>
      <c r="B364" s="27"/>
      <c r="C364" s="28">
        <v>3293</v>
      </c>
      <c r="D364" s="16" t="s">
        <v>276</v>
      </c>
      <c r="E364" s="17">
        <v>25000</v>
      </c>
      <c r="F364" s="44">
        <f t="shared" si="155"/>
        <v>0</v>
      </c>
      <c r="G364" s="17">
        <f t="shared" si="151"/>
        <v>25000</v>
      </c>
      <c r="H364" s="17">
        <v>0</v>
      </c>
      <c r="I364" s="17">
        <v>25000</v>
      </c>
      <c r="J364" s="17">
        <v>0</v>
      </c>
      <c r="K364" s="17">
        <v>0</v>
      </c>
      <c r="L364" s="17">
        <v>0</v>
      </c>
      <c r="M364" s="17">
        <v>0</v>
      </c>
      <c r="N364" s="16">
        <v>0</v>
      </c>
    </row>
    <row r="365" spans="1:14" ht="15" customHeight="1">
      <c r="A365" s="27" t="s">
        <v>143</v>
      </c>
      <c r="B365" s="27"/>
      <c r="C365" s="28">
        <v>3299</v>
      </c>
      <c r="D365" s="16" t="s">
        <v>277</v>
      </c>
      <c r="E365" s="17">
        <v>195000</v>
      </c>
      <c r="F365" s="44">
        <f t="shared" si="155"/>
        <v>0</v>
      </c>
      <c r="G365" s="17">
        <f t="shared" si="151"/>
        <v>195000</v>
      </c>
      <c r="H365" s="17">
        <v>75000</v>
      </c>
      <c r="I365" s="17">
        <v>120000</v>
      </c>
      <c r="J365" s="17">
        <v>0</v>
      </c>
      <c r="K365" s="17">
        <v>0</v>
      </c>
      <c r="L365" s="17">
        <v>0</v>
      </c>
      <c r="M365" s="17">
        <v>0</v>
      </c>
      <c r="N365" s="16">
        <v>0</v>
      </c>
    </row>
    <row r="366" spans="1:14" ht="25.5" customHeight="1">
      <c r="A366" s="27"/>
      <c r="B366" s="26" t="s">
        <v>69</v>
      </c>
      <c r="C366" s="117" t="s">
        <v>890</v>
      </c>
      <c r="D366" s="118"/>
      <c r="E366" s="19">
        <f>E367</f>
        <v>80000</v>
      </c>
      <c r="F366" s="19">
        <f>F367</f>
        <v>0</v>
      </c>
      <c r="G366" s="19">
        <f t="shared" si="151"/>
        <v>80000</v>
      </c>
      <c r="H366" s="19">
        <f>H367</f>
        <v>80000</v>
      </c>
      <c r="I366" s="19">
        <f aca="true" t="shared" si="162" ref="I366:N367">I367</f>
        <v>0</v>
      </c>
      <c r="J366" s="19">
        <f t="shared" si="162"/>
        <v>0</v>
      </c>
      <c r="K366" s="19">
        <f t="shared" si="162"/>
        <v>0</v>
      </c>
      <c r="L366" s="19">
        <f t="shared" si="162"/>
        <v>0</v>
      </c>
      <c r="M366" s="19">
        <f t="shared" si="162"/>
        <v>0</v>
      </c>
      <c r="N366" s="19">
        <f t="shared" si="162"/>
        <v>0</v>
      </c>
    </row>
    <row r="367" spans="1:14" ht="20.25" customHeight="1">
      <c r="A367" s="27"/>
      <c r="B367" s="27"/>
      <c r="C367" s="28">
        <v>3</v>
      </c>
      <c r="D367" s="16" t="s">
        <v>194</v>
      </c>
      <c r="E367" s="17">
        <f>E368</f>
        <v>80000</v>
      </c>
      <c r="F367" s="44">
        <f t="shared" si="155"/>
        <v>0</v>
      </c>
      <c r="G367" s="17">
        <f t="shared" si="151"/>
        <v>80000</v>
      </c>
      <c r="H367" s="17">
        <f>H368</f>
        <v>80000</v>
      </c>
      <c r="I367" s="17">
        <f t="shared" si="162"/>
        <v>0</v>
      </c>
      <c r="J367" s="17">
        <f t="shared" si="162"/>
        <v>0</v>
      </c>
      <c r="K367" s="17">
        <f t="shared" si="162"/>
        <v>0</v>
      </c>
      <c r="L367" s="17">
        <f t="shared" si="162"/>
        <v>0</v>
      </c>
      <c r="M367" s="17">
        <f t="shared" si="162"/>
        <v>0</v>
      </c>
      <c r="N367" s="17">
        <f t="shared" si="162"/>
        <v>0</v>
      </c>
    </row>
    <row r="368" spans="1:14" ht="15" customHeight="1">
      <c r="A368" s="27"/>
      <c r="B368" s="27"/>
      <c r="C368" s="28">
        <v>32</v>
      </c>
      <c r="D368" s="16" t="s">
        <v>205</v>
      </c>
      <c r="E368" s="17">
        <f>E369+E371</f>
        <v>80000</v>
      </c>
      <c r="F368" s="44">
        <f t="shared" si="155"/>
        <v>0</v>
      </c>
      <c r="G368" s="17">
        <f t="shared" si="151"/>
        <v>80000</v>
      </c>
      <c r="H368" s="17">
        <f aca="true" t="shared" si="163" ref="H368:N368">H369+H371</f>
        <v>80000</v>
      </c>
      <c r="I368" s="17">
        <f t="shared" si="163"/>
        <v>0</v>
      </c>
      <c r="J368" s="17">
        <f t="shared" si="163"/>
        <v>0</v>
      </c>
      <c r="K368" s="17">
        <f t="shared" si="163"/>
        <v>0</v>
      </c>
      <c r="L368" s="17">
        <f t="shared" si="163"/>
        <v>0</v>
      </c>
      <c r="M368" s="17">
        <f t="shared" si="163"/>
        <v>0</v>
      </c>
      <c r="N368" s="17">
        <f t="shared" si="163"/>
        <v>0</v>
      </c>
    </row>
    <row r="369" spans="1:14" ht="15" customHeight="1">
      <c r="A369" s="27"/>
      <c r="B369" s="27"/>
      <c r="C369" s="28">
        <v>323</v>
      </c>
      <c r="D369" s="16" t="s">
        <v>214</v>
      </c>
      <c r="E369" s="17">
        <f aca="true" t="shared" si="164" ref="E369:N369">E370</f>
        <v>30000</v>
      </c>
      <c r="F369" s="44">
        <f t="shared" si="155"/>
        <v>0</v>
      </c>
      <c r="G369" s="17">
        <f t="shared" si="151"/>
        <v>30000</v>
      </c>
      <c r="H369" s="17">
        <f t="shared" si="164"/>
        <v>30000</v>
      </c>
      <c r="I369" s="17">
        <f t="shared" si="164"/>
        <v>0</v>
      </c>
      <c r="J369" s="17">
        <f t="shared" si="164"/>
        <v>0</v>
      </c>
      <c r="K369" s="17">
        <f t="shared" si="164"/>
        <v>0</v>
      </c>
      <c r="L369" s="17">
        <f t="shared" si="164"/>
        <v>0</v>
      </c>
      <c r="M369" s="17">
        <f t="shared" si="164"/>
        <v>0</v>
      </c>
      <c r="N369" s="17">
        <f t="shared" si="164"/>
        <v>0</v>
      </c>
    </row>
    <row r="370" spans="1:14" ht="15" customHeight="1">
      <c r="A370" s="27" t="s">
        <v>144</v>
      </c>
      <c r="B370" s="27"/>
      <c r="C370" s="28">
        <v>3237</v>
      </c>
      <c r="D370" s="16" t="s">
        <v>274</v>
      </c>
      <c r="E370" s="17">
        <v>30000</v>
      </c>
      <c r="F370" s="44">
        <f t="shared" si="155"/>
        <v>0</v>
      </c>
      <c r="G370" s="17">
        <f t="shared" si="151"/>
        <v>30000</v>
      </c>
      <c r="H370" s="17">
        <v>30000</v>
      </c>
      <c r="I370" s="16">
        <v>0</v>
      </c>
      <c r="J370" s="16">
        <v>0</v>
      </c>
      <c r="K370" s="16">
        <v>0</v>
      </c>
      <c r="L370" s="16">
        <v>0</v>
      </c>
      <c r="M370" s="17">
        <v>0</v>
      </c>
      <c r="N370" s="16">
        <v>0</v>
      </c>
    </row>
    <row r="371" spans="1:14" ht="15" customHeight="1">
      <c r="A371" s="27"/>
      <c r="B371" s="27"/>
      <c r="C371" s="28">
        <v>329</v>
      </c>
      <c r="D371" s="16" t="s">
        <v>275</v>
      </c>
      <c r="E371" s="17">
        <f>SUM(E372:E373)</f>
        <v>50000</v>
      </c>
      <c r="F371" s="44">
        <f t="shared" si="155"/>
        <v>0</v>
      </c>
      <c r="G371" s="17">
        <f t="shared" si="151"/>
        <v>50000</v>
      </c>
      <c r="H371" s="17">
        <f aca="true" t="shared" si="165" ref="H371:N371">SUM(H372:H373)</f>
        <v>50000</v>
      </c>
      <c r="I371" s="17">
        <f t="shared" si="165"/>
        <v>0</v>
      </c>
      <c r="J371" s="17">
        <f t="shared" si="165"/>
        <v>0</v>
      </c>
      <c r="K371" s="17">
        <f t="shared" si="165"/>
        <v>0</v>
      </c>
      <c r="L371" s="17">
        <f t="shared" si="165"/>
        <v>0</v>
      </c>
      <c r="M371" s="17">
        <f t="shared" si="165"/>
        <v>0</v>
      </c>
      <c r="N371" s="17">
        <f t="shared" si="165"/>
        <v>0</v>
      </c>
    </row>
    <row r="372" spans="1:14" ht="15" customHeight="1">
      <c r="A372" s="27" t="s">
        <v>145</v>
      </c>
      <c r="B372" s="27"/>
      <c r="C372" s="28">
        <v>3293</v>
      </c>
      <c r="D372" s="16" t="s">
        <v>276</v>
      </c>
      <c r="E372" s="17">
        <v>10000</v>
      </c>
      <c r="F372" s="44">
        <f t="shared" si="155"/>
        <v>0</v>
      </c>
      <c r="G372" s="17">
        <f t="shared" si="151"/>
        <v>10000</v>
      </c>
      <c r="H372" s="17">
        <v>10000</v>
      </c>
      <c r="I372" s="16">
        <v>0</v>
      </c>
      <c r="J372" s="16">
        <v>0</v>
      </c>
      <c r="K372" s="16">
        <v>0</v>
      </c>
      <c r="L372" s="16">
        <v>0</v>
      </c>
      <c r="M372" s="17">
        <v>0</v>
      </c>
      <c r="N372" s="16">
        <v>0</v>
      </c>
    </row>
    <row r="373" spans="1:14" ht="15" customHeight="1">
      <c r="A373" s="27" t="s">
        <v>329</v>
      </c>
      <c r="B373" s="27"/>
      <c r="C373" s="28">
        <v>3299</v>
      </c>
      <c r="D373" s="16" t="s">
        <v>277</v>
      </c>
      <c r="E373" s="17">
        <v>40000</v>
      </c>
      <c r="F373" s="44">
        <f t="shared" si="155"/>
        <v>0</v>
      </c>
      <c r="G373" s="17">
        <f t="shared" si="151"/>
        <v>40000</v>
      </c>
      <c r="H373" s="17">
        <v>40000</v>
      </c>
      <c r="I373" s="16">
        <v>0</v>
      </c>
      <c r="J373" s="16">
        <v>0</v>
      </c>
      <c r="K373" s="16">
        <v>0</v>
      </c>
      <c r="L373" s="16">
        <v>0</v>
      </c>
      <c r="M373" s="17">
        <v>0</v>
      </c>
      <c r="N373" s="16">
        <v>0</v>
      </c>
    </row>
    <row r="374" spans="1:14" ht="25.5" customHeight="1">
      <c r="A374" s="27"/>
      <c r="B374" s="26" t="s">
        <v>69</v>
      </c>
      <c r="C374" s="117" t="s">
        <v>891</v>
      </c>
      <c r="D374" s="118"/>
      <c r="E374" s="19">
        <f>E375</f>
        <v>354000</v>
      </c>
      <c r="F374" s="19">
        <f>F375</f>
        <v>0</v>
      </c>
      <c r="G374" s="19">
        <f aca="true" t="shared" si="166" ref="G374:G399">SUM(H374:N374)</f>
        <v>354000</v>
      </c>
      <c r="H374" s="19">
        <f>H375</f>
        <v>354000</v>
      </c>
      <c r="I374" s="19">
        <f aca="true" t="shared" si="167" ref="I374:N376">I375</f>
        <v>0</v>
      </c>
      <c r="J374" s="19">
        <f t="shared" si="167"/>
        <v>0</v>
      </c>
      <c r="K374" s="19">
        <f t="shared" si="167"/>
        <v>0</v>
      </c>
      <c r="L374" s="19">
        <f t="shared" si="167"/>
        <v>0</v>
      </c>
      <c r="M374" s="19">
        <f t="shared" si="167"/>
        <v>0</v>
      </c>
      <c r="N374" s="19">
        <f t="shared" si="167"/>
        <v>0</v>
      </c>
    </row>
    <row r="375" spans="1:14" ht="17.25" customHeight="1">
      <c r="A375" s="27"/>
      <c r="B375" s="27"/>
      <c r="C375" s="28">
        <v>3</v>
      </c>
      <c r="D375" s="16" t="s">
        <v>194</v>
      </c>
      <c r="E375" s="17">
        <f>E376</f>
        <v>354000</v>
      </c>
      <c r="F375" s="44">
        <f t="shared" si="155"/>
        <v>0</v>
      </c>
      <c r="G375" s="17">
        <f t="shared" si="166"/>
        <v>354000</v>
      </c>
      <c r="H375" s="17">
        <f>H376</f>
        <v>354000</v>
      </c>
      <c r="I375" s="17">
        <f t="shared" si="167"/>
        <v>0</v>
      </c>
      <c r="J375" s="17">
        <f t="shared" si="167"/>
        <v>0</v>
      </c>
      <c r="K375" s="17">
        <f t="shared" si="167"/>
        <v>0</v>
      </c>
      <c r="L375" s="17">
        <f t="shared" si="167"/>
        <v>0</v>
      </c>
      <c r="M375" s="17">
        <f t="shared" si="167"/>
        <v>0</v>
      </c>
      <c r="N375" s="17">
        <f t="shared" si="167"/>
        <v>0</v>
      </c>
    </row>
    <row r="376" spans="1:14" ht="15" customHeight="1">
      <c r="A376" s="27"/>
      <c r="B376" s="27"/>
      <c r="C376" s="28">
        <v>38</v>
      </c>
      <c r="D376" s="16" t="s">
        <v>208</v>
      </c>
      <c r="E376" s="17">
        <f>E377</f>
        <v>354000</v>
      </c>
      <c r="F376" s="44">
        <f t="shared" si="155"/>
        <v>0</v>
      </c>
      <c r="G376" s="17">
        <f t="shared" si="166"/>
        <v>354000</v>
      </c>
      <c r="H376" s="17">
        <f>H377</f>
        <v>354000</v>
      </c>
      <c r="I376" s="17">
        <f t="shared" si="167"/>
        <v>0</v>
      </c>
      <c r="J376" s="17">
        <f t="shared" si="167"/>
        <v>0</v>
      </c>
      <c r="K376" s="17">
        <f t="shared" si="167"/>
        <v>0</v>
      </c>
      <c r="L376" s="17">
        <f t="shared" si="167"/>
        <v>0</v>
      </c>
      <c r="M376" s="17">
        <f t="shared" si="167"/>
        <v>0</v>
      </c>
      <c r="N376" s="17">
        <f t="shared" si="167"/>
        <v>0</v>
      </c>
    </row>
    <row r="377" spans="1:14" ht="15" customHeight="1">
      <c r="A377" s="27"/>
      <c r="B377" s="27"/>
      <c r="C377" s="28">
        <v>381</v>
      </c>
      <c r="D377" s="16" t="s">
        <v>209</v>
      </c>
      <c r="E377" s="17">
        <f aca="true" t="shared" si="168" ref="E377:N377">E378</f>
        <v>354000</v>
      </c>
      <c r="F377" s="44">
        <f t="shared" si="155"/>
        <v>0</v>
      </c>
      <c r="G377" s="17">
        <f t="shared" si="166"/>
        <v>354000</v>
      </c>
      <c r="H377" s="17">
        <f t="shared" si="168"/>
        <v>354000</v>
      </c>
      <c r="I377" s="17">
        <f t="shared" si="168"/>
        <v>0</v>
      </c>
      <c r="J377" s="17">
        <f t="shared" si="168"/>
        <v>0</v>
      </c>
      <c r="K377" s="17">
        <f t="shared" si="168"/>
        <v>0</v>
      </c>
      <c r="L377" s="17">
        <f t="shared" si="168"/>
        <v>0</v>
      </c>
      <c r="M377" s="17">
        <f t="shared" si="168"/>
        <v>0</v>
      </c>
      <c r="N377" s="17">
        <f t="shared" si="168"/>
        <v>0</v>
      </c>
    </row>
    <row r="378" spans="1:14" ht="15" customHeight="1">
      <c r="A378" s="27" t="s">
        <v>18</v>
      </c>
      <c r="B378" s="27"/>
      <c r="C378" s="28">
        <v>3811</v>
      </c>
      <c r="D378" s="16" t="s">
        <v>211</v>
      </c>
      <c r="E378" s="17">
        <f>E383</f>
        <v>354000</v>
      </c>
      <c r="F378" s="44">
        <f t="shared" si="155"/>
        <v>0</v>
      </c>
      <c r="G378" s="17">
        <f t="shared" si="166"/>
        <v>354000</v>
      </c>
      <c r="H378" s="17">
        <f>H383</f>
        <v>354000</v>
      </c>
      <c r="I378" s="17">
        <f>I383</f>
        <v>0</v>
      </c>
      <c r="J378" s="17">
        <f>J383</f>
        <v>0</v>
      </c>
      <c r="K378" s="17">
        <f>K383</f>
        <v>0</v>
      </c>
      <c r="L378" s="17">
        <f>L383+L395</f>
        <v>0</v>
      </c>
      <c r="M378" s="17">
        <f>M383+M395</f>
        <v>0</v>
      </c>
      <c r="N378" s="17">
        <f>N383+N395</f>
        <v>0</v>
      </c>
    </row>
    <row r="379" spans="1:14" ht="27.75" customHeight="1">
      <c r="A379" s="49"/>
      <c r="B379" s="49"/>
      <c r="C379" s="29"/>
      <c r="D379" s="23"/>
      <c r="E379" s="32"/>
      <c r="F379" s="32"/>
      <c r="G379" s="32"/>
      <c r="H379" s="32"/>
      <c r="I379" s="32"/>
      <c r="J379" s="32"/>
      <c r="K379" s="32"/>
      <c r="L379" s="32"/>
      <c r="M379" s="32"/>
      <c r="N379" s="32"/>
    </row>
    <row r="380" spans="1:14" ht="18" customHeight="1">
      <c r="A380" s="110" t="s">
        <v>34</v>
      </c>
      <c r="B380" s="111" t="s">
        <v>327</v>
      </c>
      <c r="C380" s="110" t="s">
        <v>745</v>
      </c>
      <c r="D380" s="112" t="s">
        <v>385</v>
      </c>
      <c r="E380" s="107" t="s">
        <v>1057</v>
      </c>
      <c r="F380" s="107" t="s">
        <v>1052</v>
      </c>
      <c r="G380" s="113" t="s">
        <v>1053</v>
      </c>
      <c r="H380" s="109" t="s">
        <v>1056</v>
      </c>
      <c r="I380" s="109"/>
      <c r="J380" s="109"/>
      <c r="K380" s="109"/>
      <c r="L380" s="109"/>
      <c r="M380" s="109"/>
      <c r="N380" s="109"/>
    </row>
    <row r="381" spans="1:14" ht="39" customHeight="1">
      <c r="A381" s="110"/>
      <c r="B381" s="110"/>
      <c r="C381" s="110"/>
      <c r="D381" s="112"/>
      <c r="E381" s="108"/>
      <c r="F381" s="108"/>
      <c r="G381" s="114"/>
      <c r="H381" s="14" t="s">
        <v>749</v>
      </c>
      <c r="I381" s="14" t="s">
        <v>328</v>
      </c>
      <c r="J381" s="14" t="s">
        <v>748</v>
      </c>
      <c r="K381" s="14" t="s">
        <v>750</v>
      </c>
      <c r="L381" s="14" t="s">
        <v>340</v>
      </c>
      <c r="M381" s="14" t="s">
        <v>751</v>
      </c>
      <c r="N381" s="14" t="s">
        <v>752</v>
      </c>
    </row>
    <row r="382" spans="1:14" ht="12" customHeight="1">
      <c r="A382" s="34">
        <v>1</v>
      </c>
      <c r="B382" s="34">
        <v>2</v>
      </c>
      <c r="C382" s="34">
        <v>3</v>
      </c>
      <c r="D382" s="34">
        <v>4</v>
      </c>
      <c r="E382" s="34">
        <v>5</v>
      </c>
      <c r="F382" s="34">
        <v>6</v>
      </c>
      <c r="G382" s="34">
        <v>7</v>
      </c>
      <c r="H382" s="34">
        <v>8</v>
      </c>
      <c r="I382" s="34">
        <v>9</v>
      </c>
      <c r="J382" s="34">
        <v>10</v>
      </c>
      <c r="K382" s="34">
        <v>11</v>
      </c>
      <c r="L382" s="34">
        <v>12</v>
      </c>
      <c r="M382" s="34">
        <v>13</v>
      </c>
      <c r="N382" s="34">
        <v>14</v>
      </c>
    </row>
    <row r="383" spans="1:14" ht="15" customHeight="1">
      <c r="A383" s="27"/>
      <c r="B383" s="27"/>
      <c r="C383" s="60">
        <v>38114</v>
      </c>
      <c r="D383" s="16" t="s">
        <v>278</v>
      </c>
      <c r="E383" s="17">
        <f>SUM(E384:E394)</f>
        <v>354000</v>
      </c>
      <c r="F383" s="44">
        <f aca="true" t="shared" si="169" ref="F383:F416">G383-E383</f>
        <v>0</v>
      </c>
      <c r="G383" s="17">
        <f t="shared" si="166"/>
        <v>354000</v>
      </c>
      <c r="H383" s="17">
        <f>SUM(H384:H394)</f>
        <v>354000</v>
      </c>
      <c r="I383" s="17">
        <f aca="true" t="shared" si="170" ref="I383:N383">I384+I385+I386+I387+I388+I389+I390+I391+I392</f>
        <v>0</v>
      </c>
      <c r="J383" s="17">
        <f t="shared" si="170"/>
        <v>0</v>
      </c>
      <c r="K383" s="17">
        <f t="shared" si="170"/>
        <v>0</v>
      </c>
      <c r="L383" s="17">
        <f t="shared" si="170"/>
        <v>0</v>
      </c>
      <c r="M383" s="17">
        <f t="shared" si="170"/>
        <v>0</v>
      </c>
      <c r="N383" s="17">
        <f t="shared" si="170"/>
        <v>0</v>
      </c>
    </row>
    <row r="384" spans="1:14" ht="14.25" customHeight="1">
      <c r="A384" s="55" t="s">
        <v>146</v>
      </c>
      <c r="B384" s="27"/>
      <c r="C384" s="51"/>
      <c r="D384" s="56" t="s">
        <v>279</v>
      </c>
      <c r="E384" s="17">
        <v>50000</v>
      </c>
      <c r="F384" s="44">
        <f t="shared" si="169"/>
        <v>0</v>
      </c>
      <c r="G384" s="17">
        <f t="shared" si="166"/>
        <v>50000</v>
      </c>
      <c r="H384" s="17">
        <v>50000</v>
      </c>
      <c r="I384" s="16">
        <v>0</v>
      </c>
      <c r="J384" s="16">
        <v>0</v>
      </c>
      <c r="K384" s="16">
        <v>0</v>
      </c>
      <c r="L384" s="16">
        <v>0</v>
      </c>
      <c r="M384" s="16">
        <v>0</v>
      </c>
      <c r="N384" s="16">
        <v>0</v>
      </c>
    </row>
    <row r="385" spans="1:14" ht="14.25" customHeight="1">
      <c r="A385" s="55" t="s">
        <v>147</v>
      </c>
      <c r="B385" s="27"/>
      <c r="C385" s="51"/>
      <c r="D385" s="56" t="s">
        <v>280</v>
      </c>
      <c r="E385" s="17">
        <v>54000</v>
      </c>
      <c r="F385" s="44">
        <f t="shared" si="169"/>
        <v>0</v>
      </c>
      <c r="G385" s="17">
        <f t="shared" si="166"/>
        <v>54000</v>
      </c>
      <c r="H385" s="17">
        <v>54000</v>
      </c>
      <c r="I385" s="16">
        <v>0</v>
      </c>
      <c r="J385" s="16">
        <v>0</v>
      </c>
      <c r="K385" s="16">
        <v>0</v>
      </c>
      <c r="L385" s="16">
        <v>0</v>
      </c>
      <c r="M385" s="16">
        <v>0</v>
      </c>
      <c r="N385" s="16">
        <v>0</v>
      </c>
    </row>
    <row r="386" spans="1:14" ht="14.25" customHeight="1">
      <c r="A386" s="55" t="s">
        <v>285</v>
      </c>
      <c r="B386" s="27"/>
      <c r="C386" s="51"/>
      <c r="D386" s="56" t="s">
        <v>281</v>
      </c>
      <c r="E386" s="17">
        <v>45000</v>
      </c>
      <c r="F386" s="44">
        <f t="shared" si="169"/>
        <v>0</v>
      </c>
      <c r="G386" s="17">
        <f t="shared" si="166"/>
        <v>45000</v>
      </c>
      <c r="H386" s="17">
        <v>45000</v>
      </c>
      <c r="I386" s="16">
        <v>0</v>
      </c>
      <c r="J386" s="16">
        <v>0</v>
      </c>
      <c r="K386" s="16">
        <v>0</v>
      </c>
      <c r="L386" s="16">
        <v>0</v>
      </c>
      <c r="M386" s="16">
        <v>0</v>
      </c>
      <c r="N386" s="16">
        <v>0</v>
      </c>
    </row>
    <row r="387" spans="1:14" ht="14.25" customHeight="1">
      <c r="A387" s="55" t="s">
        <v>148</v>
      </c>
      <c r="B387" s="27"/>
      <c r="C387" s="51"/>
      <c r="D387" s="56" t="s">
        <v>282</v>
      </c>
      <c r="E387" s="17">
        <v>30000</v>
      </c>
      <c r="F387" s="44">
        <f t="shared" si="169"/>
        <v>0</v>
      </c>
      <c r="G387" s="17">
        <f t="shared" si="166"/>
        <v>30000</v>
      </c>
      <c r="H387" s="17">
        <v>30000</v>
      </c>
      <c r="I387" s="16">
        <v>0</v>
      </c>
      <c r="J387" s="16">
        <v>0</v>
      </c>
      <c r="K387" s="16">
        <v>0</v>
      </c>
      <c r="L387" s="16">
        <v>0</v>
      </c>
      <c r="M387" s="16">
        <v>0</v>
      </c>
      <c r="N387" s="16">
        <v>0</v>
      </c>
    </row>
    <row r="388" spans="1:14" ht="14.25" customHeight="1">
      <c r="A388" s="55" t="s">
        <v>149</v>
      </c>
      <c r="B388" s="27"/>
      <c r="C388" s="51"/>
      <c r="D388" s="56" t="s">
        <v>283</v>
      </c>
      <c r="E388" s="17">
        <v>20000</v>
      </c>
      <c r="F388" s="44">
        <f t="shared" si="169"/>
        <v>0</v>
      </c>
      <c r="G388" s="17">
        <f t="shared" si="166"/>
        <v>20000</v>
      </c>
      <c r="H388" s="17">
        <v>20000</v>
      </c>
      <c r="I388" s="16">
        <v>0</v>
      </c>
      <c r="J388" s="16">
        <v>0</v>
      </c>
      <c r="K388" s="16">
        <v>0</v>
      </c>
      <c r="L388" s="16">
        <v>0</v>
      </c>
      <c r="M388" s="16">
        <v>0</v>
      </c>
      <c r="N388" s="16">
        <v>0</v>
      </c>
    </row>
    <row r="389" spans="1:14" ht="14.25" customHeight="1">
      <c r="A389" s="55" t="s">
        <v>321</v>
      </c>
      <c r="B389" s="16"/>
      <c r="C389" s="34"/>
      <c r="D389" s="56" t="s">
        <v>284</v>
      </c>
      <c r="E389" s="17">
        <v>20000</v>
      </c>
      <c r="F389" s="44">
        <f t="shared" si="169"/>
        <v>0</v>
      </c>
      <c r="G389" s="17">
        <f t="shared" si="166"/>
        <v>20000</v>
      </c>
      <c r="H389" s="17">
        <v>20000</v>
      </c>
      <c r="I389" s="16">
        <v>0</v>
      </c>
      <c r="J389" s="16">
        <v>0</v>
      </c>
      <c r="K389" s="16">
        <v>0</v>
      </c>
      <c r="L389" s="16">
        <v>0</v>
      </c>
      <c r="M389" s="16">
        <v>0</v>
      </c>
      <c r="N389" s="16">
        <v>0</v>
      </c>
    </row>
    <row r="390" spans="1:14" ht="14.25" customHeight="1">
      <c r="A390" s="55" t="s">
        <v>150</v>
      </c>
      <c r="B390" s="16"/>
      <c r="C390" s="34"/>
      <c r="D390" s="56" t="s">
        <v>290</v>
      </c>
      <c r="E390" s="17">
        <v>35000</v>
      </c>
      <c r="F390" s="44">
        <f t="shared" si="169"/>
        <v>0</v>
      </c>
      <c r="G390" s="17">
        <f t="shared" si="166"/>
        <v>35000</v>
      </c>
      <c r="H390" s="17">
        <v>35000</v>
      </c>
      <c r="I390" s="16">
        <v>0</v>
      </c>
      <c r="J390" s="16">
        <v>0</v>
      </c>
      <c r="K390" s="16">
        <v>0</v>
      </c>
      <c r="L390" s="16">
        <v>0</v>
      </c>
      <c r="M390" s="16">
        <v>0</v>
      </c>
      <c r="N390" s="16">
        <v>0</v>
      </c>
    </row>
    <row r="391" spans="1:14" ht="14.25" customHeight="1">
      <c r="A391" s="55" t="s">
        <v>784</v>
      </c>
      <c r="B391" s="16"/>
      <c r="C391" s="34"/>
      <c r="D391" s="56" t="s">
        <v>482</v>
      </c>
      <c r="E391" s="17">
        <v>30000</v>
      </c>
      <c r="F391" s="44">
        <f t="shared" si="169"/>
        <v>0</v>
      </c>
      <c r="G391" s="17">
        <f t="shared" si="166"/>
        <v>30000</v>
      </c>
      <c r="H391" s="17">
        <v>30000</v>
      </c>
      <c r="I391" s="16">
        <v>0</v>
      </c>
      <c r="J391" s="16">
        <v>0</v>
      </c>
      <c r="K391" s="16">
        <v>0</v>
      </c>
      <c r="L391" s="16">
        <v>0</v>
      </c>
      <c r="M391" s="16">
        <v>0</v>
      </c>
      <c r="N391" s="16">
        <v>0</v>
      </c>
    </row>
    <row r="392" spans="1:14" ht="14.25" customHeight="1">
      <c r="A392" s="55" t="s">
        <v>151</v>
      </c>
      <c r="B392" s="16"/>
      <c r="C392" s="34"/>
      <c r="D392" s="56" t="s">
        <v>1019</v>
      </c>
      <c r="E392" s="17">
        <v>30000</v>
      </c>
      <c r="F392" s="44">
        <f t="shared" si="169"/>
        <v>0</v>
      </c>
      <c r="G392" s="17">
        <f t="shared" si="166"/>
        <v>30000</v>
      </c>
      <c r="H392" s="17">
        <v>30000</v>
      </c>
      <c r="I392" s="16">
        <v>0</v>
      </c>
      <c r="J392" s="16">
        <v>0</v>
      </c>
      <c r="K392" s="16">
        <v>0</v>
      </c>
      <c r="L392" s="16">
        <v>0</v>
      </c>
      <c r="M392" s="16">
        <v>0</v>
      </c>
      <c r="N392" s="16">
        <v>0</v>
      </c>
    </row>
    <row r="393" spans="1:14" ht="14.25" customHeight="1">
      <c r="A393" s="55" t="s">
        <v>287</v>
      </c>
      <c r="B393" s="16"/>
      <c r="C393" s="34"/>
      <c r="D393" s="56" t="s">
        <v>483</v>
      </c>
      <c r="E393" s="17">
        <v>30000</v>
      </c>
      <c r="F393" s="44">
        <f t="shared" si="169"/>
        <v>0</v>
      </c>
      <c r="G393" s="17">
        <f t="shared" si="166"/>
        <v>30000</v>
      </c>
      <c r="H393" s="17">
        <v>30000</v>
      </c>
      <c r="I393" s="16"/>
      <c r="J393" s="16"/>
      <c r="K393" s="16"/>
      <c r="L393" s="16"/>
      <c r="M393" s="16"/>
      <c r="N393" s="16"/>
    </row>
    <row r="394" spans="1:14" ht="14.25" customHeight="1">
      <c r="A394" s="55" t="s">
        <v>775</v>
      </c>
      <c r="B394" s="16"/>
      <c r="C394" s="34"/>
      <c r="D394" s="56" t="s">
        <v>1010</v>
      </c>
      <c r="E394" s="17">
        <v>10000</v>
      </c>
      <c r="F394" s="44">
        <f t="shared" si="169"/>
        <v>0</v>
      </c>
      <c r="G394" s="17">
        <f t="shared" si="166"/>
        <v>10000</v>
      </c>
      <c r="H394" s="17">
        <v>10000</v>
      </c>
      <c r="I394" s="16">
        <v>0</v>
      </c>
      <c r="J394" s="16">
        <v>0</v>
      </c>
      <c r="K394" s="16">
        <v>0</v>
      </c>
      <c r="L394" s="16">
        <v>0</v>
      </c>
      <c r="M394" s="16">
        <v>0</v>
      </c>
      <c r="N394" s="16">
        <v>0</v>
      </c>
    </row>
    <row r="395" spans="1:14" ht="27" customHeight="1">
      <c r="A395" s="27"/>
      <c r="B395" s="26" t="s">
        <v>69</v>
      </c>
      <c r="C395" s="123" t="s">
        <v>892</v>
      </c>
      <c r="D395" s="124"/>
      <c r="E395" s="19">
        <f aca="true" t="shared" si="171" ref="E395:N395">SUM(E396)</f>
        <v>375000</v>
      </c>
      <c r="F395" s="19">
        <f t="shared" si="171"/>
        <v>0</v>
      </c>
      <c r="G395" s="19">
        <f t="shared" si="166"/>
        <v>375000</v>
      </c>
      <c r="H395" s="19">
        <f t="shared" si="171"/>
        <v>375000</v>
      </c>
      <c r="I395" s="19">
        <f t="shared" si="171"/>
        <v>0</v>
      </c>
      <c r="J395" s="19">
        <f t="shared" si="171"/>
        <v>0</v>
      </c>
      <c r="K395" s="19">
        <f t="shared" si="171"/>
        <v>0</v>
      </c>
      <c r="L395" s="19">
        <f t="shared" si="171"/>
        <v>0</v>
      </c>
      <c r="M395" s="19">
        <f t="shared" si="171"/>
        <v>0</v>
      </c>
      <c r="N395" s="19">
        <f t="shared" si="171"/>
        <v>0</v>
      </c>
    </row>
    <row r="396" spans="1:14" ht="20.25" customHeight="1">
      <c r="A396" s="27"/>
      <c r="B396" s="27"/>
      <c r="C396" s="28">
        <v>3</v>
      </c>
      <c r="D396" s="16" t="s">
        <v>194</v>
      </c>
      <c r="E396" s="17">
        <f aca="true" t="shared" si="172" ref="E396:N396">E397</f>
        <v>375000</v>
      </c>
      <c r="F396" s="44">
        <f t="shared" si="169"/>
        <v>0</v>
      </c>
      <c r="G396" s="17">
        <f t="shared" si="166"/>
        <v>375000</v>
      </c>
      <c r="H396" s="17">
        <f t="shared" si="172"/>
        <v>375000</v>
      </c>
      <c r="I396" s="17">
        <f t="shared" si="172"/>
        <v>0</v>
      </c>
      <c r="J396" s="17">
        <f t="shared" si="172"/>
        <v>0</v>
      </c>
      <c r="K396" s="17">
        <f t="shared" si="172"/>
        <v>0</v>
      </c>
      <c r="L396" s="17">
        <f t="shared" si="172"/>
        <v>0</v>
      </c>
      <c r="M396" s="17">
        <f t="shared" si="172"/>
        <v>0</v>
      </c>
      <c r="N396" s="17">
        <f t="shared" si="172"/>
        <v>0</v>
      </c>
    </row>
    <row r="397" spans="1:14" ht="18" customHeight="1">
      <c r="A397" s="27"/>
      <c r="B397" s="27"/>
      <c r="C397" s="28">
        <v>38</v>
      </c>
      <c r="D397" s="16" t="s">
        <v>208</v>
      </c>
      <c r="E397" s="17">
        <f>E398+E400</f>
        <v>375000</v>
      </c>
      <c r="F397" s="44">
        <f t="shared" si="169"/>
        <v>0</v>
      </c>
      <c r="G397" s="17">
        <f t="shared" si="166"/>
        <v>375000</v>
      </c>
      <c r="H397" s="17">
        <f aca="true" t="shared" si="173" ref="H397:N397">H398+H400</f>
        <v>375000</v>
      </c>
      <c r="I397" s="17">
        <f t="shared" si="173"/>
        <v>0</v>
      </c>
      <c r="J397" s="17">
        <f t="shared" si="173"/>
        <v>0</v>
      </c>
      <c r="K397" s="17">
        <f t="shared" si="173"/>
        <v>0</v>
      </c>
      <c r="L397" s="17">
        <f t="shared" si="173"/>
        <v>0</v>
      </c>
      <c r="M397" s="17">
        <f t="shared" si="173"/>
        <v>0</v>
      </c>
      <c r="N397" s="17">
        <f t="shared" si="173"/>
        <v>0</v>
      </c>
    </row>
    <row r="398" spans="1:14" ht="18" customHeight="1">
      <c r="A398" s="27"/>
      <c r="B398" s="27"/>
      <c r="C398" s="28">
        <v>381</v>
      </c>
      <c r="D398" s="16" t="s">
        <v>209</v>
      </c>
      <c r="E398" s="17">
        <f aca="true" t="shared" si="174" ref="E398:N398">E399</f>
        <v>75000</v>
      </c>
      <c r="F398" s="44">
        <f t="shared" si="169"/>
        <v>0</v>
      </c>
      <c r="G398" s="17">
        <f t="shared" si="166"/>
        <v>75000</v>
      </c>
      <c r="H398" s="17">
        <f t="shared" si="174"/>
        <v>75000</v>
      </c>
      <c r="I398" s="17">
        <f t="shared" si="174"/>
        <v>0</v>
      </c>
      <c r="J398" s="17">
        <f t="shared" si="174"/>
        <v>0</v>
      </c>
      <c r="K398" s="17">
        <f t="shared" si="174"/>
        <v>0</v>
      </c>
      <c r="L398" s="17">
        <f t="shared" si="174"/>
        <v>0</v>
      </c>
      <c r="M398" s="17">
        <f t="shared" si="174"/>
        <v>0</v>
      </c>
      <c r="N398" s="17">
        <f t="shared" si="174"/>
        <v>0</v>
      </c>
    </row>
    <row r="399" spans="1:14" ht="15" customHeight="1">
      <c r="A399" s="55" t="s">
        <v>152</v>
      </c>
      <c r="B399" s="27"/>
      <c r="C399" s="28">
        <v>3811</v>
      </c>
      <c r="D399" s="16" t="s">
        <v>389</v>
      </c>
      <c r="E399" s="17">
        <v>75000</v>
      </c>
      <c r="F399" s="44">
        <f t="shared" si="169"/>
        <v>0</v>
      </c>
      <c r="G399" s="17">
        <f t="shared" si="166"/>
        <v>75000</v>
      </c>
      <c r="H399" s="17">
        <v>75000</v>
      </c>
      <c r="I399" s="16">
        <v>0</v>
      </c>
      <c r="J399" s="16">
        <v>0</v>
      </c>
      <c r="K399" s="16">
        <v>0</v>
      </c>
      <c r="L399" s="16">
        <v>0</v>
      </c>
      <c r="M399" s="16">
        <v>0</v>
      </c>
      <c r="N399" s="16">
        <v>0</v>
      </c>
    </row>
    <row r="400" spans="1:14" ht="18" customHeight="1">
      <c r="A400" s="55"/>
      <c r="B400" s="27"/>
      <c r="C400" s="28" t="s">
        <v>481</v>
      </c>
      <c r="D400" s="16" t="s">
        <v>244</v>
      </c>
      <c r="E400" s="17">
        <f>E401+E402</f>
        <v>300000</v>
      </c>
      <c r="F400" s="44">
        <f t="shared" si="169"/>
        <v>0</v>
      </c>
      <c r="G400" s="17">
        <f aca="true" t="shared" si="175" ref="G400:G406">SUM(H400:N400)</f>
        <v>300000</v>
      </c>
      <c r="H400" s="17">
        <f>H401+H402</f>
        <v>300000</v>
      </c>
      <c r="I400" s="17">
        <f aca="true" t="shared" si="176" ref="I400:N400">I401+I402</f>
        <v>0</v>
      </c>
      <c r="J400" s="17">
        <f t="shared" si="176"/>
        <v>0</v>
      </c>
      <c r="K400" s="17">
        <f t="shared" si="176"/>
        <v>0</v>
      </c>
      <c r="L400" s="17">
        <f t="shared" si="176"/>
        <v>0</v>
      </c>
      <c r="M400" s="17">
        <f t="shared" si="176"/>
        <v>0</v>
      </c>
      <c r="N400" s="17">
        <f t="shared" si="176"/>
        <v>0</v>
      </c>
    </row>
    <row r="401" spans="1:14" ht="15" customHeight="1">
      <c r="A401" s="55" t="s">
        <v>153</v>
      </c>
      <c r="B401" s="27"/>
      <c r="C401" s="28" t="s">
        <v>381</v>
      </c>
      <c r="D401" s="16" t="s">
        <v>956</v>
      </c>
      <c r="E401" s="17">
        <v>150000</v>
      </c>
      <c r="F401" s="44">
        <f t="shared" si="169"/>
        <v>0</v>
      </c>
      <c r="G401" s="17">
        <f t="shared" si="175"/>
        <v>150000</v>
      </c>
      <c r="H401" s="17">
        <v>150000</v>
      </c>
      <c r="I401" s="17">
        <v>0</v>
      </c>
      <c r="J401" s="17">
        <v>0</v>
      </c>
      <c r="K401" s="17">
        <v>0</v>
      </c>
      <c r="L401" s="16">
        <v>0</v>
      </c>
      <c r="M401" s="16">
        <v>0</v>
      </c>
      <c r="N401" s="16">
        <v>0</v>
      </c>
    </row>
    <row r="402" spans="1:14" ht="15" customHeight="1">
      <c r="A402" s="55" t="s">
        <v>154</v>
      </c>
      <c r="B402" s="27"/>
      <c r="C402" s="28" t="s">
        <v>381</v>
      </c>
      <c r="D402" s="16" t="s">
        <v>957</v>
      </c>
      <c r="E402" s="17">
        <v>150000</v>
      </c>
      <c r="F402" s="44">
        <f t="shared" si="169"/>
        <v>0</v>
      </c>
      <c r="G402" s="17">
        <f>SUM(H402:N402)</f>
        <v>150000</v>
      </c>
      <c r="H402" s="17">
        <v>150000</v>
      </c>
      <c r="I402" s="17">
        <v>0</v>
      </c>
      <c r="J402" s="17">
        <v>0</v>
      </c>
      <c r="K402" s="17">
        <v>0</v>
      </c>
      <c r="L402" s="16">
        <v>0</v>
      </c>
      <c r="M402" s="16">
        <v>0</v>
      </c>
      <c r="N402" s="16">
        <v>0</v>
      </c>
    </row>
    <row r="403" spans="1:14" ht="27" customHeight="1">
      <c r="A403" s="27"/>
      <c r="B403" s="26" t="s">
        <v>69</v>
      </c>
      <c r="C403" s="117" t="s">
        <v>893</v>
      </c>
      <c r="D403" s="118"/>
      <c r="E403" s="19">
        <f>E404</f>
        <v>960000</v>
      </c>
      <c r="F403" s="19">
        <f>F404</f>
        <v>0</v>
      </c>
      <c r="G403" s="19">
        <f t="shared" si="175"/>
        <v>960000</v>
      </c>
      <c r="H403" s="19">
        <f>H404</f>
        <v>50000</v>
      </c>
      <c r="I403" s="19">
        <f aca="true" t="shared" si="177" ref="I403:N404">I404</f>
        <v>560000</v>
      </c>
      <c r="J403" s="19">
        <f t="shared" si="177"/>
        <v>200000</v>
      </c>
      <c r="K403" s="19">
        <f t="shared" si="177"/>
        <v>150000</v>
      </c>
      <c r="L403" s="19">
        <f t="shared" si="177"/>
        <v>0</v>
      </c>
      <c r="M403" s="19">
        <f t="shared" si="177"/>
        <v>0</v>
      </c>
      <c r="N403" s="19">
        <f t="shared" si="177"/>
        <v>0</v>
      </c>
    </row>
    <row r="404" spans="1:14" ht="21" customHeight="1">
      <c r="A404" s="27"/>
      <c r="B404" s="27"/>
      <c r="C404" s="28">
        <v>3</v>
      </c>
      <c r="D404" s="50" t="s">
        <v>194</v>
      </c>
      <c r="E404" s="17">
        <f>E405</f>
        <v>960000</v>
      </c>
      <c r="F404" s="44">
        <f t="shared" si="169"/>
        <v>0</v>
      </c>
      <c r="G404" s="17">
        <f t="shared" si="175"/>
        <v>960000</v>
      </c>
      <c r="H404" s="17">
        <f>H405</f>
        <v>50000</v>
      </c>
      <c r="I404" s="17">
        <f t="shared" si="177"/>
        <v>560000</v>
      </c>
      <c r="J404" s="17">
        <f t="shared" si="177"/>
        <v>200000</v>
      </c>
      <c r="K404" s="17">
        <f t="shared" si="177"/>
        <v>150000</v>
      </c>
      <c r="L404" s="17">
        <f t="shared" si="177"/>
        <v>0</v>
      </c>
      <c r="M404" s="17">
        <f t="shared" si="177"/>
        <v>0</v>
      </c>
      <c r="N404" s="17">
        <f t="shared" si="177"/>
        <v>0</v>
      </c>
    </row>
    <row r="405" spans="1:14" ht="18" customHeight="1">
      <c r="A405" s="27"/>
      <c r="B405" s="27"/>
      <c r="C405" s="28">
        <v>32</v>
      </c>
      <c r="D405" s="50" t="s">
        <v>205</v>
      </c>
      <c r="E405" s="17">
        <f>E406+E409</f>
        <v>960000</v>
      </c>
      <c r="F405" s="44">
        <f t="shared" si="169"/>
        <v>0</v>
      </c>
      <c r="G405" s="17">
        <f t="shared" si="175"/>
        <v>960000</v>
      </c>
      <c r="H405" s="17">
        <f aca="true" t="shared" si="178" ref="H405:N405">H406+H409</f>
        <v>50000</v>
      </c>
      <c r="I405" s="17">
        <f t="shared" si="178"/>
        <v>560000</v>
      </c>
      <c r="J405" s="17">
        <f t="shared" si="178"/>
        <v>200000</v>
      </c>
      <c r="K405" s="17">
        <f t="shared" si="178"/>
        <v>150000</v>
      </c>
      <c r="L405" s="17">
        <f t="shared" si="178"/>
        <v>0</v>
      </c>
      <c r="M405" s="17">
        <f t="shared" si="178"/>
        <v>0</v>
      </c>
      <c r="N405" s="17">
        <f t="shared" si="178"/>
        <v>0</v>
      </c>
    </row>
    <row r="406" spans="1:14" ht="17.25" customHeight="1">
      <c r="A406" s="27"/>
      <c r="B406" s="27"/>
      <c r="C406" s="28">
        <v>322</v>
      </c>
      <c r="D406" s="50" t="s">
        <v>212</v>
      </c>
      <c r="E406" s="17">
        <f>E407+E408</f>
        <v>160000</v>
      </c>
      <c r="F406" s="44">
        <f t="shared" si="169"/>
        <v>0</v>
      </c>
      <c r="G406" s="17">
        <f t="shared" si="175"/>
        <v>160000</v>
      </c>
      <c r="H406" s="17">
        <f>H407+H408</f>
        <v>0</v>
      </c>
      <c r="I406" s="17">
        <f>I407+I408</f>
        <v>160000</v>
      </c>
      <c r="J406" s="17">
        <f>J407+J408</f>
        <v>0</v>
      </c>
      <c r="K406" s="16">
        <v>0</v>
      </c>
      <c r="L406" s="16">
        <v>0</v>
      </c>
      <c r="M406" s="16">
        <v>0</v>
      </c>
      <c r="N406" s="16">
        <v>0</v>
      </c>
    </row>
    <row r="407" spans="1:14" ht="14.25" customHeight="1">
      <c r="A407" s="27" t="s">
        <v>358</v>
      </c>
      <c r="B407" s="27"/>
      <c r="C407" s="28" t="s">
        <v>753</v>
      </c>
      <c r="D407" s="50" t="s">
        <v>754</v>
      </c>
      <c r="E407" s="17">
        <v>80000</v>
      </c>
      <c r="F407" s="44">
        <f t="shared" si="169"/>
        <v>0</v>
      </c>
      <c r="G407" s="17">
        <f aca="true" t="shared" si="179" ref="G407:G416">SUM(H407:N407)</f>
        <v>80000</v>
      </c>
      <c r="H407" s="17">
        <v>0</v>
      </c>
      <c r="I407" s="17">
        <v>80000</v>
      </c>
      <c r="J407" s="16">
        <v>0</v>
      </c>
      <c r="K407" s="16">
        <v>0</v>
      </c>
      <c r="L407" s="16">
        <v>0</v>
      </c>
      <c r="M407" s="16">
        <v>0</v>
      </c>
      <c r="N407" s="16">
        <v>0</v>
      </c>
    </row>
    <row r="408" spans="1:14" ht="14.25" customHeight="1">
      <c r="A408" s="27" t="s">
        <v>366</v>
      </c>
      <c r="B408" s="27"/>
      <c r="C408" s="28">
        <v>3224</v>
      </c>
      <c r="D408" s="50" t="s">
        <v>213</v>
      </c>
      <c r="E408" s="17">
        <v>80000</v>
      </c>
      <c r="F408" s="44">
        <f t="shared" si="169"/>
        <v>0</v>
      </c>
      <c r="G408" s="17">
        <f t="shared" si="179"/>
        <v>80000</v>
      </c>
      <c r="H408" s="17">
        <v>0</v>
      </c>
      <c r="I408" s="17">
        <v>80000</v>
      </c>
      <c r="J408" s="16">
        <v>0</v>
      </c>
      <c r="K408" s="16">
        <v>0</v>
      </c>
      <c r="L408" s="16">
        <v>0</v>
      </c>
      <c r="M408" s="16">
        <v>0</v>
      </c>
      <c r="N408" s="16">
        <v>0</v>
      </c>
    </row>
    <row r="409" spans="1:14" ht="17.25" customHeight="1">
      <c r="A409" s="27"/>
      <c r="B409" s="27"/>
      <c r="C409" s="28">
        <v>323</v>
      </c>
      <c r="D409" s="50" t="s">
        <v>214</v>
      </c>
      <c r="E409" s="17">
        <f>E410+E411</f>
        <v>800000</v>
      </c>
      <c r="F409" s="44">
        <f t="shared" si="169"/>
        <v>0</v>
      </c>
      <c r="G409" s="17">
        <f t="shared" si="179"/>
        <v>800000</v>
      </c>
      <c r="H409" s="17">
        <f>H410+H411</f>
        <v>50000</v>
      </c>
      <c r="I409" s="17">
        <f aca="true" t="shared" si="180" ref="I409:N409">I410+I411</f>
        <v>400000</v>
      </c>
      <c r="J409" s="17">
        <f t="shared" si="180"/>
        <v>200000</v>
      </c>
      <c r="K409" s="17">
        <f t="shared" si="180"/>
        <v>150000</v>
      </c>
      <c r="L409" s="17">
        <f t="shared" si="180"/>
        <v>0</v>
      </c>
      <c r="M409" s="17">
        <f t="shared" si="180"/>
        <v>0</v>
      </c>
      <c r="N409" s="17">
        <f t="shared" si="180"/>
        <v>0</v>
      </c>
    </row>
    <row r="410" spans="1:14" ht="14.25" customHeight="1">
      <c r="A410" s="27" t="s">
        <v>359</v>
      </c>
      <c r="B410" s="27"/>
      <c r="C410" s="28">
        <v>3232</v>
      </c>
      <c r="D410" s="50" t="s">
        <v>215</v>
      </c>
      <c r="E410" s="17">
        <v>450000</v>
      </c>
      <c r="F410" s="44">
        <f t="shared" si="169"/>
        <v>0</v>
      </c>
      <c r="G410" s="17">
        <f t="shared" si="179"/>
        <v>450000</v>
      </c>
      <c r="H410" s="17">
        <v>50000</v>
      </c>
      <c r="I410" s="17">
        <v>50000</v>
      </c>
      <c r="J410" s="17">
        <v>200000</v>
      </c>
      <c r="K410" s="17">
        <v>150000</v>
      </c>
      <c r="L410" s="16">
        <v>0</v>
      </c>
      <c r="M410" s="16">
        <v>0</v>
      </c>
      <c r="N410" s="16">
        <v>0</v>
      </c>
    </row>
    <row r="411" spans="1:14" ht="14.25" customHeight="1">
      <c r="A411" s="27" t="s">
        <v>370</v>
      </c>
      <c r="B411" s="27"/>
      <c r="C411" s="28" t="s">
        <v>163</v>
      </c>
      <c r="D411" s="50" t="s">
        <v>755</v>
      </c>
      <c r="E411" s="17">
        <v>350000</v>
      </c>
      <c r="F411" s="44">
        <f t="shared" si="169"/>
        <v>0</v>
      </c>
      <c r="G411" s="17">
        <f t="shared" si="179"/>
        <v>350000</v>
      </c>
      <c r="H411" s="17">
        <v>0</v>
      </c>
      <c r="I411" s="17">
        <v>350000</v>
      </c>
      <c r="J411" s="17">
        <v>0</v>
      </c>
      <c r="K411" s="17">
        <v>0</v>
      </c>
      <c r="L411" s="16">
        <v>0</v>
      </c>
      <c r="M411" s="16">
        <v>0</v>
      </c>
      <c r="N411" s="16">
        <v>0</v>
      </c>
    </row>
    <row r="412" spans="1:14" ht="25.5" customHeight="1">
      <c r="A412" s="27"/>
      <c r="B412" s="26" t="s">
        <v>69</v>
      </c>
      <c r="C412" s="117" t="s">
        <v>894</v>
      </c>
      <c r="D412" s="118"/>
      <c r="E412" s="19">
        <f aca="true" t="shared" si="181" ref="E412:N415">E413</f>
        <v>3000000</v>
      </c>
      <c r="F412" s="19">
        <f t="shared" si="181"/>
        <v>0</v>
      </c>
      <c r="G412" s="19">
        <f t="shared" si="179"/>
        <v>3000000</v>
      </c>
      <c r="H412" s="19">
        <f t="shared" si="181"/>
        <v>1700000</v>
      </c>
      <c r="I412" s="19">
        <f t="shared" si="181"/>
        <v>600000</v>
      </c>
      <c r="J412" s="19">
        <f t="shared" si="181"/>
        <v>200000</v>
      </c>
      <c r="K412" s="19">
        <f t="shared" si="181"/>
        <v>500000</v>
      </c>
      <c r="L412" s="19">
        <f t="shared" si="181"/>
        <v>0</v>
      </c>
      <c r="M412" s="19">
        <f t="shared" si="181"/>
        <v>0</v>
      </c>
      <c r="N412" s="19">
        <f t="shared" si="181"/>
        <v>0</v>
      </c>
    </row>
    <row r="413" spans="1:14" ht="21" customHeight="1">
      <c r="A413" s="27"/>
      <c r="B413" s="27"/>
      <c r="C413" s="28">
        <v>4</v>
      </c>
      <c r="D413" s="50" t="s">
        <v>216</v>
      </c>
      <c r="E413" s="17">
        <f t="shared" si="181"/>
        <v>3000000</v>
      </c>
      <c r="F413" s="44">
        <f t="shared" si="169"/>
        <v>0</v>
      </c>
      <c r="G413" s="17">
        <f t="shared" si="179"/>
        <v>3000000</v>
      </c>
      <c r="H413" s="17">
        <f t="shared" si="181"/>
        <v>1700000</v>
      </c>
      <c r="I413" s="17">
        <f t="shared" si="181"/>
        <v>600000</v>
      </c>
      <c r="J413" s="17">
        <f t="shared" si="181"/>
        <v>200000</v>
      </c>
      <c r="K413" s="17">
        <f t="shared" si="181"/>
        <v>500000</v>
      </c>
      <c r="L413" s="17">
        <f t="shared" si="181"/>
        <v>0</v>
      </c>
      <c r="M413" s="17">
        <f t="shared" si="181"/>
        <v>0</v>
      </c>
      <c r="N413" s="17">
        <f t="shared" si="181"/>
        <v>0</v>
      </c>
    </row>
    <row r="414" spans="1:14" ht="18" customHeight="1">
      <c r="A414" s="27"/>
      <c r="B414" s="27"/>
      <c r="C414" s="28">
        <v>45</v>
      </c>
      <c r="D414" s="50" t="s">
        <v>217</v>
      </c>
      <c r="E414" s="17">
        <f>E415</f>
        <v>3000000</v>
      </c>
      <c r="F414" s="44">
        <f t="shared" si="169"/>
        <v>0</v>
      </c>
      <c r="G414" s="17">
        <f t="shared" si="179"/>
        <v>3000000</v>
      </c>
      <c r="H414" s="17">
        <f>H415</f>
        <v>1700000</v>
      </c>
      <c r="I414" s="17">
        <f t="shared" si="181"/>
        <v>600000</v>
      </c>
      <c r="J414" s="17">
        <f t="shared" si="181"/>
        <v>200000</v>
      </c>
      <c r="K414" s="17">
        <f t="shared" si="181"/>
        <v>500000</v>
      </c>
      <c r="L414" s="17">
        <f t="shared" si="181"/>
        <v>0</v>
      </c>
      <c r="M414" s="17">
        <f t="shared" si="181"/>
        <v>0</v>
      </c>
      <c r="N414" s="17">
        <f t="shared" si="181"/>
        <v>0</v>
      </c>
    </row>
    <row r="415" spans="1:14" ht="18" customHeight="1">
      <c r="A415" s="27"/>
      <c r="B415" s="27"/>
      <c r="C415" s="28">
        <v>451</v>
      </c>
      <c r="D415" s="50" t="s">
        <v>218</v>
      </c>
      <c r="E415" s="17">
        <f>E416</f>
        <v>3000000</v>
      </c>
      <c r="F415" s="44">
        <f t="shared" si="169"/>
        <v>0</v>
      </c>
      <c r="G415" s="17">
        <f t="shared" si="179"/>
        <v>3000000</v>
      </c>
      <c r="H415" s="17">
        <f>H416</f>
        <v>1700000</v>
      </c>
      <c r="I415" s="17">
        <f t="shared" si="181"/>
        <v>600000</v>
      </c>
      <c r="J415" s="17">
        <f t="shared" si="181"/>
        <v>200000</v>
      </c>
      <c r="K415" s="17">
        <f t="shared" si="181"/>
        <v>500000</v>
      </c>
      <c r="L415" s="17">
        <f t="shared" si="181"/>
        <v>0</v>
      </c>
      <c r="M415" s="17">
        <f t="shared" si="181"/>
        <v>0</v>
      </c>
      <c r="N415" s="17">
        <f t="shared" si="181"/>
        <v>0</v>
      </c>
    </row>
    <row r="416" spans="1:14" ht="15" customHeight="1">
      <c r="A416" s="27" t="s">
        <v>776</v>
      </c>
      <c r="B416" s="27"/>
      <c r="C416" s="28">
        <v>4511</v>
      </c>
      <c r="D416" s="50" t="s">
        <v>959</v>
      </c>
      <c r="E416" s="17">
        <v>3000000</v>
      </c>
      <c r="F416" s="44">
        <f t="shared" si="169"/>
        <v>0</v>
      </c>
      <c r="G416" s="57">
        <f t="shared" si="179"/>
        <v>3000000</v>
      </c>
      <c r="H416" s="17">
        <v>1700000</v>
      </c>
      <c r="I416" s="17">
        <v>600000</v>
      </c>
      <c r="J416" s="17">
        <v>200000</v>
      </c>
      <c r="K416" s="17">
        <v>500000</v>
      </c>
      <c r="L416" s="16">
        <v>0</v>
      </c>
      <c r="M416" s="17">
        <v>0</v>
      </c>
      <c r="N416" s="16">
        <v>0</v>
      </c>
    </row>
    <row r="417" spans="1:14" ht="8.25" customHeight="1">
      <c r="A417" s="62"/>
      <c r="B417" s="49"/>
      <c r="C417" s="29"/>
      <c r="D417" s="49"/>
      <c r="E417" s="32"/>
      <c r="F417" s="32"/>
      <c r="G417" s="32"/>
      <c r="H417" s="32"/>
      <c r="I417" s="23"/>
      <c r="J417" s="23"/>
      <c r="K417" s="23"/>
      <c r="L417" s="23"/>
      <c r="M417" s="23"/>
      <c r="N417" s="23"/>
    </row>
    <row r="418" spans="1:14" ht="18" customHeight="1">
      <c r="A418" s="110" t="s">
        <v>34</v>
      </c>
      <c r="B418" s="111" t="s">
        <v>327</v>
      </c>
      <c r="C418" s="110" t="s">
        <v>745</v>
      </c>
      <c r="D418" s="112" t="s">
        <v>385</v>
      </c>
      <c r="E418" s="107" t="s">
        <v>1057</v>
      </c>
      <c r="F418" s="107" t="s">
        <v>1052</v>
      </c>
      <c r="G418" s="113" t="s">
        <v>1053</v>
      </c>
      <c r="H418" s="109" t="s">
        <v>1056</v>
      </c>
      <c r="I418" s="109"/>
      <c r="J418" s="109"/>
      <c r="K418" s="109"/>
      <c r="L418" s="109"/>
      <c r="M418" s="109"/>
      <c r="N418" s="109"/>
    </row>
    <row r="419" spans="1:14" ht="39" customHeight="1">
      <c r="A419" s="110"/>
      <c r="B419" s="110"/>
      <c r="C419" s="110"/>
      <c r="D419" s="112"/>
      <c r="E419" s="108"/>
      <c r="F419" s="108"/>
      <c r="G419" s="114"/>
      <c r="H419" s="14" t="s">
        <v>749</v>
      </c>
      <c r="I419" s="14" t="s">
        <v>328</v>
      </c>
      <c r="J419" s="14" t="s">
        <v>748</v>
      </c>
      <c r="K419" s="14" t="s">
        <v>750</v>
      </c>
      <c r="L419" s="14" t="s">
        <v>340</v>
      </c>
      <c r="M419" s="14" t="s">
        <v>751</v>
      </c>
      <c r="N419" s="14" t="s">
        <v>752</v>
      </c>
    </row>
    <row r="420" spans="1:14" ht="12" customHeight="1">
      <c r="A420" s="34">
        <v>1</v>
      </c>
      <c r="B420" s="34">
        <v>2</v>
      </c>
      <c r="C420" s="34">
        <v>3</v>
      </c>
      <c r="D420" s="34">
        <v>4</v>
      </c>
      <c r="E420" s="34">
        <v>5</v>
      </c>
      <c r="F420" s="34">
        <v>6</v>
      </c>
      <c r="G420" s="34">
        <v>7</v>
      </c>
      <c r="H420" s="34">
        <v>8</v>
      </c>
      <c r="I420" s="34">
        <v>9</v>
      </c>
      <c r="J420" s="34">
        <v>10</v>
      </c>
      <c r="K420" s="34">
        <v>11</v>
      </c>
      <c r="L420" s="34">
        <v>12</v>
      </c>
      <c r="M420" s="34">
        <v>13</v>
      </c>
      <c r="N420" s="34">
        <v>14</v>
      </c>
    </row>
    <row r="421" spans="1:14" ht="25.5" customHeight="1">
      <c r="A421" s="27"/>
      <c r="B421" s="26" t="s">
        <v>69</v>
      </c>
      <c r="C421" s="117" t="s">
        <v>895</v>
      </c>
      <c r="D421" s="118"/>
      <c r="E421" s="19">
        <f>E422+E426</f>
        <v>20000</v>
      </c>
      <c r="F421" s="19">
        <f>F422+F426</f>
        <v>0</v>
      </c>
      <c r="G421" s="19">
        <f aca="true" t="shared" si="182" ref="G421:G435">SUM(H421:N421)</f>
        <v>20000</v>
      </c>
      <c r="H421" s="19">
        <f>H422+H426</f>
        <v>0</v>
      </c>
      <c r="I421" s="19">
        <f aca="true" t="shared" si="183" ref="I421:N421">I422+I426</f>
        <v>20000</v>
      </c>
      <c r="J421" s="19">
        <f t="shared" si="183"/>
        <v>0</v>
      </c>
      <c r="K421" s="19">
        <f t="shared" si="183"/>
        <v>0</v>
      </c>
      <c r="L421" s="19">
        <f t="shared" si="183"/>
        <v>0</v>
      </c>
      <c r="M421" s="19">
        <f t="shared" si="183"/>
        <v>0</v>
      </c>
      <c r="N421" s="19">
        <f t="shared" si="183"/>
        <v>0</v>
      </c>
    </row>
    <row r="422" spans="1:14" ht="21" customHeight="1">
      <c r="A422" s="28"/>
      <c r="B422" s="42"/>
      <c r="C422" s="28">
        <v>3</v>
      </c>
      <c r="D422" s="43" t="s">
        <v>20</v>
      </c>
      <c r="E422" s="17">
        <f>E423</f>
        <v>10000</v>
      </c>
      <c r="F422" s="44">
        <f aca="true" t="shared" si="184" ref="F422:F453">G422-E422</f>
        <v>0</v>
      </c>
      <c r="G422" s="44">
        <f t="shared" si="182"/>
        <v>10000</v>
      </c>
      <c r="H422" s="17">
        <f>H423</f>
        <v>0</v>
      </c>
      <c r="I422" s="17">
        <f aca="true" t="shared" si="185" ref="I422:N423">I423</f>
        <v>10000</v>
      </c>
      <c r="J422" s="17">
        <f t="shared" si="185"/>
        <v>0</v>
      </c>
      <c r="K422" s="17">
        <f t="shared" si="185"/>
        <v>0</v>
      </c>
      <c r="L422" s="17">
        <f t="shared" si="185"/>
        <v>0</v>
      </c>
      <c r="M422" s="17">
        <f t="shared" si="185"/>
        <v>0</v>
      </c>
      <c r="N422" s="17">
        <f t="shared" si="185"/>
        <v>0</v>
      </c>
    </row>
    <row r="423" spans="1:14" ht="18" customHeight="1">
      <c r="A423" s="22"/>
      <c r="B423" s="28"/>
      <c r="C423" s="28">
        <v>32</v>
      </c>
      <c r="D423" s="43" t="s">
        <v>177</v>
      </c>
      <c r="E423" s="17">
        <f>E424</f>
        <v>10000</v>
      </c>
      <c r="F423" s="44">
        <f t="shared" si="184"/>
        <v>0</v>
      </c>
      <c r="G423" s="44">
        <f t="shared" si="182"/>
        <v>10000</v>
      </c>
      <c r="H423" s="17">
        <f>H424</f>
        <v>0</v>
      </c>
      <c r="I423" s="17">
        <f>I424</f>
        <v>10000</v>
      </c>
      <c r="J423" s="17">
        <f t="shared" si="185"/>
        <v>0</v>
      </c>
      <c r="K423" s="17">
        <f t="shared" si="185"/>
        <v>0</v>
      </c>
      <c r="L423" s="17">
        <f t="shared" si="185"/>
        <v>0</v>
      </c>
      <c r="M423" s="17">
        <f t="shared" si="185"/>
        <v>0</v>
      </c>
      <c r="N423" s="17">
        <f t="shared" si="185"/>
        <v>0</v>
      </c>
    </row>
    <row r="424" spans="1:14" ht="17.25" customHeight="1">
      <c r="A424" s="22"/>
      <c r="B424" s="28"/>
      <c r="C424" s="28">
        <v>322</v>
      </c>
      <c r="D424" s="43" t="s">
        <v>181</v>
      </c>
      <c r="E424" s="17">
        <f>E425</f>
        <v>10000</v>
      </c>
      <c r="F424" s="44">
        <f t="shared" si="184"/>
        <v>0</v>
      </c>
      <c r="G424" s="44">
        <f t="shared" si="182"/>
        <v>10000</v>
      </c>
      <c r="H424" s="17">
        <f>H425</f>
        <v>0</v>
      </c>
      <c r="I424" s="17">
        <f aca="true" t="shared" si="186" ref="I424:N424">I425</f>
        <v>10000</v>
      </c>
      <c r="J424" s="17">
        <f t="shared" si="186"/>
        <v>0</v>
      </c>
      <c r="K424" s="17">
        <f t="shared" si="186"/>
        <v>0</v>
      </c>
      <c r="L424" s="17">
        <f t="shared" si="186"/>
        <v>0</v>
      </c>
      <c r="M424" s="17">
        <f t="shared" si="186"/>
        <v>0</v>
      </c>
      <c r="N424" s="17">
        <f t="shared" si="186"/>
        <v>0</v>
      </c>
    </row>
    <row r="425" spans="1:14" ht="15" customHeight="1">
      <c r="A425" s="22" t="s">
        <v>777</v>
      </c>
      <c r="B425" s="28"/>
      <c r="C425" s="28">
        <v>3225</v>
      </c>
      <c r="D425" s="43" t="s">
        <v>185</v>
      </c>
      <c r="E425" s="17">
        <v>10000</v>
      </c>
      <c r="F425" s="44">
        <f t="shared" si="184"/>
        <v>0</v>
      </c>
      <c r="G425" s="64">
        <f t="shared" si="182"/>
        <v>10000</v>
      </c>
      <c r="H425" s="17">
        <v>0</v>
      </c>
      <c r="I425" s="17">
        <v>10000</v>
      </c>
      <c r="J425" s="16">
        <v>0</v>
      </c>
      <c r="K425" s="16">
        <v>0</v>
      </c>
      <c r="L425" s="16">
        <v>0</v>
      </c>
      <c r="M425" s="16">
        <v>0</v>
      </c>
      <c r="N425" s="16">
        <v>0</v>
      </c>
    </row>
    <row r="426" spans="1:14" ht="21" customHeight="1">
      <c r="A426" s="27"/>
      <c r="B426" s="27"/>
      <c r="C426" s="28">
        <v>4</v>
      </c>
      <c r="D426" s="50" t="s">
        <v>216</v>
      </c>
      <c r="E426" s="17">
        <f aca="true" t="shared" si="187" ref="E426:N428">E427</f>
        <v>10000</v>
      </c>
      <c r="F426" s="44">
        <f t="shared" si="184"/>
        <v>0</v>
      </c>
      <c r="G426" s="17">
        <f t="shared" si="182"/>
        <v>10000</v>
      </c>
      <c r="H426" s="17">
        <f t="shared" si="187"/>
        <v>0</v>
      </c>
      <c r="I426" s="17">
        <f t="shared" si="187"/>
        <v>10000</v>
      </c>
      <c r="J426" s="17">
        <f t="shared" si="187"/>
        <v>0</v>
      </c>
      <c r="K426" s="17">
        <f t="shared" si="187"/>
        <v>0</v>
      </c>
      <c r="L426" s="17">
        <f t="shared" si="187"/>
        <v>0</v>
      </c>
      <c r="M426" s="17">
        <f t="shared" si="187"/>
        <v>0</v>
      </c>
      <c r="N426" s="17">
        <f t="shared" si="187"/>
        <v>0</v>
      </c>
    </row>
    <row r="427" spans="1:14" ht="18" customHeight="1">
      <c r="A427" s="27"/>
      <c r="B427" s="27"/>
      <c r="C427" s="28" t="s">
        <v>871</v>
      </c>
      <c r="D427" s="50" t="s">
        <v>872</v>
      </c>
      <c r="E427" s="17">
        <f>E428</f>
        <v>10000</v>
      </c>
      <c r="F427" s="44">
        <f t="shared" si="184"/>
        <v>0</v>
      </c>
      <c r="G427" s="17">
        <f t="shared" si="182"/>
        <v>10000</v>
      </c>
      <c r="H427" s="17">
        <f>H428</f>
        <v>0</v>
      </c>
      <c r="I427" s="17">
        <f t="shared" si="187"/>
        <v>10000</v>
      </c>
      <c r="J427" s="17">
        <f t="shared" si="187"/>
        <v>0</v>
      </c>
      <c r="K427" s="17">
        <f t="shared" si="187"/>
        <v>0</v>
      </c>
      <c r="L427" s="17">
        <f t="shared" si="187"/>
        <v>0</v>
      </c>
      <c r="M427" s="17">
        <f t="shared" si="187"/>
        <v>0</v>
      </c>
      <c r="N427" s="17">
        <f t="shared" si="187"/>
        <v>0</v>
      </c>
    </row>
    <row r="428" spans="1:14" ht="17.25" customHeight="1">
      <c r="A428" s="27"/>
      <c r="B428" s="27"/>
      <c r="C428" s="28" t="s">
        <v>542</v>
      </c>
      <c r="D428" s="50" t="s">
        <v>543</v>
      </c>
      <c r="E428" s="17">
        <f>E429</f>
        <v>10000</v>
      </c>
      <c r="F428" s="44">
        <f t="shared" si="184"/>
        <v>0</v>
      </c>
      <c r="G428" s="17">
        <f t="shared" si="182"/>
        <v>10000</v>
      </c>
      <c r="H428" s="17">
        <f>H429</f>
        <v>0</v>
      </c>
      <c r="I428" s="17">
        <f t="shared" si="187"/>
        <v>10000</v>
      </c>
      <c r="J428" s="17">
        <f t="shared" si="187"/>
        <v>0</v>
      </c>
      <c r="K428" s="17">
        <f t="shared" si="187"/>
        <v>0</v>
      </c>
      <c r="L428" s="17">
        <f t="shared" si="187"/>
        <v>0</v>
      </c>
      <c r="M428" s="17">
        <f t="shared" si="187"/>
        <v>0</v>
      </c>
      <c r="N428" s="17">
        <f t="shared" si="187"/>
        <v>0</v>
      </c>
    </row>
    <row r="429" spans="1:14" ht="15" customHeight="1">
      <c r="A429" s="27" t="s">
        <v>391</v>
      </c>
      <c r="B429" s="27"/>
      <c r="C429" s="28" t="s">
        <v>544</v>
      </c>
      <c r="D429" s="50" t="s">
        <v>873</v>
      </c>
      <c r="E429" s="17">
        <v>10000</v>
      </c>
      <c r="F429" s="44">
        <f t="shared" si="184"/>
        <v>0</v>
      </c>
      <c r="G429" s="57">
        <f t="shared" si="182"/>
        <v>10000</v>
      </c>
      <c r="H429" s="17">
        <v>0</v>
      </c>
      <c r="I429" s="17">
        <v>10000</v>
      </c>
      <c r="J429" s="16">
        <v>0</v>
      </c>
      <c r="K429" s="17">
        <v>0</v>
      </c>
      <c r="L429" s="16">
        <v>0</v>
      </c>
      <c r="M429" s="17">
        <v>0</v>
      </c>
      <c r="N429" s="16">
        <v>0</v>
      </c>
    </row>
    <row r="430" spans="1:14" ht="28.5" customHeight="1">
      <c r="A430" s="27"/>
      <c r="B430" s="18"/>
      <c r="C430" s="141" t="s">
        <v>896</v>
      </c>
      <c r="D430" s="142"/>
      <c r="E430" s="20">
        <f aca="true" t="shared" si="188" ref="E430:N430">E431</f>
        <v>100000</v>
      </c>
      <c r="F430" s="20">
        <f t="shared" si="188"/>
        <v>0</v>
      </c>
      <c r="G430" s="20">
        <f t="shared" si="182"/>
        <v>100000</v>
      </c>
      <c r="H430" s="20">
        <f t="shared" si="188"/>
        <v>100000</v>
      </c>
      <c r="I430" s="20">
        <f t="shared" si="188"/>
        <v>0</v>
      </c>
      <c r="J430" s="20">
        <f t="shared" si="188"/>
        <v>0</v>
      </c>
      <c r="K430" s="20">
        <f t="shared" si="188"/>
        <v>0</v>
      </c>
      <c r="L430" s="20">
        <f t="shared" si="188"/>
        <v>0</v>
      </c>
      <c r="M430" s="20">
        <f t="shared" si="188"/>
        <v>0</v>
      </c>
      <c r="N430" s="20">
        <f t="shared" si="188"/>
        <v>0</v>
      </c>
    </row>
    <row r="431" spans="1:14" ht="25.5" customHeight="1">
      <c r="A431" s="27"/>
      <c r="B431" s="26" t="s">
        <v>70</v>
      </c>
      <c r="C431" s="117" t="s">
        <v>897</v>
      </c>
      <c r="D431" s="118"/>
      <c r="E431" s="19">
        <f>E432</f>
        <v>100000</v>
      </c>
      <c r="F431" s="19">
        <f>F432</f>
        <v>0</v>
      </c>
      <c r="G431" s="19">
        <f t="shared" si="182"/>
        <v>100000</v>
      </c>
      <c r="H431" s="19">
        <f>H432</f>
        <v>100000</v>
      </c>
      <c r="I431" s="19">
        <f aca="true" t="shared" si="189" ref="I431:N434">I432</f>
        <v>0</v>
      </c>
      <c r="J431" s="19">
        <f t="shared" si="189"/>
        <v>0</v>
      </c>
      <c r="K431" s="19">
        <f t="shared" si="189"/>
        <v>0</v>
      </c>
      <c r="L431" s="19">
        <f t="shared" si="189"/>
        <v>0</v>
      </c>
      <c r="M431" s="19">
        <f t="shared" si="189"/>
        <v>0</v>
      </c>
      <c r="N431" s="19">
        <f t="shared" si="189"/>
        <v>0</v>
      </c>
    </row>
    <row r="432" spans="1:14" ht="21" customHeight="1">
      <c r="A432" s="27"/>
      <c r="B432" s="27"/>
      <c r="C432" s="28">
        <v>3</v>
      </c>
      <c r="D432" s="27" t="s">
        <v>194</v>
      </c>
      <c r="E432" s="17">
        <f>E433</f>
        <v>100000</v>
      </c>
      <c r="F432" s="44">
        <f t="shared" si="184"/>
        <v>0</v>
      </c>
      <c r="G432" s="17">
        <f t="shared" si="182"/>
        <v>100000</v>
      </c>
      <c r="H432" s="17">
        <f>H433</f>
        <v>100000</v>
      </c>
      <c r="I432" s="17">
        <f t="shared" si="189"/>
        <v>0</v>
      </c>
      <c r="J432" s="17">
        <f t="shared" si="189"/>
        <v>0</v>
      </c>
      <c r="K432" s="17">
        <f t="shared" si="189"/>
        <v>0</v>
      </c>
      <c r="L432" s="17">
        <f t="shared" si="189"/>
        <v>0</v>
      </c>
      <c r="M432" s="17">
        <f t="shared" si="189"/>
        <v>0</v>
      </c>
      <c r="N432" s="17">
        <f t="shared" si="189"/>
        <v>0</v>
      </c>
    </row>
    <row r="433" spans="1:14" ht="18" customHeight="1">
      <c r="A433" s="27"/>
      <c r="B433" s="27"/>
      <c r="C433" s="28">
        <v>38</v>
      </c>
      <c r="D433" s="27" t="s">
        <v>208</v>
      </c>
      <c r="E433" s="17">
        <f>E434</f>
        <v>100000</v>
      </c>
      <c r="F433" s="44">
        <f t="shared" si="184"/>
        <v>0</v>
      </c>
      <c r="G433" s="17">
        <f t="shared" si="182"/>
        <v>100000</v>
      </c>
      <c r="H433" s="17">
        <f>H434</f>
        <v>100000</v>
      </c>
      <c r="I433" s="17">
        <f t="shared" si="189"/>
        <v>0</v>
      </c>
      <c r="J433" s="17">
        <f t="shared" si="189"/>
        <v>0</v>
      </c>
      <c r="K433" s="17">
        <f t="shared" si="189"/>
        <v>0</v>
      </c>
      <c r="L433" s="17">
        <f t="shared" si="189"/>
        <v>0</v>
      </c>
      <c r="M433" s="17">
        <f t="shared" si="189"/>
        <v>0</v>
      </c>
      <c r="N433" s="17">
        <f t="shared" si="189"/>
        <v>0</v>
      </c>
    </row>
    <row r="434" spans="1:14" ht="17.25" customHeight="1">
      <c r="A434" s="27"/>
      <c r="B434" s="27"/>
      <c r="C434" s="28">
        <v>381</v>
      </c>
      <c r="D434" s="27" t="s">
        <v>209</v>
      </c>
      <c r="E434" s="17">
        <f>E435</f>
        <v>100000</v>
      </c>
      <c r="F434" s="44">
        <f t="shared" si="184"/>
        <v>0</v>
      </c>
      <c r="G434" s="17">
        <f t="shared" si="182"/>
        <v>100000</v>
      </c>
      <c r="H434" s="17">
        <f>H435</f>
        <v>100000</v>
      </c>
      <c r="I434" s="17">
        <f t="shared" si="189"/>
        <v>0</v>
      </c>
      <c r="J434" s="17">
        <f t="shared" si="189"/>
        <v>0</v>
      </c>
      <c r="K434" s="17">
        <f t="shared" si="189"/>
        <v>0</v>
      </c>
      <c r="L434" s="17">
        <f t="shared" si="189"/>
        <v>0</v>
      </c>
      <c r="M434" s="17">
        <f t="shared" si="189"/>
        <v>0</v>
      </c>
      <c r="N434" s="17">
        <f t="shared" si="189"/>
        <v>0</v>
      </c>
    </row>
    <row r="435" spans="1:14" ht="15" customHeight="1">
      <c r="A435" s="55" t="s">
        <v>778</v>
      </c>
      <c r="B435" s="27"/>
      <c r="C435" s="28">
        <v>3811</v>
      </c>
      <c r="D435" s="27" t="s">
        <v>390</v>
      </c>
      <c r="E435" s="17">
        <v>100000</v>
      </c>
      <c r="F435" s="44">
        <f t="shared" si="184"/>
        <v>0</v>
      </c>
      <c r="G435" s="17">
        <f t="shared" si="182"/>
        <v>100000</v>
      </c>
      <c r="H435" s="17">
        <v>100000</v>
      </c>
      <c r="I435" s="17">
        <v>0</v>
      </c>
      <c r="J435" s="17">
        <v>0</v>
      </c>
      <c r="K435" s="17">
        <v>0</v>
      </c>
      <c r="L435" s="17">
        <v>0</v>
      </c>
      <c r="M435" s="17">
        <v>0</v>
      </c>
      <c r="N435" s="17">
        <v>0</v>
      </c>
    </row>
    <row r="436" spans="1:14" ht="27.75" customHeight="1">
      <c r="A436" s="27"/>
      <c r="B436" s="26"/>
      <c r="C436" s="115" t="s">
        <v>898</v>
      </c>
      <c r="D436" s="116"/>
      <c r="E436" s="20">
        <f aca="true" t="shared" si="190" ref="E436:N436">E437</f>
        <v>268000</v>
      </c>
      <c r="F436" s="20">
        <f t="shared" si="190"/>
        <v>0</v>
      </c>
      <c r="G436" s="20">
        <f aca="true" t="shared" si="191" ref="G436:G441">SUM(H436:N436)</f>
        <v>268000</v>
      </c>
      <c r="H436" s="20">
        <f t="shared" si="190"/>
        <v>268000</v>
      </c>
      <c r="I436" s="20">
        <f t="shared" si="190"/>
        <v>0</v>
      </c>
      <c r="J436" s="20">
        <f t="shared" si="190"/>
        <v>0</v>
      </c>
      <c r="K436" s="20">
        <f t="shared" si="190"/>
        <v>0</v>
      </c>
      <c r="L436" s="20">
        <f t="shared" si="190"/>
        <v>0</v>
      </c>
      <c r="M436" s="20">
        <f t="shared" si="190"/>
        <v>0</v>
      </c>
      <c r="N436" s="20">
        <f t="shared" si="190"/>
        <v>0</v>
      </c>
    </row>
    <row r="437" spans="1:14" ht="26.25" customHeight="1">
      <c r="A437" s="27"/>
      <c r="B437" s="26" t="s">
        <v>71</v>
      </c>
      <c r="C437" s="117" t="s">
        <v>899</v>
      </c>
      <c r="D437" s="118"/>
      <c r="E437" s="19">
        <f>E438</f>
        <v>268000</v>
      </c>
      <c r="F437" s="19">
        <f>F438</f>
        <v>0</v>
      </c>
      <c r="G437" s="19">
        <f t="shared" si="191"/>
        <v>268000</v>
      </c>
      <c r="H437" s="19">
        <f>H438</f>
        <v>268000</v>
      </c>
      <c r="I437" s="19">
        <f aca="true" t="shared" si="192" ref="I437:N440">I438</f>
        <v>0</v>
      </c>
      <c r="J437" s="19">
        <f t="shared" si="192"/>
        <v>0</v>
      </c>
      <c r="K437" s="19">
        <f t="shared" si="192"/>
        <v>0</v>
      </c>
      <c r="L437" s="19">
        <f t="shared" si="192"/>
        <v>0</v>
      </c>
      <c r="M437" s="19">
        <f t="shared" si="192"/>
        <v>0</v>
      </c>
      <c r="N437" s="19">
        <f t="shared" si="192"/>
        <v>0</v>
      </c>
    </row>
    <row r="438" spans="1:14" ht="21" customHeight="1">
      <c r="A438" s="27"/>
      <c r="B438" s="27"/>
      <c r="C438" s="28">
        <v>3</v>
      </c>
      <c r="D438" s="27" t="s">
        <v>194</v>
      </c>
      <c r="E438" s="17">
        <f>E439</f>
        <v>268000</v>
      </c>
      <c r="F438" s="44">
        <f t="shared" si="184"/>
        <v>0</v>
      </c>
      <c r="G438" s="17">
        <f t="shared" si="191"/>
        <v>268000</v>
      </c>
      <c r="H438" s="17">
        <f>H439</f>
        <v>268000</v>
      </c>
      <c r="I438" s="17">
        <f t="shared" si="192"/>
        <v>0</v>
      </c>
      <c r="J438" s="17">
        <f t="shared" si="192"/>
        <v>0</v>
      </c>
      <c r="K438" s="17">
        <f t="shared" si="192"/>
        <v>0</v>
      </c>
      <c r="L438" s="17">
        <f t="shared" si="192"/>
        <v>0</v>
      </c>
      <c r="M438" s="17">
        <f t="shared" si="192"/>
        <v>0</v>
      </c>
      <c r="N438" s="17">
        <f t="shared" si="192"/>
        <v>0</v>
      </c>
    </row>
    <row r="439" spans="1:14" ht="18" customHeight="1">
      <c r="A439" s="27"/>
      <c r="B439" s="27"/>
      <c r="C439" s="28">
        <v>38</v>
      </c>
      <c r="D439" s="27" t="s">
        <v>208</v>
      </c>
      <c r="E439" s="17">
        <f>E440+E458</f>
        <v>268000</v>
      </c>
      <c r="F439" s="44">
        <f t="shared" si="184"/>
        <v>0</v>
      </c>
      <c r="G439" s="17">
        <f t="shared" si="191"/>
        <v>268000</v>
      </c>
      <c r="H439" s="17">
        <f>H440+H458</f>
        <v>268000</v>
      </c>
      <c r="I439" s="17">
        <f t="shared" si="192"/>
        <v>0</v>
      </c>
      <c r="J439" s="17">
        <f t="shared" si="192"/>
        <v>0</v>
      </c>
      <c r="K439" s="17">
        <f t="shared" si="192"/>
        <v>0</v>
      </c>
      <c r="L439" s="17">
        <f t="shared" si="192"/>
        <v>0</v>
      </c>
      <c r="M439" s="17">
        <f t="shared" si="192"/>
        <v>0</v>
      </c>
      <c r="N439" s="17">
        <f t="shared" si="192"/>
        <v>0</v>
      </c>
    </row>
    <row r="440" spans="1:14" ht="17.25" customHeight="1">
      <c r="A440" s="27"/>
      <c r="B440" s="27"/>
      <c r="C440" s="28">
        <v>381</v>
      </c>
      <c r="D440" s="27" t="s">
        <v>209</v>
      </c>
      <c r="E440" s="17">
        <f>E441</f>
        <v>258000</v>
      </c>
      <c r="F440" s="44">
        <f t="shared" si="184"/>
        <v>0</v>
      </c>
      <c r="G440" s="17">
        <f t="shared" si="191"/>
        <v>258000</v>
      </c>
      <c r="H440" s="17">
        <f>H441</f>
        <v>258000</v>
      </c>
      <c r="I440" s="17">
        <f t="shared" si="192"/>
        <v>0</v>
      </c>
      <c r="J440" s="17">
        <f t="shared" si="192"/>
        <v>0</v>
      </c>
      <c r="K440" s="17">
        <f t="shared" si="192"/>
        <v>0</v>
      </c>
      <c r="L440" s="17">
        <f t="shared" si="192"/>
        <v>0</v>
      </c>
      <c r="M440" s="17">
        <f t="shared" si="192"/>
        <v>0</v>
      </c>
      <c r="N440" s="17">
        <f t="shared" si="192"/>
        <v>0</v>
      </c>
    </row>
    <row r="441" spans="1:14" ht="15" customHeight="1">
      <c r="A441" s="27"/>
      <c r="B441" s="27"/>
      <c r="C441" s="28">
        <v>3811</v>
      </c>
      <c r="D441" s="27" t="s">
        <v>211</v>
      </c>
      <c r="E441" s="17">
        <f>E442+E443+E444+E445+E446+E447+E448+E449+E450+E451+E452+E453</f>
        <v>258000</v>
      </c>
      <c r="F441" s="44">
        <f t="shared" si="184"/>
        <v>0</v>
      </c>
      <c r="G441" s="17">
        <f t="shared" si="191"/>
        <v>258000</v>
      </c>
      <c r="H441" s="17">
        <f>H442+H443+H444+H445+H446+H447+H448+H449+H450+H451+H452+H453</f>
        <v>258000</v>
      </c>
      <c r="I441" s="17">
        <f aca="true" t="shared" si="193" ref="I441:N441">I442+I443+I444+I445+I446+I447+I448+I449+I450</f>
        <v>0</v>
      </c>
      <c r="J441" s="17">
        <f t="shared" si="193"/>
        <v>0</v>
      </c>
      <c r="K441" s="17">
        <f t="shared" si="193"/>
        <v>0</v>
      </c>
      <c r="L441" s="17">
        <f t="shared" si="193"/>
        <v>0</v>
      </c>
      <c r="M441" s="17">
        <f t="shared" si="193"/>
        <v>0</v>
      </c>
      <c r="N441" s="17">
        <f t="shared" si="193"/>
        <v>0</v>
      </c>
    </row>
    <row r="442" spans="1:14" ht="13.5" customHeight="1">
      <c r="A442" s="55" t="s">
        <v>233</v>
      </c>
      <c r="B442" s="27"/>
      <c r="C442" s="27"/>
      <c r="D442" s="27" t="s">
        <v>291</v>
      </c>
      <c r="E442" s="17">
        <v>120000</v>
      </c>
      <c r="F442" s="44">
        <f t="shared" si="184"/>
        <v>0</v>
      </c>
      <c r="G442" s="17">
        <v>120000</v>
      </c>
      <c r="H442" s="17">
        <v>120000</v>
      </c>
      <c r="I442" s="16">
        <v>0</v>
      </c>
      <c r="J442" s="16">
        <v>0</v>
      </c>
      <c r="K442" s="16">
        <v>0</v>
      </c>
      <c r="L442" s="16">
        <v>0</v>
      </c>
      <c r="M442" s="16">
        <v>0</v>
      </c>
      <c r="N442" s="16">
        <v>0</v>
      </c>
    </row>
    <row r="443" spans="1:14" ht="13.5" customHeight="1">
      <c r="A443" s="55" t="s">
        <v>392</v>
      </c>
      <c r="B443" s="27"/>
      <c r="C443" s="51"/>
      <c r="D443" s="55" t="s">
        <v>354</v>
      </c>
      <c r="E443" s="17">
        <v>15000</v>
      </c>
      <c r="F443" s="44">
        <f t="shared" si="184"/>
        <v>0</v>
      </c>
      <c r="G443" s="17">
        <f aca="true" t="shared" si="194" ref="G443:G452">SUM(H443:N443)</f>
        <v>15000</v>
      </c>
      <c r="H443" s="17">
        <v>15000</v>
      </c>
      <c r="I443" s="16">
        <v>0</v>
      </c>
      <c r="J443" s="16">
        <v>0</v>
      </c>
      <c r="K443" s="16">
        <v>0</v>
      </c>
      <c r="L443" s="16">
        <v>0</v>
      </c>
      <c r="M443" s="16">
        <v>0</v>
      </c>
      <c r="N443" s="16">
        <v>0</v>
      </c>
    </row>
    <row r="444" spans="1:14" ht="13.5" customHeight="1">
      <c r="A444" s="55" t="s">
        <v>914</v>
      </c>
      <c r="B444" s="27"/>
      <c r="C444" s="27"/>
      <c r="D444" s="55" t="s">
        <v>239</v>
      </c>
      <c r="E444" s="17">
        <v>10000</v>
      </c>
      <c r="F444" s="44">
        <f t="shared" si="184"/>
        <v>0</v>
      </c>
      <c r="G444" s="17">
        <f t="shared" si="194"/>
        <v>10000</v>
      </c>
      <c r="H444" s="17">
        <v>10000</v>
      </c>
      <c r="I444" s="16">
        <v>0</v>
      </c>
      <c r="J444" s="16">
        <v>0</v>
      </c>
      <c r="K444" s="16">
        <v>0</v>
      </c>
      <c r="L444" s="16">
        <v>0</v>
      </c>
      <c r="M444" s="16">
        <v>0</v>
      </c>
      <c r="N444" s="16">
        <v>0</v>
      </c>
    </row>
    <row r="445" spans="1:14" ht="13.5" customHeight="1">
      <c r="A445" s="55" t="s">
        <v>393</v>
      </c>
      <c r="B445" s="27"/>
      <c r="C445" s="27"/>
      <c r="D445" s="55" t="s">
        <v>608</v>
      </c>
      <c r="E445" s="17">
        <v>8000</v>
      </c>
      <c r="F445" s="44">
        <f t="shared" si="184"/>
        <v>0</v>
      </c>
      <c r="G445" s="17">
        <f t="shared" si="194"/>
        <v>8000</v>
      </c>
      <c r="H445" s="17">
        <v>8000</v>
      </c>
      <c r="I445" s="16">
        <v>0</v>
      </c>
      <c r="J445" s="16">
        <v>0</v>
      </c>
      <c r="K445" s="16">
        <v>0</v>
      </c>
      <c r="L445" s="16">
        <v>0</v>
      </c>
      <c r="M445" s="16">
        <v>0</v>
      </c>
      <c r="N445" s="16">
        <v>0</v>
      </c>
    </row>
    <row r="446" spans="1:14" ht="13.5" customHeight="1">
      <c r="A446" s="55" t="s">
        <v>394</v>
      </c>
      <c r="B446" s="27"/>
      <c r="C446" s="27"/>
      <c r="D446" s="55" t="s">
        <v>609</v>
      </c>
      <c r="E446" s="17">
        <v>10000</v>
      </c>
      <c r="F446" s="44">
        <f t="shared" si="184"/>
        <v>0</v>
      </c>
      <c r="G446" s="17">
        <f t="shared" si="194"/>
        <v>10000</v>
      </c>
      <c r="H446" s="17">
        <v>10000</v>
      </c>
      <c r="I446" s="16">
        <v>0</v>
      </c>
      <c r="J446" s="16">
        <v>0</v>
      </c>
      <c r="K446" s="16">
        <v>0</v>
      </c>
      <c r="L446" s="16">
        <v>0</v>
      </c>
      <c r="M446" s="16">
        <v>0</v>
      </c>
      <c r="N446" s="16">
        <v>0</v>
      </c>
    </row>
    <row r="447" spans="1:14" ht="13.5" customHeight="1">
      <c r="A447" s="55" t="s">
        <v>322</v>
      </c>
      <c r="B447" s="27"/>
      <c r="C447" s="51"/>
      <c r="D447" s="55" t="s">
        <v>764</v>
      </c>
      <c r="E447" s="17">
        <v>10000</v>
      </c>
      <c r="F447" s="44">
        <f t="shared" si="184"/>
        <v>0</v>
      </c>
      <c r="G447" s="17">
        <f t="shared" si="194"/>
        <v>10000</v>
      </c>
      <c r="H447" s="17">
        <v>10000</v>
      </c>
      <c r="I447" s="16">
        <v>0</v>
      </c>
      <c r="J447" s="16">
        <v>0</v>
      </c>
      <c r="K447" s="16">
        <v>0</v>
      </c>
      <c r="L447" s="16">
        <v>0</v>
      </c>
      <c r="M447" s="16">
        <v>0</v>
      </c>
      <c r="N447" s="16">
        <v>0</v>
      </c>
    </row>
    <row r="448" spans="1:14" ht="13.5" customHeight="1">
      <c r="A448" s="55" t="s">
        <v>463</v>
      </c>
      <c r="B448" s="27"/>
      <c r="C448" s="51"/>
      <c r="D448" s="55" t="s">
        <v>611</v>
      </c>
      <c r="E448" s="17">
        <v>5000</v>
      </c>
      <c r="F448" s="44">
        <f t="shared" si="184"/>
        <v>0</v>
      </c>
      <c r="G448" s="17">
        <f t="shared" si="194"/>
        <v>5000</v>
      </c>
      <c r="H448" s="17">
        <v>5000</v>
      </c>
      <c r="I448" s="16">
        <v>0</v>
      </c>
      <c r="J448" s="16">
        <v>0</v>
      </c>
      <c r="K448" s="16">
        <v>0</v>
      </c>
      <c r="L448" s="16">
        <v>0</v>
      </c>
      <c r="M448" s="16">
        <v>0</v>
      </c>
      <c r="N448" s="16">
        <v>0</v>
      </c>
    </row>
    <row r="449" spans="1:14" ht="13.5" customHeight="1">
      <c r="A449" s="55" t="s">
        <v>464</v>
      </c>
      <c r="B449" s="27"/>
      <c r="C449" s="51"/>
      <c r="D449" s="55" t="s">
        <v>782</v>
      </c>
      <c r="E449" s="17">
        <v>5000</v>
      </c>
      <c r="F449" s="44">
        <f t="shared" si="184"/>
        <v>0</v>
      </c>
      <c r="G449" s="17">
        <f t="shared" si="194"/>
        <v>5000</v>
      </c>
      <c r="H449" s="17">
        <v>5000</v>
      </c>
      <c r="I449" s="16">
        <v>0</v>
      </c>
      <c r="J449" s="16">
        <v>0</v>
      </c>
      <c r="K449" s="16">
        <v>0</v>
      </c>
      <c r="L449" s="16">
        <v>0</v>
      </c>
      <c r="M449" s="16">
        <v>0</v>
      </c>
      <c r="N449" s="16">
        <v>0</v>
      </c>
    </row>
    <row r="450" spans="1:14" ht="13.5" customHeight="1">
      <c r="A450" s="55" t="s">
        <v>503</v>
      </c>
      <c r="B450" s="27"/>
      <c r="C450" s="51"/>
      <c r="D450" s="55" t="s">
        <v>783</v>
      </c>
      <c r="E450" s="17">
        <v>5000</v>
      </c>
      <c r="F450" s="44">
        <f t="shared" si="184"/>
        <v>0</v>
      </c>
      <c r="G450" s="17">
        <f t="shared" si="194"/>
        <v>5000</v>
      </c>
      <c r="H450" s="17">
        <v>5000</v>
      </c>
      <c r="I450" s="16">
        <v>0</v>
      </c>
      <c r="J450" s="16">
        <v>0</v>
      </c>
      <c r="K450" s="16">
        <v>0</v>
      </c>
      <c r="L450" s="16">
        <v>0</v>
      </c>
      <c r="M450" s="16">
        <v>0</v>
      </c>
      <c r="N450" s="16">
        <v>0</v>
      </c>
    </row>
    <row r="451" spans="1:14" ht="13.5" customHeight="1">
      <c r="A451" s="55" t="s">
        <v>189</v>
      </c>
      <c r="B451" s="27"/>
      <c r="C451" s="51"/>
      <c r="D451" s="55" t="s">
        <v>1020</v>
      </c>
      <c r="E451" s="17">
        <v>5000</v>
      </c>
      <c r="F451" s="44">
        <f t="shared" si="184"/>
        <v>0</v>
      </c>
      <c r="G451" s="17">
        <f t="shared" si="194"/>
        <v>5000</v>
      </c>
      <c r="H451" s="17">
        <v>5000</v>
      </c>
      <c r="I451" s="16">
        <v>0</v>
      </c>
      <c r="J451" s="16">
        <v>0</v>
      </c>
      <c r="K451" s="16">
        <v>0</v>
      </c>
      <c r="L451" s="16">
        <v>0</v>
      </c>
      <c r="M451" s="16">
        <v>0</v>
      </c>
      <c r="N451" s="16">
        <v>0</v>
      </c>
    </row>
    <row r="452" spans="1:14" ht="13.5" customHeight="1">
      <c r="A452" s="55" t="s">
        <v>504</v>
      </c>
      <c r="B452" s="27"/>
      <c r="C452" s="51"/>
      <c r="D452" s="55" t="s">
        <v>1011</v>
      </c>
      <c r="E452" s="17">
        <v>15000</v>
      </c>
      <c r="F452" s="44">
        <f t="shared" si="184"/>
        <v>0</v>
      </c>
      <c r="G452" s="17">
        <f t="shared" si="194"/>
        <v>15000</v>
      </c>
      <c r="H452" s="17">
        <v>15000</v>
      </c>
      <c r="I452" s="16">
        <v>0</v>
      </c>
      <c r="J452" s="16">
        <v>0</v>
      </c>
      <c r="K452" s="16">
        <v>0</v>
      </c>
      <c r="L452" s="16">
        <v>0</v>
      </c>
      <c r="M452" s="16">
        <v>0</v>
      </c>
      <c r="N452" s="16">
        <v>0</v>
      </c>
    </row>
    <row r="453" spans="1:14" ht="13.5" customHeight="1">
      <c r="A453" s="55" t="s">
        <v>505</v>
      </c>
      <c r="B453" s="27"/>
      <c r="C453" s="51"/>
      <c r="D453" s="55" t="s">
        <v>1039</v>
      </c>
      <c r="E453" s="17">
        <v>50000</v>
      </c>
      <c r="F453" s="44">
        <f t="shared" si="184"/>
        <v>0</v>
      </c>
      <c r="G453" s="17">
        <f>SUM(H453:N453)</f>
        <v>50000</v>
      </c>
      <c r="H453" s="17">
        <v>50000</v>
      </c>
      <c r="I453" s="16">
        <v>0</v>
      </c>
      <c r="J453" s="16">
        <v>0</v>
      </c>
      <c r="K453" s="16">
        <v>0</v>
      </c>
      <c r="L453" s="16">
        <v>0</v>
      </c>
      <c r="M453" s="16">
        <v>0</v>
      </c>
      <c r="N453" s="16">
        <v>0</v>
      </c>
    </row>
    <row r="454" spans="1:8" s="23" customFormat="1" ht="10.5" customHeight="1">
      <c r="A454" s="49"/>
      <c r="B454" s="49"/>
      <c r="C454" s="29"/>
      <c r="E454" s="32"/>
      <c r="F454" s="32"/>
      <c r="G454" s="32"/>
      <c r="H454" s="32"/>
    </row>
    <row r="455" spans="1:14" ht="18" customHeight="1">
      <c r="A455" s="110" t="s">
        <v>34</v>
      </c>
      <c r="B455" s="111" t="s">
        <v>327</v>
      </c>
      <c r="C455" s="110" t="s">
        <v>745</v>
      </c>
      <c r="D455" s="112" t="s">
        <v>385</v>
      </c>
      <c r="E455" s="107" t="s">
        <v>1057</v>
      </c>
      <c r="F455" s="107" t="s">
        <v>1052</v>
      </c>
      <c r="G455" s="113" t="s">
        <v>1053</v>
      </c>
      <c r="H455" s="109" t="s">
        <v>1056</v>
      </c>
      <c r="I455" s="109"/>
      <c r="J455" s="109"/>
      <c r="K455" s="109"/>
      <c r="L455" s="109"/>
      <c r="M455" s="109"/>
      <c r="N455" s="109"/>
    </row>
    <row r="456" spans="1:14" ht="39" customHeight="1">
      <c r="A456" s="110"/>
      <c r="B456" s="110"/>
      <c r="C456" s="110"/>
      <c r="D456" s="112"/>
      <c r="E456" s="108"/>
      <c r="F456" s="108"/>
      <c r="G456" s="114"/>
      <c r="H456" s="14" t="s">
        <v>749</v>
      </c>
      <c r="I456" s="14" t="s">
        <v>328</v>
      </c>
      <c r="J456" s="14" t="s">
        <v>748</v>
      </c>
      <c r="K456" s="14" t="s">
        <v>750</v>
      </c>
      <c r="L456" s="14" t="s">
        <v>340</v>
      </c>
      <c r="M456" s="14" t="s">
        <v>751</v>
      </c>
      <c r="N456" s="14" t="s">
        <v>752</v>
      </c>
    </row>
    <row r="457" spans="1:14" ht="12" customHeight="1">
      <c r="A457" s="34">
        <v>1</v>
      </c>
      <c r="B457" s="34">
        <v>2</v>
      </c>
      <c r="C457" s="34">
        <v>3</v>
      </c>
      <c r="D457" s="34">
        <v>4</v>
      </c>
      <c r="E457" s="34">
        <v>5</v>
      </c>
      <c r="F457" s="34">
        <v>6</v>
      </c>
      <c r="G457" s="34">
        <v>7</v>
      </c>
      <c r="H457" s="34">
        <v>8</v>
      </c>
      <c r="I457" s="34">
        <v>9</v>
      </c>
      <c r="J457" s="34">
        <v>10</v>
      </c>
      <c r="K457" s="34">
        <v>11</v>
      </c>
      <c r="L457" s="34">
        <v>12</v>
      </c>
      <c r="M457" s="34">
        <v>13</v>
      </c>
      <c r="N457" s="34">
        <v>14</v>
      </c>
    </row>
    <row r="458" spans="1:14" ht="18" customHeight="1">
      <c r="A458" s="55"/>
      <c r="B458" s="27"/>
      <c r="C458" s="28" t="s">
        <v>481</v>
      </c>
      <c r="D458" s="16" t="s">
        <v>244</v>
      </c>
      <c r="E458" s="17">
        <f aca="true" t="shared" si="195" ref="E458:N458">E459</f>
        <v>10000</v>
      </c>
      <c r="F458" s="44">
        <f aca="true" t="shared" si="196" ref="F458:F487">G458-E458</f>
        <v>0</v>
      </c>
      <c r="G458" s="17">
        <f>SUM(H458:N458)</f>
        <v>10000</v>
      </c>
      <c r="H458" s="17">
        <f t="shared" si="195"/>
        <v>10000</v>
      </c>
      <c r="I458" s="17">
        <f t="shared" si="195"/>
        <v>0</v>
      </c>
      <c r="J458" s="17">
        <f t="shared" si="195"/>
        <v>0</v>
      </c>
      <c r="K458" s="17">
        <f t="shared" si="195"/>
        <v>0</v>
      </c>
      <c r="L458" s="17">
        <f t="shared" si="195"/>
        <v>0</v>
      </c>
      <c r="M458" s="17">
        <f t="shared" si="195"/>
        <v>0</v>
      </c>
      <c r="N458" s="17">
        <f t="shared" si="195"/>
        <v>0</v>
      </c>
    </row>
    <row r="459" spans="1:14" ht="15" customHeight="1">
      <c r="A459" s="55" t="s">
        <v>506</v>
      </c>
      <c r="B459" s="27"/>
      <c r="C459" s="28" t="s">
        <v>381</v>
      </c>
      <c r="D459" s="16" t="s">
        <v>286</v>
      </c>
      <c r="E459" s="17">
        <v>10000</v>
      </c>
      <c r="F459" s="44">
        <f t="shared" si="196"/>
        <v>0</v>
      </c>
      <c r="G459" s="17">
        <f>SUM(H459:N459)</f>
        <v>10000</v>
      </c>
      <c r="H459" s="17">
        <v>10000</v>
      </c>
      <c r="I459" s="16">
        <v>0</v>
      </c>
      <c r="J459" s="16">
        <v>0</v>
      </c>
      <c r="K459" s="16">
        <v>0</v>
      </c>
      <c r="L459" s="16">
        <v>0</v>
      </c>
      <c r="M459" s="16">
        <v>0</v>
      </c>
      <c r="N459" s="16">
        <v>0</v>
      </c>
    </row>
    <row r="460" spans="1:14" ht="27.75" customHeight="1">
      <c r="A460" s="27"/>
      <c r="B460" s="26"/>
      <c r="C460" s="115" t="s">
        <v>900</v>
      </c>
      <c r="D460" s="116"/>
      <c r="E460" s="20">
        <f>E461+E468+E475</f>
        <v>367000</v>
      </c>
      <c r="F460" s="20">
        <f>F461+F468+F475</f>
        <v>0</v>
      </c>
      <c r="G460" s="20">
        <f aca="true" t="shared" si="197" ref="G460:G467">SUM(H460:N460)</f>
        <v>367000</v>
      </c>
      <c r="H460" s="20">
        <f aca="true" t="shared" si="198" ref="H460:N460">H461+H468+H475</f>
        <v>267000</v>
      </c>
      <c r="I460" s="20">
        <f t="shared" si="198"/>
        <v>0</v>
      </c>
      <c r="J460" s="20">
        <f t="shared" si="198"/>
        <v>0</v>
      </c>
      <c r="K460" s="20">
        <f t="shared" si="198"/>
        <v>100000</v>
      </c>
      <c r="L460" s="20">
        <f t="shared" si="198"/>
        <v>0</v>
      </c>
      <c r="M460" s="20">
        <f t="shared" si="198"/>
        <v>0</v>
      </c>
      <c r="N460" s="20">
        <f t="shared" si="198"/>
        <v>0</v>
      </c>
    </row>
    <row r="461" spans="1:14" ht="25.5" customHeight="1">
      <c r="A461" s="27"/>
      <c r="B461" s="26" t="s">
        <v>72</v>
      </c>
      <c r="C461" s="117" t="s">
        <v>901</v>
      </c>
      <c r="D461" s="118"/>
      <c r="E461" s="19">
        <f aca="true" t="shared" si="199" ref="E461:N461">E462</f>
        <v>97000</v>
      </c>
      <c r="F461" s="19">
        <f t="shared" si="199"/>
        <v>0</v>
      </c>
      <c r="G461" s="19">
        <f t="shared" si="197"/>
        <v>97000</v>
      </c>
      <c r="H461" s="19">
        <f t="shared" si="199"/>
        <v>97000</v>
      </c>
      <c r="I461" s="19">
        <f t="shared" si="199"/>
        <v>0</v>
      </c>
      <c r="J461" s="19">
        <f t="shared" si="199"/>
        <v>0</v>
      </c>
      <c r="K461" s="19">
        <f t="shared" si="199"/>
        <v>0</v>
      </c>
      <c r="L461" s="19">
        <f t="shared" si="199"/>
        <v>0</v>
      </c>
      <c r="M461" s="19">
        <f t="shared" si="199"/>
        <v>0</v>
      </c>
      <c r="N461" s="19">
        <f t="shared" si="199"/>
        <v>0</v>
      </c>
    </row>
    <row r="462" spans="1:14" ht="21" customHeight="1">
      <c r="A462" s="27"/>
      <c r="B462" s="27"/>
      <c r="C462" s="28">
        <v>3</v>
      </c>
      <c r="D462" s="27" t="s">
        <v>194</v>
      </c>
      <c r="E462" s="17">
        <f>E463</f>
        <v>97000</v>
      </c>
      <c r="F462" s="44">
        <f t="shared" si="196"/>
        <v>0</v>
      </c>
      <c r="G462" s="17">
        <f t="shared" si="197"/>
        <v>97000</v>
      </c>
      <c r="H462" s="17">
        <f>H463</f>
        <v>97000</v>
      </c>
      <c r="I462" s="17">
        <f aca="true" t="shared" si="200" ref="I462:N464">I463</f>
        <v>0</v>
      </c>
      <c r="J462" s="17">
        <f t="shared" si="200"/>
        <v>0</v>
      </c>
      <c r="K462" s="17">
        <f t="shared" si="200"/>
        <v>0</v>
      </c>
      <c r="L462" s="17">
        <f t="shared" si="200"/>
        <v>0</v>
      </c>
      <c r="M462" s="17">
        <f t="shared" si="200"/>
        <v>0</v>
      </c>
      <c r="N462" s="17">
        <f t="shared" si="200"/>
        <v>0</v>
      </c>
    </row>
    <row r="463" spans="1:14" ht="15" customHeight="1">
      <c r="A463" s="27"/>
      <c r="B463" s="27"/>
      <c r="C463" s="28">
        <v>38</v>
      </c>
      <c r="D463" s="27" t="s">
        <v>208</v>
      </c>
      <c r="E463" s="17">
        <f>E464+E466</f>
        <v>97000</v>
      </c>
      <c r="F463" s="44">
        <f t="shared" si="196"/>
        <v>0</v>
      </c>
      <c r="G463" s="17">
        <f t="shared" si="197"/>
        <v>97000</v>
      </c>
      <c r="H463" s="17">
        <f aca="true" t="shared" si="201" ref="H463:N463">H464+H466</f>
        <v>97000</v>
      </c>
      <c r="I463" s="17">
        <f t="shared" si="201"/>
        <v>0</v>
      </c>
      <c r="J463" s="17">
        <f t="shared" si="201"/>
        <v>0</v>
      </c>
      <c r="K463" s="17">
        <f t="shared" si="201"/>
        <v>0</v>
      </c>
      <c r="L463" s="17">
        <f t="shared" si="201"/>
        <v>0</v>
      </c>
      <c r="M463" s="17">
        <f t="shared" si="201"/>
        <v>0</v>
      </c>
      <c r="N463" s="17">
        <f t="shared" si="201"/>
        <v>0</v>
      </c>
    </row>
    <row r="464" spans="1:14" ht="15" customHeight="1">
      <c r="A464" s="27"/>
      <c r="B464" s="27"/>
      <c r="C464" s="28">
        <v>381</v>
      </c>
      <c r="D464" s="27" t="s">
        <v>209</v>
      </c>
      <c r="E464" s="17">
        <f>E465</f>
        <v>27000</v>
      </c>
      <c r="F464" s="44">
        <f t="shared" si="196"/>
        <v>0</v>
      </c>
      <c r="G464" s="17">
        <f t="shared" si="197"/>
        <v>27000</v>
      </c>
      <c r="H464" s="17">
        <f>H465</f>
        <v>27000</v>
      </c>
      <c r="I464" s="17">
        <f t="shared" si="200"/>
        <v>0</v>
      </c>
      <c r="J464" s="17">
        <f t="shared" si="200"/>
        <v>0</v>
      </c>
      <c r="K464" s="17">
        <f t="shared" si="200"/>
        <v>0</v>
      </c>
      <c r="L464" s="17">
        <f t="shared" si="200"/>
        <v>0</v>
      </c>
      <c r="M464" s="17">
        <f t="shared" si="200"/>
        <v>0</v>
      </c>
      <c r="N464" s="17">
        <f t="shared" si="200"/>
        <v>0</v>
      </c>
    </row>
    <row r="465" spans="1:14" ht="15" customHeight="1">
      <c r="A465" s="55" t="s">
        <v>507</v>
      </c>
      <c r="B465" s="27"/>
      <c r="C465" s="28">
        <v>3811</v>
      </c>
      <c r="D465" s="55" t="s">
        <v>756</v>
      </c>
      <c r="E465" s="17">
        <v>27000</v>
      </c>
      <c r="F465" s="44">
        <f t="shared" si="196"/>
        <v>0</v>
      </c>
      <c r="G465" s="17">
        <f t="shared" si="197"/>
        <v>27000</v>
      </c>
      <c r="H465" s="17">
        <v>27000</v>
      </c>
      <c r="I465" s="17">
        <v>0</v>
      </c>
      <c r="J465" s="17">
        <v>0</v>
      </c>
      <c r="K465" s="17">
        <v>0</v>
      </c>
      <c r="L465" s="17">
        <v>0</v>
      </c>
      <c r="M465" s="17">
        <v>0</v>
      </c>
      <c r="N465" s="17">
        <v>0</v>
      </c>
    </row>
    <row r="466" spans="1:14" ht="18" customHeight="1">
      <c r="A466" s="55"/>
      <c r="B466" s="27"/>
      <c r="C466" s="28" t="s">
        <v>481</v>
      </c>
      <c r="D466" s="27" t="s">
        <v>244</v>
      </c>
      <c r="E466" s="17">
        <f aca="true" t="shared" si="202" ref="E466:N466">E467</f>
        <v>70000</v>
      </c>
      <c r="F466" s="44">
        <f t="shared" si="196"/>
        <v>0</v>
      </c>
      <c r="G466" s="17">
        <f t="shared" si="197"/>
        <v>70000</v>
      </c>
      <c r="H466" s="17">
        <f t="shared" si="202"/>
        <v>70000</v>
      </c>
      <c r="I466" s="17">
        <f t="shared" si="202"/>
        <v>0</v>
      </c>
      <c r="J466" s="17">
        <f t="shared" si="202"/>
        <v>0</v>
      </c>
      <c r="K466" s="17">
        <f t="shared" si="202"/>
        <v>0</v>
      </c>
      <c r="L466" s="17">
        <f t="shared" si="202"/>
        <v>0</v>
      </c>
      <c r="M466" s="17">
        <f t="shared" si="202"/>
        <v>0</v>
      </c>
      <c r="N466" s="17">
        <f t="shared" si="202"/>
        <v>0</v>
      </c>
    </row>
    <row r="467" spans="1:14" ht="15" customHeight="1">
      <c r="A467" s="55" t="s">
        <v>508</v>
      </c>
      <c r="B467" s="27"/>
      <c r="C467" s="28" t="s">
        <v>381</v>
      </c>
      <c r="D467" s="27" t="s">
        <v>361</v>
      </c>
      <c r="E467" s="17">
        <v>70000</v>
      </c>
      <c r="F467" s="44">
        <f t="shared" si="196"/>
        <v>0</v>
      </c>
      <c r="G467" s="17">
        <f t="shared" si="197"/>
        <v>70000</v>
      </c>
      <c r="H467" s="17">
        <v>70000</v>
      </c>
      <c r="I467" s="16">
        <v>0</v>
      </c>
      <c r="J467" s="16">
        <v>0</v>
      </c>
      <c r="K467" s="16">
        <v>0</v>
      </c>
      <c r="L467" s="16">
        <v>0</v>
      </c>
      <c r="M467" s="16">
        <v>0</v>
      </c>
      <c r="N467" s="16">
        <v>0</v>
      </c>
    </row>
    <row r="468" spans="1:14" ht="25.5" customHeight="1">
      <c r="A468" s="55"/>
      <c r="B468" s="26" t="s">
        <v>757</v>
      </c>
      <c r="C468" s="117" t="s">
        <v>966</v>
      </c>
      <c r="D468" s="118"/>
      <c r="E468" s="19">
        <f aca="true" t="shared" si="203" ref="E468:N471">E469</f>
        <v>70000</v>
      </c>
      <c r="F468" s="19">
        <f t="shared" si="203"/>
        <v>0</v>
      </c>
      <c r="G468" s="19">
        <f aca="true" t="shared" si="204" ref="G468:G479">SUM(H468:N468)</f>
        <v>70000</v>
      </c>
      <c r="H468" s="19">
        <f t="shared" si="203"/>
        <v>70000</v>
      </c>
      <c r="I468" s="19">
        <f t="shared" si="203"/>
        <v>0</v>
      </c>
      <c r="J468" s="19">
        <f t="shared" si="203"/>
        <v>0</v>
      </c>
      <c r="K468" s="19">
        <f t="shared" si="203"/>
        <v>0</v>
      </c>
      <c r="L468" s="19">
        <f t="shared" si="203"/>
        <v>0</v>
      </c>
      <c r="M468" s="19">
        <f t="shared" si="203"/>
        <v>0</v>
      </c>
      <c r="N468" s="19">
        <f t="shared" si="203"/>
        <v>0</v>
      </c>
    </row>
    <row r="469" spans="1:14" ht="21" customHeight="1">
      <c r="A469" s="55"/>
      <c r="B469" s="27"/>
      <c r="C469" s="28">
        <v>3</v>
      </c>
      <c r="D469" s="27" t="s">
        <v>194</v>
      </c>
      <c r="E469" s="17">
        <f>E470</f>
        <v>70000</v>
      </c>
      <c r="F469" s="44">
        <f t="shared" si="196"/>
        <v>0</v>
      </c>
      <c r="G469" s="17">
        <f t="shared" si="204"/>
        <v>70000</v>
      </c>
      <c r="H469" s="17">
        <f>H470</f>
        <v>70000</v>
      </c>
      <c r="I469" s="17">
        <f t="shared" si="203"/>
        <v>0</v>
      </c>
      <c r="J469" s="17">
        <f t="shared" si="203"/>
        <v>0</v>
      </c>
      <c r="K469" s="17">
        <f t="shared" si="203"/>
        <v>0</v>
      </c>
      <c r="L469" s="17">
        <f t="shared" si="203"/>
        <v>0</v>
      </c>
      <c r="M469" s="17">
        <f t="shared" si="203"/>
        <v>0</v>
      </c>
      <c r="N469" s="17">
        <f t="shared" si="203"/>
        <v>0</v>
      </c>
    </row>
    <row r="470" spans="1:14" ht="15" customHeight="1">
      <c r="A470" s="55"/>
      <c r="B470" s="27"/>
      <c r="C470" s="28">
        <v>38</v>
      </c>
      <c r="D470" s="27" t="s">
        <v>208</v>
      </c>
      <c r="E470" s="17">
        <f>E471+E473</f>
        <v>70000</v>
      </c>
      <c r="F470" s="44">
        <f t="shared" si="196"/>
        <v>0</v>
      </c>
      <c r="G470" s="17">
        <f t="shared" si="204"/>
        <v>70000</v>
      </c>
      <c r="H470" s="17">
        <f aca="true" t="shared" si="205" ref="H470:N470">H471+H473</f>
        <v>70000</v>
      </c>
      <c r="I470" s="17">
        <f t="shared" si="205"/>
        <v>0</v>
      </c>
      <c r="J470" s="17">
        <f t="shared" si="205"/>
        <v>0</v>
      </c>
      <c r="K470" s="17">
        <f t="shared" si="205"/>
        <v>0</v>
      </c>
      <c r="L470" s="17">
        <f t="shared" si="205"/>
        <v>0</v>
      </c>
      <c r="M470" s="17">
        <f t="shared" si="205"/>
        <v>0</v>
      </c>
      <c r="N470" s="17">
        <f t="shared" si="205"/>
        <v>0</v>
      </c>
    </row>
    <row r="471" spans="1:14" ht="15" customHeight="1">
      <c r="A471" s="55"/>
      <c r="B471" s="27"/>
      <c r="C471" s="28">
        <v>381</v>
      </c>
      <c r="D471" s="27" t="s">
        <v>209</v>
      </c>
      <c r="E471" s="17">
        <f>E472</f>
        <v>35000</v>
      </c>
      <c r="F471" s="44">
        <f t="shared" si="196"/>
        <v>0</v>
      </c>
      <c r="G471" s="17">
        <f t="shared" si="204"/>
        <v>35000</v>
      </c>
      <c r="H471" s="17">
        <f>H472</f>
        <v>35000</v>
      </c>
      <c r="I471" s="17">
        <f t="shared" si="203"/>
        <v>0</v>
      </c>
      <c r="J471" s="17">
        <f t="shared" si="203"/>
        <v>0</v>
      </c>
      <c r="K471" s="17">
        <f t="shared" si="203"/>
        <v>0</v>
      </c>
      <c r="L471" s="17">
        <f t="shared" si="203"/>
        <v>0</v>
      </c>
      <c r="M471" s="17">
        <f t="shared" si="203"/>
        <v>0</v>
      </c>
      <c r="N471" s="17">
        <f t="shared" si="203"/>
        <v>0</v>
      </c>
    </row>
    <row r="472" spans="1:14" ht="14.25" customHeight="1">
      <c r="A472" s="55" t="s">
        <v>509</v>
      </c>
      <c r="B472" s="27"/>
      <c r="C472" s="28">
        <v>3811</v>
      </c>
      <c r="D472" s="55" t="s">
        <v>758</v>
      </c>
      <c r="E472" s="17">
        <v>35000</v>
      </c>
      <c r="F472" s="44">
        <f t="shared" si="196"/>
        <v>0</v>
      </c>
      <c r="G472" s="17">
        <f t="shared" si="204"/>
        <v>35000</v>
      </c>
      <c r="H472" s="17">
        <v>35000</v>
      </c>
      <c r="I472" s="17">
        <v>0</v>
      </c>
      <c r="J472" s="17">
        <v>0</v>
      </c>
      <c r="K472" s="17">
        <v>0</v>
      </c>
      <c r="L472" s="17">
        <v>0</v>
      </c>
      <c r="M472" s="17">
        <v>0</v>
      </c>
      <c r="N472" s="17">
        <v>0</v>
      </c>
    </row>
    <row r="473" spans="1:14" ht="18" customHeight="1">
      <c r="A473" s="55"/>
      <c r="B473" s="27"/>
      <c r="C473" s="28" t="s">
        <v>481</v>
      </c>
      <c r="D473" s="27" t="s">
        <v>244</v>
      </c>
      <c r="E473" s="17">
        <f aca="true" t="shared" si="206" ref="E473:N473">E474</f>
        <v>35000</v>
      </c>
      <c r="F473" s="44">
        <f t="shared" si="196"/>
        <v>0</v>
      </c>
      <c r="G473" s="17">
        <f t="shared" si="204"/>
        <v>35000</v>
      </c>
      <c r="H473" s="17">
        <f t="shared" si="206"/>
        <v>35000</v>
      </c>
      <c r="I473" s="17">
        <f t="shared" si="206"/>
        <v>0</v>
      </c>
      <c r="J473" s="17">
        <f t="shared" si="206"/>
        <v>0</v>
      </c>
      <c r="K473" s="17">
        <f t="shared" si="206"/>
        <v>0</v>
      </c>
      <c r="L473" s="17">
        <f t="shared" si="206"/>
        <v>0</v>
      </c>
      <c r="M473" s="17">
        <f t="shared" si="206"/>
        <v>0</v>
      </c>
      <c r="N473" s="17">
        <f t="shared" si="206"/>
        <v>0</v>
      </c>
    </row>
    <row r="474" spans="1:14" ht="14.25" customHeight="1">
      <c r="A474" s="55" t="s">
        <v>510</v>
      </c>
      <c r="B474" s="27"/>
      <c r="C474" s="28" t="s">
        <v>381</v>
      </c>
      <c r="D474" s="27" t="s">
        <v>360</v>
      </c>
      <c r="E474" s="17">
        <v>35000</v>
      </c>
      <c r="F474" s="44">
        <f t="shared" si="196"/>
        <v>0</v>
      </c>
      <c r="G474" s="17">
        <f t="shared" si="204"/>
        <v>35000</v>
      </c>
      <c r="H474" s="17">
        <v>35000</v>
      </c>
      <c r="I474" s="16">
        <v>0</v>
      </c>
      <c r="J474" s="16">
        <v>0</v>
      </c>
      <c r="K474" s="16">
        <v>0</v>
      </c>
      <c r="L474" s="16">
        <v>0</v>
      </c>
      <c r="M474" s="16">
        <v>0</v>
      </c>
      <c r="N474" s="16">
        <v>0</v>
      </c>
    </row>
    <row r="475" spans="1:14" ht="25.5" customHeight="1">
      <c r="A475" s="27"/>
      <c r="B475" s="26" t="s">
        <v>72</v>
      </c>
      <c r="C475" s="117" t="s">
        <v>967</v>
      </c>
      <c r="D475" s="118"/>
      <c r="E475" s="19">
        <f aca="true" t="shared" si="207" ref="E475:N478">E476</f>
        <v>200000</v>
      </c>
      <c r="F475" s="19">
        <f t="shared" si="207"/>
        <v>0</v>
      </c>
      <c r="G475" s="19">
        <f t="shared" si="204"/>
        <v>200000</v>
      </c>
      <c r="H475" s="19">
        <f t="shared" si="207"/>
        <v>100000</v>
      </c>
      <c r="I475" s="19">
        <f t="shared" si="207"/>
        <v>0</v>
      </c>
      <c r="J475" s="19">
        <f t="shared" si="207"/>
        <v>0</v>
      </c>
      <c r="K475" s="19">
        <f t="shared" si="207"/>
        <v>100000</v>
      </c>
      <c r="L475" s="19">
        <f t="shared" si="207"/>
        <v>0</v>
      </c>
      <c r="M475" s="19">
        <f t="shared" si="207"/>
        <v>0</v>
      </c>
      <c r="N475" s="19">
        <f t="shared" si="207"/>
        <v>0</v>
      </c>
    </row>
    <row r="476" spans="1:14" ht="21" customHeight="1">
      <c r="A476" s="27"/>
      <c r="B476" s="27"/>
      <c r="C476" s="28" t="s">
        <v>958</v>
      </c>
      <c r="D476" s="50" t="s">
        <v>216</v>
      </c>
      <c r="E476" s="17">
        <f>E477</f>
        <v>200000</v>
      </c>
      <c r="F476" s="44">
        <f t="shared" si="196"/>
        <v>0</v>
      </c>
      <c r="G476" s="17">
        <f t="shared" si="204"/>
        <v>200000</v>
      </c>
      <c r="H476" s="17">
        <f>H477</f>
        <v>100000</v>
      </c>
      <c r="I476" s="17">
        <f t="shared" si="207"/>
        <v>0</v>
      </c>
      <c r="J476" s="17">
        <f t="shared" si="207"/>
        <v>0</v>
      </c>
      <c r="K476" s="17">
        <f t="shared" si="207"/>
        <v>100000</v>
      </c>
      <c r="L476" s="17">
        <f t="shared" si="207"/>
        <v>0</v>
      </c>
      <c r="M476" s="17">
        <f t="shared" si="207"/>
        <v>0</v>
      </c>
      <c r="N476" s="17">
        <f t="shared" si="207"/>
        <v>0</v>
      </c>
    </row>
    <row r="477" spans="1:14" ht="15" customHeight="1">
      <c r="A477" s="27"/>
      <c r="B477" s="27"/>
      <c r="C477" s="28" t="s">
        <v>871</v>
      </c>
      <c r="D477" s="50" t="s">
        <v>872</v>
      </c>
      <c r="E477" s="17">
        <f>E478</f>
        <v>200000</v>
      </c>
      <c r="F477" s="44">
        <f t="shared" si="196"/>
        <v>0</v>
      </c>
      <c r="G477" s="17">
        <f t="shared" si="204"/>
        <v>200000</v>
      </c>
      <c r="H477" s="17">
        <f>H478</f>
        <v>100000</v>
      </c>
      <c r="I477" s="17">
        <f t="shared" si="207"/>
        <v>0</v>
      </c>
      <c r="J477" s="17">
        <f t="shared" si="207"/>
        <v>0</v>
      </c>
      <c r="K477" s="17">
        <f t="shared" si="207"/>
        <v>100000</v>
      </c>
      <c r="L477" s="17">
        <f t="shared" si="207"/>
        <v>0</v>
      </c>
      <c r="M477" s="17">
        <f t="shared" si="207"/>
        <v>0</v>
      </c>
      <c r="N477" s="17">
        <f t="shared" si="207"/>
        <v>0</v>
      </c>
    </row>
    <row r="478" spans="1:14" ht="15" customHeight="1">
      <c r="A478" s="27"/>
      <c r="B478" s="27"/>
      <c r="C478" s="28" t="s">
        <v>546</v>
      </c>
      <c r="D478" s="16" t="s">
        <v>230</v>
      </c>
      <c r="E478" s="17">
        <f>E479</f>
        <v>200000</v>
      </c>
      <c r="F478" s="44">
        <f t="shared" si="196"/>
        <v>0</v>
      </c>
      <c r="G478" s="17">
        <f t="shared" si="204"/>
        <v>200000</v>
      </c>
      <c r="H478" s="17">
        <f>H479</f>
        <v>100000</v>
      </c>
      <c r="I478" s="17">
        <f t="shared" si="207"/>
        <v>0</v>
      </c>
      <c r="J478" s="17">
        <f t="shared" si="207"/>
        <v>0</v>
      </c>
      <c r="K478" s="17">
        <f t="shared" si="207"/>
        <v>100000</v>
      </c>
      <c r="L478" s="17">
        <f t="shared" si="207"/>
        <v>0</v>
      </c>
      <c r="M478" s="17">
        <f t="shared" si="207"/>
        <v>0</v>
      </c>
      <c r="N478" s="17">
        <f t="shared" si="207"/>
        <v>0</v>
      </c>
    </row>
    <row r="479" spans="1:14" ht="15" customHeight="1">
      <c r="A479" s="55" t="s">
        <v>511</v>
      </c>
      <c r="B479" s="27"/>
      <c r="C479" s="28" t="s">
        <v>960</v>
      </c>
      <c r="D479" s="27" t="s">
        <v>961</v>
      </c>
      <c r="E479" s="17">
        <v>200000</v>
      </c>
      <c r="F479" s="44">
        <f t="shared" si="196"/>
        <v>0</v>
      </c>
      <c r="G479" s="17">
        <f t="shared" si="204"/>
        <v>200000</v>
      </c>
      <c r="H479" s="17">
        <v>100000</v>
      </c>
      <c r="I479" s="17">
        <v>0</v>
      </c>
      <c r="J479" s="17">
        <v>0</v>
      </c>
      <c r="K479" s="17">
        <v>100000</v>
      </c>
      <c r="L479" s="17">
        <v>0</v>
      </c>
      <c r="M479" s="17">
        <v>0</v>
      </c>
      <c r="N479" s="17">
        <v>0</v>
      </c>
    </row>
    <row r="480" spans="1:14" ht="27.75" customHeight="1">
      <c r="A480" s="27"/>
      <c r="B480" s="27"/>
      <c r="C480" s="115" t="s">
        <v>902</v>
      </c>
      <c r="D480" s="116"/>
      <c r="E480" s="20">
        <f>E481+E499+E504+E514+E520+E531</f>
        <v>1347000</v>
      </c>
      <c r="F480" s="20">
        <f>F481+F499+F504+F514+F520+F531</f>
        <v>500000</v>
      </c>
      <c r="G480" s="20">
        <f aca="true" t="shared" si="208" ref="G480:G487">SUM(H480:N480)</f>
        <v>1847000</v>
      </c>
      <c r="H480" s="20">
        <f aca="true" t="shared" si="209" ref="H480:N480">H481+H499+H504+H514+H520+H531</f>
        <v>1577000</v>
      </c>
      <c r="I480" s="20">
        <f t="shared" si="209"/>
        <v>0</v>
      </c>
      <c r="J480" s="20">
        <f t="shared" si="209"/>
        <v>0</v>
      </c>
      <c r="K480" s="20">
        <f t="shared" si="209"/>
        <v>270000</v>
      </c>
      <c r="L480" s="20">
        <f t="shared" si="209"/>
        <v>0</v>
      </c>
      <c r="M480" s="20">
        <f t="shared" si="209"/>
        <v>0</v>
      </c>
      <c r="N480" s="20">
        <f t="shared" si="209"/>
        <v>0</v>
      </c>
    </row>
    <row r="481" spans="1:14" ht="25.5" customHeight="1">
      <c r="A481" s="27"/>
      <c r="B481" s="26" t="s">
        <v>73</v>
      </c>
      <c r="C481" s="117" t="s">
        <v>903</v>
      </c>
      <c r="D481" s="118"/>
      <c r="E481" s="19">
        <f aca="true" t="shared" si="210" ref="E481:N483">E482</f>
        <v>702000</v>
      </c>
      <c r="F481" s="19">
        <f t="shared" si="210"/>
        <v>500000</v>
      </c>
      <c r="G481" s="19">
        <f t="shared" si="208"/>
        <v>1202000</v>
      </c>
      <c r="H481" s="19">
        <f t="shared" si="210"/>
        <v>952000</v>
      </c>
      <c r="I481" s="19">
        <f t="shared" si="210"/>
        <v>0</v>
      </c>
      <c r="J481" s="19">
        <f t="shared" si="210"/>
        <v>0</v>
      </c>
      <c r="K481" s="19">
        <f t="shared" si="210"/>
        <v>250000</v>
      </c>
      <c r="L481" s="19">
        <f t="shared" si="210"/>
        <v>0</v>
      </c>
      <c r="M481" s="19">
        <f t="shared" si="210"/>
        <v>0</v>
      </c>
      <c r="N481" s="19">
        <f t="shared" si="210"/>
        <v>0</v>
      </c>
    </row>
    <row r="482" spans="1:14" ht="21" customHeight="1">
      <c r="A482" s="27"/>
      <c r="B482" s="27"/>
      <c r="C482" s="28">
        <v>3</v>
      </c>
      <c r="D482" s="27" t="s">
        <v>194</v>
      </c>
      <c r="E482" s="17">
        <f t="shared" si="210"/>
        <v>702000</v>
      </c>
      <c r="F482" s="44">
        <f t="shared" si="196"/>
        <v>500000</v>
      </c>
      <c r="G482" s="17">
        <f t="shared" si="208"/>
        <v>1202000</v>
      </c>
      <c r="H482" s="17">
        <f t="shared" si="210"/>
        <v>952000</v>
      </c>
      <c r="I482" s="17">
        <f t="shared" si="210"/>
        <v>0</v>
      </c>
      <c r="J482" s="17">
        <f t="shared" si="210"/>
        <v>0</v>
      </c>
      <c r="K482" s="17">
        <f t="shared" si="210"/>
        <v>250000</v>
      </c>
      <c r="L482" s="17">
        <f t="shared" si="210"/>
        <v>0</v>
      </c>
      <c r="M482" s="17">
        <f t="shared" si="210"/>
        <v>0</v>
      </c>
      <c r="N482" s="17">
        <f t="shared" si="210"/>
        <v>0</v>
      </c>
    </row>
    <row r="483" spans="1:14" ht="18" customHeight="1">
      <c r="A483" s="27"/>
      <c r="B483" s="27"/>
      <c r="C483" s="28">
        <v>37</v>
      </c>
      <c r="D483" s="27" t="s">
        <v>292</v>
      </c>
      <c r="E483" s="17">
        <f t="shared" si="210"/>
        <v>702000</v>
      </c>
      <c r="F483" s="44">
        <f t="shared" si="196"/>
        <v>500000</v>
      </c>
      <c r="G483" s="17">
        <f t="shared" si="208"/>
        <v>1202000</v>
      </c>
      <c r="H483" s="17">
        <f t="shared" si="210"/>
        <v>952000</v>
      </c>
      <c r="I483" s="17">
        <f t="shared" si="210"/>
        <v>0</v>
      </c>
      <c r="J483" s="17">
        <f t="shared" si="210"/>
        <v>0</v>
      </c>
      <c r="K483" s="17">
        <f t="shared" si="210"/>
        <v>250000</v>
      </c>
      <c r="L483" s="17">
        <f t="shared" si="210"/>
        <v>0</v>
      </c>
      <c r="M483" s="17">
        <f t="shared" si="210"/>
        <v>0</v>
      </c>
      <c r="N483" s="17">
        <f t="shared" si="210"/>
        <v>0</v>
      </c>
    </row>
    <row r="484" spans="1:14" ht="18" customHeight="1">
      <c r="A484" s="27"/>
      <c r="B484" s="27"/>
      <c r="C484" s="28">
        <v>372</v>
      </c>
      <c r="D484" s="27" t="s">
        <v>293</v>
      </c>
      <c r="E484" s="17">
        <f>E485+E492</f>
        <v>702000</v>
      </c>
      <c r="F484" s="44">
        <f t="shared" si="196"/>
        <v>500000</v>
      </c>
      <c r="G484" s="17">
        <f t="shared" si="208"/>
        <v>1202000</v>
      </c>
      <c r="H484" s="17">
        <f aca="true" t="shared" si="211" ref="H484:N484">H485+H492</f>
        <v>952000</v>
      </c>
      <c r="I484" s="17">
        <f t="shared" si="211"/>
        <v>0</v>
      </c>
      <c r="J484" s="17">
        <f t="shared" si="211"/>
        <v>0</v>
      </c>
      <c r="K484" s="17">
        <f t="shared" si="211"/>
        <v>250000</v>
      </c>
      <c r="L484" s="17">
        <f t="shared" si="211"/>
        <v>0</v>
      </c>
      <c r="M484" s="17">
        <f t="shared" si="211"/>
        <v>0</v>
      </c>
      <c r="N484" s="17">
        <f t="shared" si="211"/>
        <v>0</v>
      </c>
    </row>
    <row r="485" spans="1:14" ht="15" customHeight="1">
      <c r="A485" s="27"/>
      <c r="B485" s="27"/>
      <c r="C485" s="28">
        <v>3721</v>
      </c>
      <c r="D485" s="27" t="s">
        <v>294</v>
      </c>
      <c r="E485" s="17">
        <f>SUM(E486:E487)</f>
        <v>340000</v>
      </c>
      <c r="F485" s="44">
        <f t="shared" si="196"/>
        <v>0</v>
      </c>
      <c r="G485" s="17">
        <f t="shared" si="208"/>
        <v>340000</v>
      </c>
      <c r="H485" s="17">
        <f>SUM(H486:H487)</f>
        <v>340000</v>
      </c>
      <c r="I485" s="17">
        <f aca="true" t="shared" si="212" ref="I485:N485">I486</f>
        <v>0</v>
      </c>
      <c r="J485" s="17">
        <f t="shared" si="212"/>
        <v>0</v>
      </c>
      <c r="K485" s="17">
        <f t="shared" si="212"/>
        <v>0</v>
      </c>
      <c r="L485" s="17">
        <f t="shared" si="212"/>
        <v>0</v>
      </c>
      <c r="M485" s="17">
        <f t="shared" si="212"/>
        <v>0</v>
      </c>
      <c r="N485" s="17">
        <f t="shared" si="212"/>
        <v>0</v>
      </c>
    </row>
    <row r="486" spans="1:14" ht="15" customHeight="1">
      <c r="A486" s="27" t="s">
        <v>512</v>
      </c>
      <c r="B486" s="27"/>
      <c r="C486" s="28"/>
      <c r="D486" s="27" t="s">
        <v>295</v>
      </c>
      <c r="E486" s="17">
        <v>230000</v>
      </c>
      <c r="F486" s="44">
        <f t="shared" si="196"/>
        <v>0</v>
      </c>
      <c r="G486" s="17">
        <f t="shared" si="208"/>
        <v>230000</v>
      </c>
      <c r="H486" s="17">
        <v>230000</v>
      </c>
      <c r="I486" s="16">
        <v>0</v>
      </c>
      <c r="J486" s="16">
        <v>0</v>
      </c>
      <c r="K486" s="16">
        <v>0</v>
      </c>
      <c r="L486" s="16">
        <v>0</v>
      </c>
      <c r="M486" s="16">
        <v>0</v>
      </c>
      <c r="N486" s="16">
        <v>0</v>
      </c>
    </row>
    <row r="487" spans="1:14" ht="14.25" customHeight="1">
      <c r="A487" s="27" t="s">
        <v>513</v>
      </c>
      <c r="B487" s="27"/>
      <c r="C487" s="28"/>
      <c r="D487" s="27" t="s">
        <v>341</v>
      </c>
      <c r="E487" s="17">
        <v>110000</v>
      </c>
      <c r="F487" s="44">
        <f t="shared" si="196"/>
        <v>0</v>
      </c>
      <c r="G487" s="17">
        <f t="shared" si="208"/>
        <v>110000</v>
      </c>
      <c r="H487" s="17">
        <v>110000</v>
      </c>
      <c r="I487" s="16">
        <v>0</v>
      </c>
      <c r="J487" s="16">
        <v>0</v>
      </c>
      <c r="K487" s="16">
        <v>0</v>
      </c>
      <c r="L487" s="16">
        <v>0</v>
      </c>
      <c r="M487" s="16">
        <v>0</v>
      </c>
      <c r="N487" s="16">
        <v>0</v>
      </c>
    </row>
    <row r="488" spans="1:8" s="23" customFormat="1" ht="18.75" customHeight="1">
      <c r="A488" s="49"/>
      <c r="B488" s="49"/>
      <c r="C488" s="29"/>
      <c r="E488" s="32"/>
      <c r="F488" s="32"/>
      <c r="G488" s="32"/>
      <c r="H488" s="32"/>
    </row>
    <row r="489" spans="1:14" ht="18" customHeight="1">
      <c r="A489" s="110" t="s">
        <v>34</v>
      </c>
      <c r="B489" s="111" t="s">
        <v>327</v>
      </c>
      <c r="C489" s="110" t="s">
        <v>745</v>
      </c>
      <c r="D489" s="112" t="s">
        <v>385</v>
      </c>
      <c r="E489" s="107" t="s">
        <v>1057</v>
      </c>
      <c r="F489" s="107" t="s">
        <v>1052</v>
      </c>
      <c r="G489" s="113" t="s">
        <v>1053</v>
      </c>
      <c r="H489" s="109" t="s">
        <v>1056</v>
      </c>
      <c r="I489" s="109"/>
      <c r="J489" s="109"/>
      <c r="K489" s="109"/>
      <c r="L489" s="109"/>
      <c r="M489" s="109"/>
      <c r="N489" s="109"/>
    </row>
    <row r="490" spans="1:14" ht="39" customHeight="1">
      <c r="A490" s="110"/>
      <c r="B490" s="110"/>
      <c r="C490" s="110"/>
      <c r="D490" s="112"/>
      <c r="E490" s="108"/>
      <c r="F490" s="108"/>
      <c r="G490" s="114"/>
      <c r="H490" s="14" t="s">
        <v>749</v>
      </c>
      <c r="I490" s="14" t="s">
        <v>328</v>
      </c>
      <c r="J490" s="14" t="s">
        <v>748</v>
      </c>
      <c r="K490" s="14" t="s">
        <v>750</v>
      </c>
      <c r="L490" s="14" t="s">
        <v>340</v>
      </c>
      <c r="M490" s="14" t="s">
        <v>751</v>
      </c>
      <c r="N490" s="14" t="s">
        <v>752</v>
      </c>
    </row>
    <row r="491" spans="1:14" ht="12" customHeight="1">
      <c r="A491" s="34">
        <v>1</v>
      </c>
      <c r="B491" s="34">
        <v>2</v>
      </c>
      <c r="C491" s="34">
        <v>3</v>
      </c>
      <c r="D491" s="34">
        <v>4</v>
      </c>
      <c r="E491" s="34">
        <v>5</v>
      </c>
      <c r="F491" s="34">
        <v>6</v>
      </c>
      <c r="G491" s="34">
        <v>7</v>
      </c>
      <c r="H491" s="34">
        <v>8</v>
      </c>
      <c r="I491" s="34">
        <v>9</v>
      </c>
      <c r="J491" s="34">
        <v>10</v>
      </c>
      <c r="K491" s="34">
        <v>11</v>
      </c>
      <c r="L491" s="34">
        <v>12</v>
      </c>
      <c r="M491" s="34">
        <v>13</v>
      </c>
      <c r="N491" s="34">
        <v>14</v>
      </c>
    </row>
    <row r="492" spans="1:14" ht="15" customHeight="1">
      <c r="A492" s="27"/>
      <c r="B492" s="27"/>
      <c r="C492" s="28">
        <v>3722</v>
      </c>
      <c r="D492" s="27" t="s">
        <v>296</v>
      </c>
      <c r="E492" s="17">
        <f>E493+E494+E495+E496+E497+E498</f>
        <v>362000</v>
      </c>
      <c r="F492" s="44">
        <f aca="true" t="shared" si="213" ref="F492:F523">G492-E492</f>
        <v>500000</v>
      </c>
      <c r="G492" s="17">
        <f aca="true" t="shared" si="214" ref="G492:G530">SUM(H492:N492)</f>
        <v>862000</v>
      </c>
      <c r="H492" s="17">
        <f aca="true" t="shared" si="215" ref="H492:N492">H493+H494+H495+H496+H497+H498</f>
        <v>612000</v>
      </c>
      <c r="I492" s="17">
        <f t="shared" si="215"/>
        <v>0</v>
      </c>
      <c r="J492" s="17">
        <f t="shared" si="215"/>
        <v>0</v>
      </c>
      <c r="K492" s="17">
        <f t="shared" si="215"/>
        <v>250000</v>
      </c>
      <c r="L492" s="17">
        <f t="shared" si="215"/>
        <v>0</v>
      </c>
      <c r="M492" s="17">
        <f t="shared" si="215"/>
        <v>0</v>
      </c>
      <c r="N492" s="17">
        <f t="shared" si="215"/>
        <v>0</v>
      </c>
    </row>
    <row r="493" spans="1:14" ht="15" customHeight="1">
      <c r="A493" s="27" t="s">
        <v>514</v>
      </c>
      <c r="B493" s="27"/>
      <c r="C493" s="27"/>
      <c r="D493" s="27" t="s">
        <v>297</v>
      </c>
      <c r="E493" s="17">
        <v>12000</v>
      </c>
      <c r="F493" s="44">
        <f t="shared" si="213"/>
        <v>0</v>
      </c>
      <c r="G493" s="17">
        <f t="shared" si="214"/>
        <v>12000</v>
      </c>
      <c r="H493" s="17">
        <v>12000</v>
      </c>
      <c r="I493" s="16">
        <v>0</v>
      </c>
      <c r="J493" s="16">
        <v>0</v>
      </c>
      <c r="K493" s="16">
        <v>0</v>
      </c>
      <c r="L493" s="16">
        <v>0</v>
      </c>
      <c r="M493" s="16">
        <v>0</v>
      </c>
      <c r="N493" s="16">
        <v>0</v>
      </c>
    </row>
    <row r="494" spans="1:14" ht="15" customHeight="1">
      <c r="A494" s="27" t="s">
        <v>515</v>
      </c>
      <c r="B494" s="27"/>
      <c r="C494" s="27"/>
      <c r="D494" s="27" t="s">
        <v>210</v>
      </c>
      <c r="E494" s="17">
        <v>70000</v>
      </c>
      <c r="F494" s="44">
        <f t="shared" si="213"/>
        <v>500000</v>
      </c>
      <c r="G494" s="17">
        <f t="shared" si="214"/>
        <v>570000</v>
      </c>
      <c r="H494" s="17">
        <v>320000</v>
      </c>
      <c r="I494" s="16">
        <v>0</v>
      </c>
      <c r="J494" s="16">
        <v>0</v>
      </c>
      <c r="K494" s="17">
        <v>250000</v>
      </c>
      <c r="L494" s="16">
        <v>0</v>
      </c>
      <c r="M494" s="16">
        <v>0</v>
      </c>
      <c r="N494" s="16">
        <v>0</v>
      </c>
    </row>
    <row r="495" spans="1:14" ht="15" customHeight="1">
      <c r="A495" s="27" t="s">
        <v>516</v>
      </c>
      <c r="B495" s="27"/>
      <c r="C495" s="27"/>
      <c r="D495" s="27" t="s">
        <v>298</v>
      </c>
      <c r="E495" s="17">
        <v>40000</v>
      </c>
      <c r="F495" s="44">
        <f t="shared" si="213"/>
        <v>0</v>
      </c>
      <c r="G495" s="17">
        <f>SUM(H495:N495)</f>
        <v>40000</v>
      </c>
      <c r="H495" s="17">
        <v>40000</v>
      </c>
      <c r="I495" s="16">
        <v>0</v>
      </c>
      <c r="J495" s="16">
        <v>0</v>
      </c>
      <c r="K495" s="16">
        <v>0</v>
      </c>
      <c r="L495" s="16">
        <v>0</v>
      </c>
      <c r="M495" s="16">
        <v>0</v>
      </c>
      <c r="N495" s="16">
        <v>0</v>
      </c>
    </row>
    <row r="496" spans="1:14" ht="15" customHeight="1">
      <c r="A496" s="27" t="s">
        <v>517</v>
      </c>
      <c r="B496" s="27"/>
      <c r="C496" s="27"/>
      <c r="D496" s="27" t="s">
        <v>299</v>
      </c>
      <c r="E496" s="17">
        <v>50000</v>
      </c>
      <c r="F496" s="44">
        <f t="shared" si="213"/>
        <v>0</v>
      </c>
      <c r="G496" s="17">
        <f t="shared" si="214"/>
        <v>50000</v>
      </c>
      <c r="H496" s="17">
        <v>50000</v>
      </c>
      <c r="I496" s="16">
        <v>0</v>
      </c>
      <c r="J496" s="16">
        <v>0</v>
      </c>
      <c r="K496" s="16">
        <v>0</v>
      </c>
      <c r="L496" s="16">
        <v>0</v>
      </c>
      <c r="M496" s="16">
        <v>0</v>
      </c>
      <c r="N496" s="16">
        <v>0</v>
      </c>
    </row>
    <row r="497" spans="1:14" ht="15" customHeight="1">
      <c r="A497" s="27" t="s">
        <v>460</v>
      </c>
      <c r="B497" s="27"/>
      <c r="C497" s="27"/>
      <c r="D497" s="27" t="s">
        <v>536</v>
      </c>
      <c r="E497" s="17">
        <v>40000</v>
      </c>
      <c r="F497" s="44">
        <f t="shared" si="213"/>
        <v>0</v>
      </c>
      <c r="G497" s="17">
        <f t="shared" si="214"/>
        <v>40000</v>
      </c>
      <c r="H497" s="17">
        <v>40000</v>
      </c>
      <c r="I497" s="16">
        <v>0</v>
      </c>
      <c r="J497" s="16">
        <v>0</v>
      </c>
      <c r="K497" s="16">
        <v>0</v>
      </c>
      <c r="L497" s="16">
        <v>0</v>
      </c>
      <c r="M497" s="16">
        <v>0</v>
      </c>
      <c r="N497" s="16">
        <v>0</v>
      </c>
    </row>
    <row r="498" spans="1:14" ht="15" customHeight="1">
      <c r="A498" s="27" t="s">
        <v>461</v>
      </c>
      <c r="B498" s="27"/>
      <c r="C498" s="27"/>
      <c r="D498" s="27" t="s">
        <v>300</v>
      </c>
      <c r="E498" s="17">
        <v>150000</v>
      </c>
      <c r="F498" s="44">
        <f t="shared" si="213"/>
        <v>0</v>
      </c>
      <c r="G498" s="17">
        <f t="shared" si="214"/>
        <v>150000</v>
      </c>
      <c r="H498" s="17">
        <v>150000</v>
      </c>
      <c r="I498" s="16">
        <v>0</v>
      </c>
      <c r="J498" s="16">
        <v>0</v>
      </c>
      <c r="K498" s="16">
        <v>0</v>
      </c>
      <c r="L498" s="16">
        <v>0</v>
      </c>
      <c r="M498" s="16">
        <v>0</v>
      </c>
      <c r="N498" s="16">
        <v>0</v>
      </c>
    </row>
    <row r="499" spans="1:14" ht="24" customHeight="1">
      <c r="A499" s="27"/>
      <c r="B499" s="26" t="s">
        <v>74</v>
      </c>
      <c r="C499" s="117" t="s">
        <v>904</v>
      </c>
      <c r="D499" s="118"/>
      <c r="E499" s="19">
        <f>E500</f>
        <v>250000</v>
      </c>
      <c r="F499" s="19">
        <f>F500</f>
        <v>0</v>
      </c>
      <c r="G499" s="19">
        <f t="shared" si="214"/>
        <v>250000</v>
      </c>
      <c r="H499" s="19">
        <f>H500</f>
        <v>250000</v>
      </c>
      <c r="I499" s="19">
        <f aca="true" t="shared" si="216" ref="I499:N502">I500</f>
        <v>0</v>
      </c>
      <c r="J499" s="19">
        <f t="shared" si="216"/>
        <v>0</v>
      </c>
      <c r="K499" s="19">
        <f t="shared" si="216"/>
        <v>0</v>
      </c>
      <c r="L499" s="19">
        <f t="shared" si="216"/>
        <v>0</v>
      </c>
      <c r="M499" s="19">
        <f t="shared" si="216"/>
        <v>0</v>
      </c>
      <c r="N499" s="19">
        <f t="shared" si="216"/>
        <v>0</v>
      </c>
    </row>
    <row r="500" spans="1:14" ht="21" customHeight="1">
      <c r="A500" s="27"/>
      <c r="B500" s="27"/>
      <c r="C500" s="28">
        <v>3</v>
      </c>
      <c r="D500" s="27" t="s">
        <v>194</v>
      </c>
      <c r="E500" s="17">
        <f>E501</f>
        <v>250000</v>
      </c>
      <c r="F500" s="44">
        <f t="shared" si="213"/>
        <v>0</v>
      </c>
      <c r="G500" s="17">
        <f t="shared" si="214"/>
        <v>250000</v>
      </c>
      <c r="H500" s="17">
        <f>H501</f>
        <v>250000</v>
      </c>
      <c r="I500" s="17">
        <f t="shared" si="216"/>
        <v>0</v>
      </c>
      <c r="J500" s="17">
        <f t="shared" si="216"/>
        <v>0</v>
      </c>
      <c r="K500" s="17">
        <f t="shared" si="216"/>
        <v>0</v>
      </c>
      <c r="L500" s="17">
        <f t="shared" si="216"/>
        <v>0</v>
      </c>
      <c r="M500" s="17">
        <f t="shared" si="216"/>
        <v>0</v>
      </c>
      <c r="N500" s="17">
        <f t="shared" si="216"/>
        <v>0</v>
      </c>
    </row>
    <row r="501" spans="1:14" ht="18" customHeight="1">
      <c r="A501" s="27"/>
      <c r="B501" s="27"/>
      <c r="C501" s="28">
        <v>37</v>
      </c>
      <c r="D501" s="27" t="s">
        <v>292</v>
      </c>
      <c r="E501" s="17">
        <f>E502</f>
        <v>250000</v>
      </c>
      <c r="F501" s="44">
        <f t="shared" si="213"/>
        <v>0</v>
      </c>
      <c r="G501" s="17">
        <f t="shared" si="214"/>
        <v>250000</v>
      </c>
      <c r="H501" s="17">
        <f>H502</f>
        <v>250000</v>
      </c>
      <c r="I501" s="17">
        <f t="shared" si="216"/>
        <v>0</v>
      </c>
      <c r="J501" s="17">
        <f t="shared" si="216"/>
        <v>0</v>
      </c>
      <c r="K501" s="17">
        <f t="shared" si="216"/>
        <v>0</v>
      </c>
      <c r="L501" s="17">
        <f t="shared" si="216"/>
        <v>0</v>
      </c>
      <c r="M501" s="17">
        <f t="shared" si="216"/>
        <v>0</v>
      </c>
      <c r="N501" s="17">
        <f t="shared" si="216"/>
        <v>0</v>
      </c>
    </row>
    <row r="502" spans="1:14" ht="18" customHeight="1">
      <c r="A502" s="27"/>
      <c r="B502" s="27"/>
      <c r="C502" s="28">
        <v>372</v>
      </c>
      <c r="D502" s="27" t="s">
        <v>293</v>
      </c>
      <c r="E502" s="17">
        <f>E503</f>
        <v>250000</v>
      </c>
      <c r="F502" s="44">
        <f t="shared" si="213"/>
        <v>0</v>
      </c>
      <c r="G502" s="17">
        <f t="shared" si="214"/>
        <v>250000</v>
      </c>
      <c r="H502" s="17">
        <f>H503</f>
        <v>250000</v>
      </c>
      <c r="I502" s="17">
        <f t="shared" si="216"/>
        <v>0</v>
      </c>
      <c r="J502" s="17">
        <f t="shared" si="216"/>
        <v>0</v>
      </c>
      <c r="K502" s="17">
        <f t="shared" si="216"/>
        <v>0</v>
      </c>
      <c r="L502" s="17">
        <f t="shared" si="216"/>
        <v>0</v>
      </c>
      <c r="M502" s="17">
        <f t="shared" si="216"/>
        <v>0</v>
      </c>
      <c r="N502" s="17">
        <f t="shared" si="216"/>
        <v>0</v>
      </c>
    </row>
    <row r="503" spans="1:14" ht="15" customHeight="1">
      <c r="A503" s="27" t="s">
        <v>323</v>
      </c>
      <c r="B503" s="27"/>
      <c r="C503" s="28">
        <v>3721</v>
      </c>
      <c r="D503" s="27" t="s">
        <v>301</v>
      </c>
      <c r="E503" s="17">
        <v>250000</v>
      </c>
      <c r="F503" s="44">
        <f t="shared" si="213"/>
        <v>0</v>
      </c>
      <c r="G503" s="17">
        <f t="shared" si="214"/>
        <v>250000</v>
      </c>
      <c r="H503" s="17">
        <v>250000</v>
      </c>
      <c r="I503" s="16">
        <v>0</v>
      </c>
      <c r="J503" s="16">
        <v>0</v>
      </c>
      <c r="K503" s="16">
        <v>0</v>
      </c>
      <c r="L503" s="16">
        <v>0</v>
      </c>
      <c r="M503" s="16">
        <v>0</v>
      </c>
      <c r="N503" s="16">
        <v>0</v>
      </c>
    </row>
    <row r="504" spans="1:14" ht="27" customHeight="1">
      <c r="A504" s="27"/>
      <c r="B504" s="26" t="s">
        <v>75</v>
      </c>
      <c r="C504" s="117" t="s">
        <v>905</v>
      </c>
      <c r="D504" s="118"/>
      <c r="E504" s="19">
        <f>E505</f>
        <v>70000</v>
      </c>
      <c r="F504" s="19">
        <f>F505</f>
        <v>0</v>
      </c>
      <c r="G504" s="19">
        <f t="shared" si="214"/>
        <v>70000</v>
      </c>
      <c r="H504" s="19">
        <f>H505</f>
        <v>70000</v>
      </c>
      <c r="I504" s="19">
        <f aca="true" t="shared" si="217" ref="I504:N507">I505</f>
        <v>0</v>
      </c>
      <c r="J504" s="19">
        <f t="shared" si="217"/>
        <v>0</v>
      </c>
      <c r="K504" s="19">
        <f t="shared" si="217"/>
        <v>0</v>
      </c>
      <c r="L504" s="19">
        <f t="shared" si="217"/>
        <v>0</v>
      </c>
      <c r="M504" s="19">
        <f t="shared" si="217"/>
        <v>0</v>
      </c>
      <c r="N504" s="19">
        <f t="shared" si="217"/>
        <v>0</v>
      </c>
    </row>
    <row r="505" spans="1:14" ht="21" customHeight="1">
      <c r="A505" s="27"/>
      <c r="B505" s="27"/>
      <c r="C505" s="28">
        <v>3</v>
      </c>
      <c r="D505" s="27" t="s">
        <v>194</v>
      </c>
      <c r="E505" s="17">
        <f>E506</f>
        <v>70000</v>
      </c>
      <c r="F505" s="44">
        <f t="shared" si="213"/>
        <v>0</v>
      </c>
      <c r="G505" s="17">
        <f t="shared" si="214"/>
        <v>70000</v>
      </c>
      <c r="H505" s="17">
        <f>H506</f>
        <v>70000</v>
      </c>
      <c r="I505" s="17">
        <f t="shared" si="217"/>
        <v>0</v>
      </c>
      <c r="J505" s="17">
        <f t="shared" si="217"/>
        <v>0</v>
      </c>
      <c r="K505" s="17">
        <f t="shared" si="217"/>
        <v>0</v>
      </c>
      <c r="L505" s="17">
        <f t="shared" si="217"/>
        <v>0</v>
      </c>
      <c r="M505" s="17">
        <f t="shared" si="217"/>
        <v>0</v>
      </c>
      <c r="N505" s="17">
        <f t="shared" si="217"/>
        <v>0</v>
      </c>
    </row>
    <row r="506" spans="1:14" ht="18" customHeight="1">
      <c r="A506" s="27"/>
      <c r="B506" s="27"/>
      <c r="C506" s="28">
        <v>38</v>
      </c>
      <c r="D506" s="27" t="s">
        <v>302</v>
      </c>
      <c r="E506" s="17">
        <f>E507</f>
        <v>70000</v>
      </c>
      <c r="F506" s="44">
        <f t="shared" si="213"/>
        <v>0</v>
      </c>
      <c r="G506" s="17">
        <f t="shared" si="214"/>
        <v>70000</v>
      </c>
      <c r="H506" s="17">
        <f>H507</f>
        <v>70000</v>
      </c>
      <c r="I506" s="17">
        <f t="shared" si="217"/>
        <v>0</v>
      </c>
      <c r="J506" s="17">
        <f t="shared" si="217"/>
        <v>0</v>
      </c>
      <c r="K506" s="17">
        <f t="shared" si="217"/>
        <v>0</v>
      </c>
      <c r="L506" s="17">
        <f t="shared" si="217"/>
        <v>0</v>
      </c>
      <c r="M506" s="17">
        <f t="shared" si="217"/>
        <v>0</v>
      </c>
      <c r="N506" s="17">
        <f t="shared" si="217"/>
        <v>0</v>
      </c>
    </row>
    <row r="507" spans="1:14" ht="18" customHeight="1">
      <c r="A507" s="27"/>
      <c r="B507" s="27"/>
      <c r="C507" s="28">
        <v>381</v>
      </c>
      <c r="D507" s="27" t="s">
        <v>209</v>
      </c>
      <c r="E507" s="17">
        <f>E508</f>
        <v>70000</v>
      </c>
      <c r="F507" s="44">
        <f t="shared" si="213"/>
        <v>0</v>
      </c>
      <c r="G507" s="17">
        <f t="shared" si="214"/>
        <v>70000</v>
      </c>
      <c r="H507" s="17">
        <f>H508</f>
        <v>70000</v>
      </c>
      <c r="I507" s="17">
        <f t="shared" si="217"/>
        <v>0</v>
      </c>
      <c r="J507" s="17">
        <f t="shared" si="217"/>
        <v>0</v>
      </c>
      <c r="K507" s="17">
        <f t="shared" si="217"/>
        <v>0</v>
      </c>
      <c r="L507" s="17">
        <f t="shared" si="217"/>
        <v>0</v>
      </c>
      <c r="M507" s="17">
        <f t="shared" si="217"/>
        <v>0</v>
      </c>
      <c r="N507" s="17">
        <f t="shared" si="217"/>
        <v>0</v>
      </c>
    </row>
    <row r="508" spans="1:14" ht="15" customHeight="1">
      <c r="A508" s="27"/>
      <c r="B508" s="27"/>
      <c r="C508" s="28">
        <v>3811</v>
      </c>
      <c r="D508" s="27" t="s">
        <v>211</v>
      </c>
      <c r="E508" s="17">
        <f>E509+E510+E511+E512+E513</f>
        <v>70000</v>
      </c>
      <c r="F508" s="44">
        <f t="shared" si="213"/>
        <v>0</v>
      </c>
      <c r="G508" s="17">
        <f t="shared" si="214"/>
        <v>70000</v>
      </c>
      <c r="H508" s="17">
        <f aca="true" t="shared" si="218" ref="H508:N508">H509+H510+H511+H512+H513</f>
        <v>70000</v>
      </c>
      <c r="I508" s="17">
        <f t="shared" si="218"/>
        <v>0</v>
      </c>
      <c r="J508" s="17">
        <f t="shared" si="218"/>
        <v>0</v>
      </c>
      <c r="K508" s="17">
        <f t="shared" si="218"/>
        <v>0</v>
      </c>
      <c r="L508" s="17">
        <f t="shared" si="218"/>
        <v>0</v>
      </c>
      <c r="M508" s="17">
        <f t="shared" si="218"/>
        <v>0</v>
      </c>
      <c r="N508" s="17">
        <f t="shared" si="218"/>
        <v>0</v>
      </c>
    </row>
    <row r="509" spans="1:14" ht="15" customHeight="1">
      <c r="A509" s="55" t="s">
        <v>324</v>
      </c>
      <c r="B509" s="27"/>
      <c r="C509" s="51"/>
      <c r="D509" s="55" t="s">
        <v>303</v>
      </c>
      <c r="E509" s="17">
        <v>12000</v>
      </c>
      <c r="F509" s="44">
        <f t="shared" si="213"/>
        <v>0</v>
      </c>
      <c r="G509" s="17">
        <f t="shared" si="214"/>
        <v>12000</v>
      </c>
      <c r="H509" s="17">
        <v>12000</v>
      </c>
      <c r="I509" s="16">
        <v>0</v>
      </c>
      <c r="J509" s="16">
        <v>0</v>
      </c>
      <c r="K509" s="16">
        <v>0</v>
      </c>
      <c r="L509" s="16">
        <v>0</v>
      </c>
      <c r="M509" s="16">
        <v>0</v>
      </c>
      <c r="N509" s="16">
        <v>0</v>
      </c>
    </row>
    <row r="510" spans="1:14" ht="15" customHeight="1">
      <c r="A510" s="55" t="s">
        <v>325</v>
      </c>
      <c r="B510" s="27"/>
      <c r="C510" s="51"/>
      <c r="D510" s="55" t="s">
        <v>304</v>
      </c>
      <c r="E510" s="17">
        <v>5000</v>
      </c>
      <c r="F510" s="44">
        <f t="shared" si="213"/>
        <v>0</v>
      </c>
      <c r="G510" s="17">
        <f t="shared" si="214"/>
        <v>5000</v>
      </c>
      <c r="H510" s="17">
        <v>5000</v>
      </c>
      <c r="I510" s="16">
        <v>0</v>
      </c>
      <c r="J510" s="16">
        <v>0</v>
      </c>
      <c r="K510" s="16">
        <v>0</v>
      </c>
      <c r="L510" s="16">
        <v>0</v>
      </c>
      <c r="M510" s="16">
        <v>0</v>
      </c>
      <c r="N510" s="16">
        <v>0</v>
      </c>
    </row>
    <row r="511" spans="1:14" ht="15" customHeight="1">
      <c r="A511" s="55" t="s">
        <v>326</v>
      </c>
      <c r="B511" s="27"/>
      <c r="C511" s="51"/>
      <c r="D511" s="55" t="s">
        <v>305</v>
      </c>
      <c r="E511" s="17">
        <v>3000</v>
      </c>
      <c r="F511" s="44">
        <f t="shared" si="213"/>
        <v>0</v>
      </c>
      <c r="G511" s="17">
        <f t="shared" si="214"/>
        <v>3000</v>
      </c>
      <c r="H511" s="17">
        <v>3000</v>
      </c>
      <c r="I511" s="16">
        <v>0</v>
      </c>
      <c r="J511" s="16">
        <v>0</v>
      </c>
      <c r="K511" s="16">
        <v>0</v>
      </c>
      <c r="L511" s="16">
        <v>0</v>
      </c>
      <c r="M511" s="16">
        <v>0</v>
      </c>
      <c r="N511" s="16">
        <v>0</v>
      </c>
    </row>
    <row r="512" spans="1:14" ht="15" customHeight="1">
      <c r="A512" s="55" t="s">
        <v>367</v>
      </c>
      <c r="B512" s="27"/>
      <c r="C512" s="51"/>
      <c r="D512" s="55" t="s">
        <v>373</v>
      </c>
      <c r="E512" s="17">
        <v>40000</v>
      </c>
      <c r="F512" s="44">
        <f t="shared" si="213"/>
        <v>0</v>
      </c>
      <c r="G512" s="17">
        <f t="shared" si="214"/>
        <v>40000</v>
      </c>
      <c r="H512" s="17">
        <v>40000</v>
      </c>
      <c r="I512" s="16">
        <v>0</v>
      </c>
      <c r="J512" s="16">
        <v>0</v>
      </c>
      <c r="K512" s="16">
        <v>0</v>
      </c>
      <c r="L512" s="16">
        <v>0</v>
      </c>
      <c r="M512" s="16">
        <v>0</v>
      </c>
      <c r="N512" s="16">
        <v>0</v>
      </c>
    </row>
    <row r="513" spans="1:14" ht="15" customHeight="1">
      <c r="A513" s="55" t="s">
        <v>288</v>
      </c>
      <c r="B513" s="27"/>
      <c r="C513" s="52"/>
      <c r="D513" s="55" t="s">
        <v>306</v>
      </c>
      <c r="E513" s="17">
        <v>10000</v>
      </c>
      <c r="F513" s="44">
        <f t="shared" si="213"/>
        <v>0</v>
      </c>
      <c r="G513" s="17">
        <f t="shared" si="214"/>
        <v>10000</v>
      </c>
      <c r="H513" s="17">
        <v>10000</v>
      </c>
      <c r="I513" s="16">
        <v>0</v>
      </c>
      <c r="J513" s="16">
        <v>0</v>
      </c>
      <c r="K513" s="16">
        <v>0</v>
      </c>
      <c r="L513" s="16">
        <v>0</v>
      </c>
      <c r="M513" s="16">
        <v>0</v>
      </c>
      <c r="N513" s="16">
        <v>0</v>
      </c>
    </row>
    <row r="514" spans="1:14" ht="25.5" customHeight="1">
      <c r="A514" s="27"/>
      <c r="B514" s="26" t="s">
        <v>76</v>
      </c>
      <c r="C514" s="117" t="s">
        <v>906</v>
      </c>
      <c r="D514" s="118"/>
      <c r="E514" s="19">
        <f>E515</f>
        <v>60000</v>
      </c>
      <c r="F514" s="19">
        <f>F515</f>
        <v>0</v>
      </c>
      <c r="G514" s="19">
        <f t="shared" si="214"/>
        <v>60000</v>
      </c>
      <c r="H514" s="19">
        <f>H515</f>
        <v>40000</v>
      </c>
      <c r="I514" s="19">
        <f aca="true" t="shared" si="219" ref="I514:N518">I515</f>
        <v>0</v>
      </c>
      <c r="J514" s="19">
        <f t="shared" si="219"/>
        <v>0</v>
      </c>
      <c r="K514" s="19">
        <f t="shared" si="219"/>
        <v>20000</v>
      </c>
      <c r="L514" s="19">
        <f t="shared" si="219"/>
        <v>0</v>
      </c>
      <c r="M514" s="19">
        <f t="shared" si="219"/>
        <v>0</v>
      </c>
      <c r="N514" s="19">
        <f t="shared" si="219"/>
        <v>0</v>
      </c>
    </row>
    <row r="515" spans="1:14" ht="20.25" customHeight="1">
      <c r="A515" s="27"/>
      <c r="B515" s="27"/>
      <c r="C515" s="28">
        <v>3</v>
      </c>
      <c r="D515" s="27" t="s">
        <v>194</v>
      </c>
      <c r="E515" s="17">
        <f>E516</f>
        <v>60000</v>
      </c>
      <c r="F515" s="44">
        <f t="shared" si="213"/>
        <v>0</v>
      </c>
      <c r="G515" s="17">
        <f t="shared" si="214"/>
        <v>60000</v>
      </c>
      <c r="H515" s="17">
        <f>H516</f>
        <v>40000</v>
      </c>
      <c r="I515" s="17">
        <f t="shared" si="219"/>
        <v>0</v>
      </c>
      <c r="J515" s="17">
        <f t="shared" si="219"/>
        <v>0</v>
      </c>
      <c r="K515" s="17">
        <f t="shared" si="219"/>
        <v>20000</v>
      </c>
      <c r="L515" s="17">
        <f t="shared" si="219"/>
        <v>0</v>
      </c>
      <c r="M515" s="17">
        <f t="shared" si="219"/>
        <v>0</v>
      </c>
      <c r="N515" s="17">
        <f t="shared" si="219"/>
        <v>0</v>
      </c>
    </row>
    <row r="516" spans="1:14" ht="18.75" customHeight="1">
      <c r="A516" s="27"/>
      <c r="B516" s="27"/>
      <c r="C516" s="28">
        <v>37</v>
      </c>
      <c r="D516" s="27" t="s">
        <v>292</v>
      </c>
      <c r="E516" s="17">
        <f>E517</f>
        <v>60000</v>
      </c>
      <c r="F516" s="44">
        <f t="shared" si="213"/>
        <v>0</v>
      </c>
      <c r="G516" s="17">
        <f t="shared" si="214"/>
        <v>60000</v>
      </c>
      <c r="H516" s="17">
        <f>H517</f>
        <v>40000</v>
      </c>
      <c r="I516" s="17">
        <f t="shared" si="219"/>
        <v>0</v>
      </c>
      <c r="J516" s="17">
        <f t="shared" si="219"/>
        <v>0</v>
      </c>
      <c r="K516" s="17">
        <f t="shared" si="219"/>
        <v>20000</v>
      </c>
      <c r="L516" s="17">
        <f t="shared" si="219"/>
        <v>0</v>
      </c>
      <c r="M516" s="17">
        <f t="shared" si="219"/>
        <v>0</v>
      </c>
      <c r="N516" s="17">
        <f t="shared" si="219"/>
        <v>0</v>
      </c>
    </row>
    <row r="517" spans="1:14" ht="18" customHeight="1">
      <c r="A517" s="27"/>
      <c r="B517" s="27"/>
      <c r="C517" s="28">
        <v>372</v>
      </c>
      <c r="D517" s="27" t="s">
        <v>293</v>
      </c>
      <c r="E517" s="17">
        <f>E518</f>
        <v>60000</v>
      </c>
      <c r="F517" s="44">
        <f t="shared" si="213"/>
        <v>0</v>
      </c>
      <c r="G517" s="17">
        <f t="shared" si="214"/>
        <v>60000</v>
      </c>
      <c r="H517" s="17">
        <f>H518</f>
        <v>40000</v>
      </c>
      <c r="I517" s="17">
        <f t="shared" si="219"/>
        <v>0</v>
      </c>
      <c r="J517" s="17">
        <f t="shared" si="219"/>
        <v>0</v>
      </c>
      <c r="K517" s="17">
        <f t="shared" si="219"/>
        <v>20000</v>
      </c>
      <c r="L517" s="17">
        <f t="shared" si="219"/>
        <v>0</v>
      </c>
      <c r="M517" s="17">
        <f t="shared" si="219"/>
        <v>0</v>
      </c>
      <c r="N517" s="17">
        <f t="shared" si="219"/>
        <v>0</v>
      </c>
    </row>
    <row r="518" spans="1:14" ht="15" customHeight="1">
      <c r="A518" s="27"/>
      <c r="B518" s="27"/>
      <c r="C518" s="28">
        <v>3722</v>
      </c>
      <c r="D518" s="27" t="s">
        <v>296</v>
      </c>
      <c r="E518" s="17">
        <f>E519</f>
        <v>60000</v>
      </c>
      <c r="F518" s="44">
        <f t="shared" si="213"/>
        <v>0</v>
      </c>
      <c r="G518" s="17">
        <f t="shared" si="214"/>
        <v>60000</v>
      </c>
      <c r="H518" s="17">
        <f>H519</f>
        <v>40000</v>
      </c>
      <c r="I518" s="17">
        <f t="shared" si="219"/>
        <v>0</v>
      </c>
      <c r="J518" s="17">
        <f t="shared" si="219"/>
        <v>0</v>
      </c>
      <c r="K518" s="17">
        <f t="shared" si="219"/>
        <v>20000</v>
      </c>
      <c r="L518" s="17">
        <f t="shared" si="219"/>
        <v>0</v>
      </c>
      <c r="M518" s="17">
        <f t="shared" si="219"/>
        <v>0</v>
      </c>
      <c r="N518" s="17">
        <f t="shared" si="219"/>
        <v>0</v>
      </c>
    </row>
    <row r="519" spans="1:14" ht="15" customHeight="1">
      <c r="A519" s="27" t="s">
        <v>289</v>
      </c>
      <c r="B519" s="27"/>
      <c r="C519" s="27"/>
      <c r="D519" s="27" t="s">
        <v>307</v>
      </c>
      <c r="E519" s="17">
        <v>60000</v>
      </c>
      <c r="F519" s="44">
        <f t="shared" si="213"/>
        <v>0</v>
      </c>
      <c r="G519" s="17">
        <f t="shared" si="214"/>
        <v>60000</v>
      </c>
      <c r="H519" s="17">
        <v>40000</v>
      </c>
      <c r="I519" s="16">
        <v>0</v>
      </c>
      <c r="J519" s="16">
        <v>0</v>
      </c>
      <c r="K519" s="17">
        <v>20000</v>
      </c>
      <c r="L519" s="16">
        <v>0</v>
      </c>
      <c r="M519" s="16">
        <v>0</v>
      </c>
      <c r="N519" s="16">
        <v>0</v>
      </c>
    </row>
    <row r="520" spans="1:14" ht="25.5" customHeight="1">
      <c r="A520" s="27"/>
      <c r="B520" s="26" t="s">
        <v>77</v>
      </c>
      <c r="C520" s="117" t="s">
        <v>907</v>
      </c>
      <c r="D520" s="118"/>
      <c r="E520" s="19">
        <f aca="true" t="shared" si="220" ref="E520:N521">E521</f>
        <v>165000</v>
      </c>
      <c r="F520" s="19">
        <f t="shared" si="220"/>
        <v>0</v>
      </c>
      <c r="G520" s="19">
        <f t="shared" si="214"/>
        <v>165000</v>
      </c>
      <c r="H520" s="19">
        <f t="shared" si="220"/>
        <v>165000</v>
      </c>
      <c r="I520" s="19">
        <f t="shared" si="220"/>
        <v>0</v>
      </c>
      <c r="J520" s="19">
        <f t="shared" si="220"/>
        <v>0</v>
      </c>
      <c r="K520" s="19">
        <f t="shared" si="220"/>
        <v>0</v>
      </c>
      <c r="L520" s="19">
        <f t="shared" si="220"/>
        <v>0</v>
      </c>
      <c r="M520" s="19">
        <f t="shared" si="220"/>
        <v>0</v>
      </c>
      <c r="N520" s="19">
        <f t="shared" si="220"/>
        <v>0</v>
      </c>
    </row>
    <row r="521" spans="1:14" ht="21" customHeight="1">
      <c r="A521" s="27"/>
      <c r="B521" s="27"/>
      <c r="C521" s="28">
        <v>3</v>
      </c>
      <c r="D521" s="27" t="s">
        <v>194</v>
      </c>
      <c r="E521" s="17">
        <f t="shared" si="220"/>
        <v>165000</v>
      </c>
      <c r="F521" s="44">
        <f t="shared" si="213"/>
        <v>0</v>
      </c>
      <c r="G521" s="17">
        <f t="shared" si="214"/>
        <v>165000</v>
      </c>
      <c r="H521" s="17">
        <f t="shared" si="220"/>
        <v>165000</v>
      </c>
      <c r="I521" s="17">
        <f t="shared" si="220"/>
        <v>0</v>
      </c>
      <c r="J521" s="17">
        <f t="shared" si="220"/>
        <v>0</v>
      </c>
      <c r="K521" s="17">
        <f t="shared" si="220"/>
        <v>0</v>
      </c>
      <c r="L521" s="17">
        <f t="shared" si="220"/>
        <v>0</v>
      </c>
      <c r="M521" s="17">
        <f t="shared" si="220"/>
        <v>0</v>
      </c>
      <c r="N521" s="17">
        <f t="shared" si="220"/>
        <v>0</v>
      </c>
    </row>
    <row r="522" spans="1:14" ht="19.5" customHeight="1">
      <c r="A522" s="27"/>
      <c r="B522" s="27"/>
      <c r="C522" s="28">
        <v>38</v>
      </c>
      <c r="D522" s="27" t="s">
        <v>302</v>
      </c>
      <c r="E522" s="17">
        <f>E523</f>
        <v>165000</v>
      </c>
      <c r="F522" s="44">
        <f t="shared" si="213"/>
        <v>0</v>
      </c>
      <c r="G522" s="17">
        <f t="shared" si="214"/>
        <v>165000</v>
      </c>
      <c r="H522" s="17">
        <f aca="true" t="shared" si="221" ref="H522:N522">H523</f>
        <v>165000</v>
      </c>
      <c r="I522" s="17">
        <f t="shared" si="221"/>
        <v>0</v>
      </c>
      <c r="J522" s="17">
        <f t="shared" si="221"/>
        <v>0</v>
      </c>
      <c r="K522" s="17">
        <f t="shared" si="221"/>
        <v>0</v>
      </c>
      <c r="L522" s="17">
        <f t="shared" si="221"/>
        <v>0</v>
      </c>
      <c r="M522" s="17">
        <f t="shared" si="221"/>
        <v>0</v>
      </c>
      <c r="N522" s="17">
        <f t="shared" si="221"/>
        <v>0</v>
      </c>
    </row>
    <row r="523" spans="1:14" ht="18" customHeight="1">
      <c r="A523" s="27"/>
      <c r="B523" s="27"/>
      <c r="C523" s="28">
        <v>381</v>
      </c>
      <c r="D523" s="27" t="s">
        <v>209</v>
      </c>
      <c r="E523" s="17">
        <f>E528</f>
        <v>165000</v>
      </c>
      <c r="F523" s="44">
        <f t="shared" si="213"/>
        <v>0</v>
      </c>
      <c r="G523" s="17">
        <f t="shared" si="214"/>
        <v>165000</v>
      </c>
      <c r="H523" s="17">
        <f>H528</f>
        <v>165000</v>
      </c>
      <c r="I523" s="17">
        <f aca="true" t="shared" si="222" ref="I523:N523">I528</f>
        <v>0</v>
      </c>
      <c r="J523" s="17">
        <f t="shared" si="222"/>
        <v>0</v>
      </c>
      <c r="K523" s="17">
        <f t="shared" si="222"/>
        <v>0</v>
      </c>
      <c r="L523" s="17">
        <f t="shared" si="222"/>
        <v>0</v>
      </c>
      <c r="M523" s="17">
        <f t="shared" si="222"/>
        <v>0</v>
      </c>
      <c r="N523" s="17">
        <f t="shared" si="222"/>
        <v>0</v>
      </c>
    </row>
    <row r="524" spans="1:8" s="23" customFormat="1" ht="13.5" customHeight="1">
      <c r="A524" s="49"/>
      <c r="B524" s="49"/>
      <c r="C524" s="29"/>
      <c r="E524" s="32"/>
      <c r="F524" s="32"/>
      <c r="G524" s="32"/>
      <c r="H524" s="32"/>
    </row>
    <row r="525" spans="1:14" ht="18" customHeight="1">
      <c r="A525" s="110" t="s">
        <v>34</v>
      </c>
      <c r="B525" s="111" t="s">
        <v>327</v>
      </c>
      <c r="C525" s="110" t="s">
        <v>745</v>
      </c>
      <c r="D525" s="112" t="s">
        <v>385</v>
      </c>
      <c r="E525" s="107" t="s">
        <v>1057</v>
      </c>
      <c r="F525" s="107" t="s">
        <v>1052</v>
      </c>
      <c r="G525" s="113" t="s">
        <v>1053</v>
      </c>
      <c r="H525" s="109" t="s">
        <v>1056</v>
      </c>
      <c r="I525" s="109"/>
      <c r="J525" s="109"/>
      <c r="K525" s="109"/>
      <c r="L525" s="109"/>
      <c r="M525" s="109"/>
      <c r="N525" s="109"/>
    </row>
    <row r="526" spans="1:14" ht="39" customHeight="1">
      <c r="A526" s="110"/>
      <c r="B526" s="110"/>
      <c r="C526" s="110"/>
      <c r="D526" s="112"/>
      <c r="E526" s="108"/>
      <c r="F526" s="108"/>
      <c r="G526" s="114"/>
      <c r="H526" s="14" t="s">
        <v>749</v>
      </c>
      <c r="I526" s="14" t="s">
        <v>328</v>
      </c>
      <c r="J526" s="14" t="s">
        <v>748</v>
      </c>
      <c r="K526" s="14" t="s">
        <v>750</v>
      </c>
      <c r="L526" s="14" t="s">
        <v>340</v>
      </c>
      <c r="M526" s="14" t="s">
        <v>751</v>
      </c>
      <c r="N526" s="14" t="s">
        <v>752</v>
      </c>
    </row>
    <row r="527" spans="1:14" ht="12" customHeight="1">
      <c r="A527" s="34">
        <v>1</v>
      </c>
      <c r="B527" s="34">
        <v>2</v>
      </c>
      <c r="C527" s="34">
        <v>3</v>
      </c>
      <c r="D527" s="34">
        <v>4</v>
      </c>
      <c r="E527" s="34">
        <v>5</v>
      </c>
      <c r="F527" s="34">
        <v>6</v>
      </c>
      <c r="G527" s="34">
        <v>7</v>
      </c>
      <c r="H527" s="34">
        <v>8</v>
      </c>
      <c r="I527" s="34">
        <v>9</v>
      </c>
      <c r="J527" s="34">
        <v>10</v>
      </c>
      <c r="K527" s="34">
        <v>11</v>
      </c>
      <c r="L527" s="34">
        <v>12</v>
      </c>
      <c r="M527" s="34">
        <v>13</v>
      </c>
      <c r="N527" s="34">
        <v>14</v>
      </c>
    </row>
    <row r="528" spans="1:14" ht="15" customHeight="1">
      <c r="A528" s="27"/>
      <c r="B528" s="27"/>
      <c r="C528" s="28">
        <v>3811</v>
      </c>
      <c r="D528" s="27" t="s">
        <v>211</v>
      </c>
      <c r="E528" s="17">
        <f>SUM(E529:E530)</f>
        <v>165000</v>
      </c>
      <c r="F528" s="44">
        <f aca="true" t="shared" si="223" ref="F528:F557">G528-E528</f>
        <v>0</v>
      </c>
      <c r="G528" s="17">
        <f t="shared" si="214"/>
        <v>165000</v>
      </c>
      <c r="H528" s="17">
        <f aca="true" t="shared" si="224" ref="H528:N528">SUM(H529:H530)</f>
        <v>165000</v>
      </c>
      <c r="I528" s="17">
        <f t="shared" si="224"/>
        <v>0</v>
      </c>
      <c r="J528" s="17">
        <f t="shared" si="224"/>
        <v>0</v>
      </c>
      <c r="K528" s="17">
        <f t="shared" si="224"/>
        <v>0</v>
      </c>
      <c r="L528" s="17">
        <f t="shared" si="224"/>
        <v>0</v>
      </c>
      <c r="M528" s="17">
        <f t="shared" si="224"/>
        <v>0</v>
      </c>
      <c r="N528" s="17">
        <f t="shared" si="224"/>
        <v>0</v>
      </c>
    </row>
    <row r="529" spans="1:14" ht="15" customHeight="1">
      <c r="A529" s="55" t="s">
        <v>220</v>
      </c>
      <c r="B529" s="27"/>
      <c r="C529" s="51"/>
      <c r="D529" s="55" t="s">
        <v>308</v>
      </c>
      <c r="E529" s="17">
        <v>120000</v>
      </c>
      <c r="F529" s="44">
        <f t="shared" si="223"/>
        <v>0</v>
      </c>
      <c r="G529" s="17">
        <f t="shared" si="214"/>
        <v>120000</v>
      </c>
      <c r="H529" s="17">
        <v>120000</v>
      </c>
      <c r="I529" s="16">
        <v>0</v>
      </c>
      <c r="J529" s="16">
        <v>0</v>
      </c>
      <c r="K529" s="16">
        <v>0</v>
      </c>
      <c r="L529" s="16">
        <v>0</v>
      </c>
      <c r="M529" s="16">
        <v>0</v>
      </c>
      <c r="N529" s="16">
        <v>0</v>
      </c>
    </row>
    <row r="530" spans="1:14" ht="15" customHeight="1">
      <c r="A530" s="55" t="s">
        <v>195</v>
      </c>
      <c r="B530" s="27"/>
      <c r="C530" s="51"/>
      <c r="D530" s="27" t="s">
        <v>309</v>
      </c>
      <c r="E530" s="17">
        <v>45000</v>
      </c>
      <c r="F530" s="44">
        <f t="shared" si="223"/>
        <v>0</v>
      </c>
      <c r="G530" s="17">
        <f t="shared" si="214"/>
        <v>45000</v>
      </c>
      <c r="H530" s="17">
        <v>45000</v>
      </c>
      <c r="I530" s="16">
        <v>0</v>
      </c>
      <c r="J530" s="16">
        <v>0</v>
      </c>
      <c r="K530" s="16">
        <v>0</v>
      </c>
      <c r="L530" s="16">
        <v>0</v>
      </c>
      <c r="M530" s="16">
        <v>0</v>
      </c>
      <c r="N530" s="16">
        <v>0</v>
      </c>
    </row>
    <row r="531" spans="1:14" ht="25.5" customHeight="1">
      <c r="A531" s="27"/>
      <c r="B531" s="26" t="s">
        <v>78</v>
      </c>
      <c r="C531" s="117" t="s">
        <v>908</v>
      </c>
      <c r="D531" s="118"/>
      <c r="E531" s="19">
        <f aca="true" t="shared" si="225" ref="E531:N532">E532</f>
        <v>100000</v>
      </c>
      <c r="F531" s="19">
        <f t="shared" si="225"/>
        <v>0</v>
      </c>
      <c r="G531" s="19">
        <f aca="true" t="shared" si="226" ref="G531:G553">SUM(H531:N531)</f>
        <v>100000</v>
      </c>
      <c r="H531" s="19">
        <f t="shared" si="225"/>
        <v>100000</v>
      </c>
      <c r="I531" s="19">
        <f t="shared" si="225"/>
        <v>0</v>
      </c>
      <c r="J531" s="19">
        <f t="shared" si="225"/>
        <v>0</v>
      </c>
      <c r="K531" s="19">
        <f t="shared" si="225"/>
        <v>0</v>
      </c>
      <c r="L531" s="19">
        <f t="shared" si="225"/>
        <v>0</v>
      </c>
      <c r="M531" s="19">
        <f t="shared" si="225"/>
        <v>0</v>
      </c>
      <c r="N531" s="19">
        <f t="shared" si="225"/>
        <v>0</v>
      </c>
    </row>
    <row r="532" spans="1:14" ht="21" customHeight="1">
      <c r="A532" s="27"/>
      <c r="B532" s="27"/>
      <c r="C532" s="28">
        <v>4</v>
      </c>
      <c r="D532" s="27" t="s">
        <v>225</v>
      </c>
      <c r="E532" s="17">
        <f>E533</f>
        <v>100000</v>
      </c>
      <c r="F532" s="44">
        <f t="shared" si="223"/>
        <v>0</v>
      </c>
      <c r="G532" s="17">
        <f t="shared" si="226"/>
        <v>100000</v>
      </c>
      <c r="H532" s="17">
        <f>H533</f>
        <v>100000</v>
      </c>
      <c r="I532" s="17">
        <f t="shared" si="225"/>
        <v>0</v>
      </c>
      <c r="J532" s="17">
        <f t="shared" si="225"/>
        <v>0</v>
      </c>
      <c r="K532" s="17">
        <f t="shared" si="225"/>
        <v>0</v>
      </c>
      <c r="L532" s="17">
        <f t="shared" si="225"/>
        <v>0</v>
      </c>
      <c r="M532" s="17">
        <f t="shared" si="225"/>
        <v>0</v>
      </c>
      <c r="N532" s="17">
        <f t="shared" si="225"/>
        <v>0</v>
      </c>
    </row>
    <row r="533" spans="1:14" ht="18" customHeight="1">
      <c r="A533" s="27"/>
      <c r="B533" s="27"/>
      <c r="C533" s="28">
        <v>42</v>
      </c>
      <c r="D533" s="27" t="s">
        <v>310</v>
      </c>
      <c r="E533" s="17">
        <f aca="true" t="shared" si="227" ref="E533:N534">E534</f>
        <v>100000</v>
      </c>
      <c r="F533" s="44">
        <f t="shared" si="223"/>
        <v>0</v>
      </c>
      <c r="G533" s="17">
        <f t="shared" si="226"/>
        <v>100000</v>
      </c>
      <c r="H533" s="17">
        <f t="shared" si="227"/>
        <v>100000</v>
      </c>
      <c r="I533" s="17">
        <f t="shared" si="227"/>
        <v>0</v>
      </c>
      <c r="J533" s="17">
        <f t="shared" si="227"/>
        <v>0</v>
      </c>
      <c r="K533" s="17">
        <f t="shared" si="227"/>
        <v>0</v>
      </c>
      <c r="L533" s="17">
        <f t="shared" si="227"/>
        <v>0</v>
      </c>
      <c r="M533" s="17">
        <f t="shared" si="227"/>
        <v>0</v>
      </c>
      <c r="N533" s="17">
        <f t="shared" si="227"/>
        <v>0</v>
      </c>
    </row>
    <row r="534" spans="1:14" ht="18" customHeight="1">
      <c r="A534" s="27"/>
      <c r="B534" s="27"/>
      <c r="C534" s="28">
        <v>421</v>
      </c>
      <c r="D534" s="27" t="s">
        <v>230</v>
      </c>
      <c r="E534" s="17">
        <f t="shared" si="227"/>
        <v>100000</v>
      </c>
      <c r="F534" s="44">
        <f t="shared" si="223"/>
        <v>0</v>
      </c>
      <c r="G534" s="17">
        <f t="shared" si="226"/>
        <v>100000</v>
      </c>
      <c r="H534" s="17">
        <f t="shared" si="227"/>
        <v>100000</v>
      </c>
      <c r="I534" s="17">
        <f t="shared" si="227"/>
        <v>0</v>
      </c>
      <c r="J534" s="17">
        <f t="shared" si="227"/>
        <v>0</v>
      </c>
      <c r="K534" s="17">
        <f t="shared" si="227"/>
        <v>0</v>
      </c>
      <c r="L534" s="17">
        <f t="shared" si="227"/>
        <v>0</v>
      </c>
      <c r="M534" s="17">
        <f t="shared" si="227"/>
        <v>0</v>
      </c>
      <c r="N534" s="17">
        <f t="shared" si="227"/>
        <v>0</v>
      </c>
    </row>
    <row r="535" spans="1:14" ht="15" customHeight="1">
      <c r="A535" s="27" t="s">
        <v>330</v>
      </c>
      <c r="B535" s="27"/>
      <c r="C535" s="28">
        <v>4212</v>
      </c>
      <c r="D535" s="27" t="s">
        <v>311</v>
      </c>
      <c r="E535" s="17">
        <v>100000</v>
      </c>
      <c r="F535" s="44">
        <f t="shared" si="223"/>
        <v>0</v>
      </c>
      <c r="G535" s="17">
        <f t="shared" si="226"/>
        <v>100000</v>
      </c>
      <c r="H535" s="17">
        <v>100000</v>
      </c>
      <c r="I535" s="16">
        <v>0</v>
      </c>
      <c r="J535" s="16">
        <v>0</v>
      </c>
      <c r="K535" s="16">
        <v>0</v>
      </c>
      <c r="L535" s="16">
        <v>0</v>
      </c>
      <c r="M535" s="16">
        <v>0</v>
      </c>
      <c r="N535" s="16">
        <v>0</v>
      </c>
    </row>
    <row r="536" spans="1:14" ht="32.25" customHeight="1">
      <c r="A536" s="55"/>
      <c r="B536" s="26"/>
      <c r="C536" s="117" t="s">
        <v>807</v>
      </c>
      <c r="D536" s="118"/>
      <c r="E536" s="53">
        <f aca="true" t="shared" si="228" ref="E536:N537">E537</f>
        <v>2320400</v>
      </c>
      <c r="F536" s="53">
        <f t="shared" si="228"/>
        <v>68000</v>
      </c>
      <c r="G536" s="53">
        <f t="shared" si="226"/>
        <v>2388400</v>
      </c>
      <c r="H536" s="53">
        <f t="shared" si="228"/>
        <v>2378400</v>
      </c>
      <c r="I536" s="53">
        <f t="shared" si="228"/>
        <v>0</v>
      </c>
      <c r="J536" s="53">
        <f t="shared" si="228"/>
        <v>0</v>
      </c>
      <c r="K536" s="53">
        <f t="shared" si="228"/>
        <v>10000</v>
      </c>
      <c r="L536" s="53">
        <f t="shared" si="228"/>
        <v>0</v>
      </c>
      <c r="M536" s="53">
        <f t="shared" si="228"/>
        <v>0</v>
      </c>
      <c r="N536" s="53">
        <f t="shared" si="228"/>
        <v>0</v>
      </c>
    </row>
    <row r="537" spans="1:14" ht="29.25" customHeight="1">
      <c r="A537" s="27"/>
      <c r="B537" s="26"/>
      <c r="C537" s="143" t="s">
        <v>808</v>
      </c>
      <c r="D537" s="144"/>
      <c r="E537" s="20">
        <f>E538</f>
        <v>2320400</v>
      </c>
      <c r="F537" s="20">
        <f>F538</f>
        <v>68000</v>
      </c>
      <c r="G537" s="20">
        <f t="shared" si="226"/>
        <v>2388400</v>
      </c>
      <c r="H537" s="20">
        <f>H538</f>
        <v>2378400</v>
      </c>
      <c r="I537" s="20">
        <f t="shared" si="228"/>
        <v>0</v>
      </c>
      <c r="J537" s="20">
        <f t="shared" si="228"/>
        <v>0</v>
      </c>
      <c r="K537" s="20">
        <f t="shared" si="228"/>
        <v>10000</v>
      </c>
      <c r="L537" s="20">
        <f t="shared" si="228"/>
        <v>0</v>
      </c>
      <c r="M537" s="20">
        <f t="shared" si="228"/>
        <v>0</v>
      </c>
      <c r="N537" s="20">
        <f t="shared" si="228"/>
        <v>0</v>
      </c>
    </row>
    <row r="538" spans="1:14" ht="26.25" customHeight="1">
      <c r="A538" s="27"/>
      <c r="B538" s="26" t="s">
        <v>79</v>
      </c>
      <c r="C538" s="117" t="s">
        <v>859</v>
      </c>
      <c r="D538" s="118"/>
      <c r="E538" s="19">
        <f aca="true" t="shared" si="229" ref="E538:N538">E539</f>
        <v>2320400</v>
      </c>
      <c r="F538" s="19">
        <f t="shared" si="229"/>
        <v>68000</v>
      </c>
      <c r="G538" s="19">
        <f t="shared" si="226"/>
        <v>2388400</v>
      </c>
      <c r="H538" s="19">
        <f t="shared" si="229"/>
        <v>2378400</v>
      </c>
      <c r="I538" s="19">
        <f t="shared" si="229"/>
        <v>0</v>
      </c>
      <c r="J538" s="19">
        <f t="shared" si="229"/>
        <v>0</v>
      </c>
      <c r="K538" s="19">
        <f t="shared" si="229"/>
        <v>10000</v>
      </c>
      <c r="L538" s="19">
        <f t="shared" si="229"/>
        <v>0</v>
      </c>
      <c r="M538" s="19">
        <f t="shared" si="229"/>
        <v>0</v>
      </c>
      <c r="N538" s="19">
        <f t="shared" si="229"/>
        <v>0</v>
      </c>
    </row>
    <row r="539" spans="1:14" ht="21" customHeight="1">
      <c r="A539" s="27"/>
      <c r="B539" s="27"/>
      <c r="C539" s="28">
        <v>3</v>
      </c>
      <c r="D539" s="27" t="s">
        <v>194</v>
      </c>
      <c r="E539" s="17">
        <f>E540+E548</f>
        <v>2320400</v>
      </c>
      <c r="F539" s="44">
        <f t="shared" si="223"/>
        <v>68000</v>
      </c>
      <c r="G539" s="17">
        <f t="shared" si="226"/>
        <v>2388400</v>
      </c>
      <c r="H539" s="17">
        <f aca="true" t="shared" si="230" ref="H539:N539">H540+H548</f>
        <v>2378400</v>
      </c>
      <c r="I539" s="17">
        <f t="shared" si="230"/>
        <v>0</v>
      </c>
      <c r="J539" s="17">
        <f t="shared" si="230"/>
        <v>0</v>
      </c>
      <c r="K539" s="17">
        <f t="shared" si="230"/>
        <v>10000</v>
      </c>
      <c r="L539" s="17">
        <f t="shared" si="230"/>
        <v>0</v>
      </c>
      <c r="M539" s="17">
        <f t="shared" si="230"/>
        <v>0</v>
      </c>
      <c r="N539" s="17">
        <f t="shared" si="230"/>
        <v>0</v>
      </c>
    </row>
    <row r="540" spans="1:14" ht="18" customHeight="1">
      <c r="A540" s="27"/>
      <c r="B540" s="27"/>
      <c r="C540" s="28">
        <v>31</v>
      </c>
      <c r="D540" s="27" t="s">
        <v>312</v>
      </c>
      <c r="E540" s="17">
        <f>E541+E543+E545</f>
        <v>2171400</v>
      </c>
      <c r="F540" s="44">
        <f t="shared" si="223"/>
        <v>62000</v>
      </c>
      <c r="G540" s="17">
        <f t="shared" si="226"/>
        <v>2233400</v>
      </c>
      <c r="H540" s="17">
        <f>H541+H543+H545</f>
        <v>2233400</v>
      </c>
      <c r="I540" s="16">
        <v>0</v>
      </c>
      <c r="J540" s="16">
        <v>0</v>
      </c>
      <c r="K540" s="16">
        <v>0</v>
      </c>
      <c r="L540" s="16">
        <v>0</v>
      </c>
      <c r="M540" s="16">
        <v>0</v>
      </c>
      <c r="N540" s="16">
        <v>0</v>
      </c>
    </row>
    <row r="541" spans="1:14" ht="18" customHeight="1">
      <c r="A541" s="27"/>
      <c r="B541" s="27"/>
      <c r="C541" s="28">
        <v>311</v>
      </c>
      <c r="D541" s="27" t="s">
        <v>946</v>
      </c>
      <c r="E541" s="17">
        <f>E542</f>
        <v>1804400</v>
      </c>
      <c r="F541" s="44">
        <f t="shared" si="223"/>
        <v>23400</v>
      </c>
      <c r="G541" s="17">
        <f t="shared" si="226"/>
        <v>1827800</v>
      </c>
      <c r="H541" s="17">
        <f>H542</f>
        <v>1827800</v>
      </c>
      <c r="I541" s="16">
        <v>0</v>
      </c>
      <c r="J541" s="16">
        <v>0</v>
      </c>
      <c r="K541" s="16">
        <v>0</v>
      </c>
      <c r="L541" s="16">
        <v>0</v>
      </c>
      <c r="M541" s="16">
        <v>0</v>
      </c>
      <c r="N541" s="16">
        <v>0</v>
      </c>
    </row>
    <row r="542" spans="1:14" ht="15" customHeight="1">
      <c r="A542" s="27" t="s">
        <v>331</v>
      </c>
      <c r="B542" s="27"/>
      <c r="C542" s="28">
        <v>3111</v>
      </c>
      <c r="D542" s="27" t="s">
        <v>313</v>
      </c>
      <c r="E542" s="17">
        <v>1804400</v>
      </c>
      <c r="F542" s="44">
        <f t="shared" si="223"/>
        <v>23400</v>
      </c>
      <c r="G542" s="57">
        <f t="shared" si="226"/>
        <v>1827800</v>
      </c>
      <c r="H542" s="17">
        <v>1827800</v>
      </c>
      <c r="I542" s="16">
        <v>0</v>
      </c>
      <c r="J542" s="16">
        <v>0</v>
      </c>
      <c r="K542" s="16">
        <v>0</v>
      </c>
      <c r="L542" s="16">
        <v>0</v>
      </c>
      <c r="M542" s="16">
        <v>0</v>
      </c>
      <c r="N542" s="16">
        <v>0</v>
      </c>
    </row>
    <row r="543" spans="1:14" ht="18" customHeight="1">
      <c r="A543" s="27"/>
      <c r="B543" s="27"/>
      <c r="C543" s="28">
        <v>312</v>
      </c>
      <c r="D543" s="27" t="s">
        <v>314</v>
      </c>
      <c r="E543" s="17">
        <f>E544</f>
        <v>85000</v>
      </c>
      <c r="F543" s="44">
        <f t="shared" si="223"/>
        <v>7500</v>
      </c>
      <c r="G543" s="17">
        <f t="shared" si="226"/>
        <v>92500</v>
      </c>
      <c r="H543" s="17">
        <f>H544</f>
        <v>92500</v>
      </c>
      <c r="I543" s="16">
        <v>0</v>
      </c>
      <c r="J543" s="16">
        <v>0</v>
      </c>
      <c r="K543" s="16">
        <v>0</v>
      </c>
      <c r="L543" s="16">
        <v>0</v>
      </c>
      <c r="M543" s="16">
        <v>0</v>
      </c>
      <c r="N543" s="16">
        <v>0</v>
      </c>
    </row>
    <row r="544" spans="1:14" ht="15" customHeight="1">
      <c r="A544" s="27" t="s">
        <v>332</v>
      </c>
      <c r="B544" s="27"/>
      <c r="C544" s="28">
        <v>3121</v>
      </c>
      <c r="D544" s="27" t="s">
        <v>315</v>
      </c>
      <c r="E544" s="17">
        <v>85000</v>
      </c>
      <c r="F544" s="44">
        <f t="shared" si="223"/>
        <v>7500</v>
      </c>
      <c r="G544" s="17">
        <f t="shared" si="226"/>
        <v>92500</v>
      </c>
      <c r="H544" s="17">
        <v>92500</v>
      </c>
      <c r="I544" s="16">
        <v>0</v>
      </c>
      <c r="J544" s="16"/>
      <c r="K544" s="16">
        <v>0</v>
      </c>
      <c r="L544" s="16">
        <v>0</v>
      </c>
      <c r="M544" s="16">
        <v>0</v>
      </c>
      <c r="N544" s="16">
        <v>0</v>
      </c>
    </row>
    <row r="545" spans="1:14" ht="18" customHeight="1">
      <c r="A545" s="27"/>
      <c r="B545" s="27"/>
      <c r="C545" s="28">
        <v>313</v>
      </c>
      <c r="D545" s="27" t="s">
        <v>316</v>
      </c>
      <c r="E545" s="17">
        <f>SUM(E546:E547)</f>
        <v>282000</v>
      </c>
      <c r="F545" s="44">
        <f t="shared" si="223"/>
        <v>31100</v>
      </c>
      <c r="G545" s="17">
        <f t="shared" si="226"/>
        <v>313100</v>
      </c>
      <c r="H545" s="17">
        <f aca="true" t="shared" si="231" ref="H545:N545">SUM(H546:H547)</f>
        <v>313100</v>
      </c>
      <c r="I545" s="17">
        <f t="shared" si="231"/>
        <v>0</v>
      </c>
      <c r="J545" s="17">
        <f t="shared" si="231"/>
        <v>0</v>
      </c>
      <c r="K545" s="17">
        <f t="shared" si="231"/>
        <v>0</v>
      </c>
      <c r="L545" s="17">
        <f t="shared" si="231"/>
        <v>0</v>
      </c>
      <c r="M545" s="17">
        <f t="shared" si="231"/>
        <v>0</v>
      </c>
      <c r="N545" s="17">
        <f t="shared" si="231"/>
        <v>0</v>
      </c>
    </row>
    <row r="546" spans="1:14" ht="15" customHeight="1">
      <c r="A546" s="27" t="s">
        <v>333</v>
      </c>
      <c r="B546" s="27"/>
      <c r="C546" s="28">
        <v>3132</v>
      </c>
      <c r="D546" s="50" t="s">
        <v>996</v>
      </c>
      <c r="E546" s="17">
        <v>254000</v>
      </c>
      <c r="F546" s="44">
        <f t="shared" si="223"/>
        <v>28100</v>
      </c>
      <c r="G546" s="17">
        <f t="shared" si="226"/>
        <v>282100</v>
      </c>
      <c r="H546" s="17">
        <v>282100</v>
      </c>
      <c r="I546" s="16">
        <v>0</v>
      </c>
      <c r="J546" s="16">
        <v>0</v>
      </c>
      <c r="K546" s="16">
        <v>0</v>
      </c>
      <c r="L546" s="16">
        <v>0</v>
      </c>
      <c r="M546" s="16">
        <v>0</v>
      </c>
      <c r="N546" s="16">
        <v>0</v>
      </c>
    </row>
    <row r="547" spans="1:14" ht="15" customHeight="1">
      <c r="A547" s="27" t="s">
        <v>334</v>
      </c>
      <c r="B547" s="27"/>
      <c r="C547" s="28">
        <v>3133</v>
      </c>
      <c r="D547" s="50" t="s">
        <v>997</v>
      </c>
      <c r="E547" s="17">
        <v>28000</v>
      </c>
      <c r="F547" s="44">
        <f t="shared" si="223"/>
        <v>3000</v>
      </c>
      <c r="G547" s="17">
        <f t="shared" si="226"/>
        <v>31000</v>
      </c>
      <c r="H547" s="17">
        <v>31000</v>
      </c>
      <c r="I547" s="16">
        <v>0</v>
      </c>
      <c r="J547" s="16">
        <v>0</v>
      </c>
      <c r="K547" s="16">
        <v>0</v>
      </c>
      <c r="L547" s="16">
        <v>0</v>
      </c>
      <c r="M547" s="16">
        <v>0</v>
      </c>
      <c r="N547" s="16">
        <v>0</v>
      </c>
    </row>
    <row r="548" spans="1:14" ht="18" customHeight="1">
      <c r="A548" s="27"/>
      <c r="B548" s="27"/>
      <c r="C548" s="28">
        <v>32</v>
      </c>
      <c r="D548" s="27" t="s">
        <v>747</v>
      </c>
      <c r="E548" s="17">
        <f>E549+E551+E555</f>
        <v>149000</v>
      </c>
      <c r="F548" s="44">
        <f t="shared" si="223"/>
        <v>6000</v>
      </c>
      <c r="G548" s="17">
        <f t="shared" si="226"/>
        <v>155000</v>
      </c>
      <c r="H548" s="17">
        <f>H549+H551+H555</f>
        <v>145000</v>
      </c>
      <c r="I548" s="17">
        <f aca="true" t="shared" si="232" ref="I548:N548">I549+I551+I555</f>
        <v>0</v>
      </c>
      <c r="J548" s="17">
        <f t="shared" si="232"/>
        <v>0</v>
      </c>
      <c r="K548" s="17">
        <f t="shared" si="232"/>
        <v>10000</v>
      </c>
      <c r="L548" s="17">
        <f t="shared" si="232"/>
        <v>0</v>
      </c>
      <c r="M548" s="17">
        <f t="shared" si="232"/>
        <v>0</v>
      </c>
      <c r="N548" s="17">
        <f t="shared" si="232"/>
        <v>0</v>
      </c>
    </row>
    <row r="549" spans="1:14" ht="17.25" customHeight="1">
      <c r="A549" s="27"/>
      <c r="B549" s="27"/>
      <c r="C549" s="54">
        <v>321</v>
      </c>
      <c r="D549" s="27" t="s">
        <v>375</v>
      </c>
      <c r="E549" s="17">
        <f aca="true" t="shared" si="233" ref="E549:N549">SUM(E550)</f>
        <v>66000</v>
      </c>
      <c r="F549" s="44">
        <f t="shared" si="223"/>
        <v>6000</v>
      </c>
      <c r="G549" s="17">
        <f t="shared" si="226"/>
        <v>72000</v>
      </c>
      <c r="H549" s="17">
        <f t="shared" si="233"/>
        <v>72000</v>
      </c>
      <c r="I549" s="17">
        <f t="shared" si="233"/>
        <v>0</v>
      </c>
      <c r="J549" s="17">
        <f t="shared" si="233"/>
        <v>0</v>
      </c>
      <c r="K549" s="17">
        <f t="shared" si="233"/>
        <v>0</v>
      </c>
      <c r="L549" s="17">
        <f t="shared" si="233"/>
        <v>0</v>
      </c>
      <c r="M549" s="17">
        <f t="shared" si="233"/>
        <v>0</v>
      </c>
      <c r="N549" s="17">
        <f t="shared" si="233"/>
        <v>0</v>
      </c>
    </row>
    <row r="550" spans="1:14" ht="15" customHeight="1">
      <c r="A550" s="27" t="s">
        <v>335</v>
      </c>
      <c r="B550" s="27"/>
      <c r="C550" s="54">
        <v>3212</v>
      </c>
      <c r="D550" s="27" t="s">
        <v>377</v>
      </c>
      <c r="E550" s="17">
        <v>66000</v>
      </c>
      <c r="F550" s="44">
        <f t="shared" si="223"/>
        <v>6000</v>
      </c>
      <c r="G550" s="17">
        <f t="shared" si="226"/>
        <v>72000</v>
      </c>
      <c r="H550" s="17">
        <v>72000</v>
      </c>
      <c r="I550" s="17">
        <v>0</v>
      </c>
      <c r="J550" s="17">
        <v>0</v>
      </c>
      <c r="K550" s="17">
        <v>0</v>
      </c>
      <c r="L550" s="17">
        <v>0</v>
      </c>
      <c r="M550" s="17">
        <v>0</v>
      </c>
      <c r="N550" s="17">
        <v>0</v>
      </c>
    </row>
    <row r="551" spans="1:14" ht="17.25" customHeight="1">
      <c r="A551" s="27"/>
      <c r="B551" s="16"/>
      <c r="C551" s="43">
        <v>322</v>
      </c>
      <c r="D551" s="16" t="s">
        <v>23</v>
      </c>
      <c r="E551" s="17">
        <f>SUM(E552:E554)</f>
        <v>65000</v>
      </c>
      <c r="F551" s="44">
        <f t="shared" si="223"/>
        <v>0</v>
      </c>
      <c r="G551" s="17">
        <f t="shared" si="226"/>
        <v>65000</v>
      </c>
      <c r="H551" s="17">
        <f>SUM(H552:H554)</f>
        <v>55000</v>
      </c>
      <c r="I551" s="17">
        <f aca="true" t="shared" si="234" ref="I551:N551">SUM(I552:I554)</f>
        <v>0</v>
      </c>
      <c r="J551" s="17">
        <f t="shared" si="234"/>
        <v>0</v>
      </c>
      <c r="K551" s="17">
        <f t="shared" si="234"/>
        <v>10000</v>
      </c>
      <c r="L551" s="17">
        <f t="shared" si="234"/>
        <v>0</v>
      </c>
      <c r="M551" s="17">
        <f t="shared" si="234"/>
        <v>0</v>
      </c>
      <c r="N551" s="17">
        <f t="shared" si="234"/>
        <v>0</v>
      </c>
    </row>
    <row r="552" spans="1:14" ht="15" customHeight="1">
      <c r="A552" s="27" t="s">
        <v>336</v>
      </c>
      <c r="B552" s="16"/>
      <c r="C552" s="43">
        <v>3221</v>
      </c>
      <c r="D552" s="16" t="s">
        <v>759</v>
      </c>
      <c r="E552" s="17">
        <v>10000</v>
      </c>
      <c r="F552" s="44">
        <f t="shared" si="223"/>
        <v>0</v>
      </c>
      <c r="G552" s="17">
        <f>SUM(H552:N552)</f>
        <v>10000</v>
      </c>
      <c r="H552" s="17">
        <v>0</v>
      </c>
      <c r="I552" s="16">
        <v>0</v>
      </c>
      <c r="J552" s="16">
        <v>0</v>
      </c>
      <c r="K552" s="17">
        <v>10000</v>
      </c>
      <c r="L552" s="16">
        <v>0</v>
      </c>
      <c r="M552" s="16">
        <v>0</v>
      </c>
      <c r="N552" s="16">
        <v>0</v>
      </c>
    </row>
    <row r="553" spans="1:14" ht="15" customHeight="1">
      <c r="A553" s="27" t="s">
        <v>337</v>
      </c>
      <c r="B553" s="16"/>
      <c r="C553" s="43">
        <v>3223</v>
      </c>
      <c r="D553" s="16" t="s">
        <v>368</v>
      </c>
      <c r="E553" s="17">
        <v>5000</v>
      </c>
      <c r="F553" s="44">
        <f t="shared" si="223"/>
        <v>0</v>
      </c>
      <c r="G553" s="17">
        <f t="shared" si="226"/>
        <v>5000</v>
      </c>
      <c r="H553" s="17">
        <v>5000</v>
      </c>
      <c r="I553" s="16">
        <v>0</v>
      </c>
      <c r="J553" s="16">
        <v>0</v>
      </c>
      <c r="K553" s="16">
        <v>0</v>
      </c>
      <c r="L553" s="16">
        <v>0</v>
      </c>
      <c r="M553" s="16">
        <v>0</v>
      </c>
      <c r="N553" s="16">
        <v>0</v>
      </c>
    </row>
    <row r="554" spans="1:14" ht="15" customHeight="1">
      <c r="A554" s="27" t="s">
        <v>338</v>
      </c>
      <c r="B554" s="16"/>
      <c r="C554" s="43">
        <v>3224</v>
      </c>
      <c r="D554" s="16" t="s">
        <v>765</v>
      </c>
      <c r="E554" s="17">
        <v>50000</v>
      </c>
      <c r="F554" s="44">
        <f t="shared" si="223"/>
        <v>0</v>
      </c>
      <c r="G554" s="17">
        <f>SUM(H554:N554)</f>
        <v>50000</v>
      </c>
      <c r="H554" s="17">
        <v>50000</v>
      </c>
      <c r="I554" s="16">
        <v>0</v>
      </c>
      <c r="J554" s="16">
        <v>0</v>
      </c>
      <c r="K554" s="16">
        <v>0</v>
      </c>
      <c r="L554" s="16">
        <v>0</v>
      </c>
      <c r="M554" s="16">
        <v>0</v>
      </c>
      <c r="N554" s="16">
        <v>0</v>
      </c>
    </row>
    <row r="555" spans="1:14" ht="18" customHeight="1">
      <c r="A555" s="27"/>
      <c r="B555" s="27"/>
      <c r="C555" s="28">
        <v>329</v>
      </c>
      <c r="D555" s="27" t="s">
        <v>21</v>
      </c>
      <c r="E555" s="17">
        <f>SUM(E556:E557)</f>
        <v>18000</v>
      </c>
      <c r="F555" s="44">
        <f t="shared" si="223"/>
        <v>0</v>
      </c>
      <c r="G555" s="17">
        <f>SUM(H555:N555)</f>
        <v>18000</v>
      </c>
      <c r="H555" s="17">
        <f>SUM(H556:H557)</f>
        <v>18000</v>
      </c>
      <c r="I555" s="17">
        <f aca="true" t="shared" si="235" ref="I555:N555">I556</f>
        <v>0</v>
      </c>
      <c r="J555" s="17">
        <f t="shared" si="235"/>
        <v>0</v>
      </c>
      <c r="K555" s="17">
        <f t="shared" si="235"/>
        <v>0</v>
      </c>
      <c r="L555" s="17">
        <f t="shared" si="235"/>
        <v>0</v>
      </c>
      <c r="M555" s="17">
        <f t="shared" si="235"/>
        <v>0</v>
      </c>
      <c r="N555" s="17">
        <f t="shared" si="235"/>
        <v>0</v>
      </c>
    </row>
    <row r="556" spans="1:14" ht="15" customHeight="1">
      <c r="A556" s="27" t="s">
        <v>339</v>
      </c>
      <c r="B556" s="27"/>
      <c r="C556" s="28">
        <v>3291</v>
      </c>
      <c r="D556" s="27" t="s">
        <v>22</v>
      </c>
      <c r="E556" s="17">
        <v>15000</v>
      </c>
      <c r="F556" s="44">
        <f t="shared" si="223"/>
        <v>0</v>
      </c>
      <c r="G556" s="17">
        <f>SUM(H556:N556)</f>
        <v>15000</v>
      </c>
      <c r="H556" s="17">
        <v>15000</v>
      </c>
      <c r="I556" s="16">
        <v>0</v>
      </c>
      <c r="J556" s="16">
        <v>0</v>
      </c>
      <c r="K556" s="16">
        <v>0</v>
      </c>
      <c r="L556" s="16">
        <v>0</v>
      </c>
      <c r="M556" s="16">
        <v>0</v>
      </c>
      <c r="N556" s="16">
        <v>0</v>
      </c>
    </row>
    <row r="557" spans="1:14" ht="15" customHeight="1">
      <c r="A557" s="27" t="s">
        <v>779</v>
      </c>
      <c r="B557" s="27"/>
      <c r="C557" s="54">
        <v>3299</v>
      </c>
      <c r="D557" s="27" t="s">
        <v>372</v>
      </c>
      <c r="E557" s="17">
        <v>3000</v>
      </c>
      <c r="F557" s="44">
        <f t="shared" si="223"/>
        <v>0</v>
      </c>
      <c r="G557" s="17">
        <f>SUM(H557:N557)</f>
        <v>3000</v>
      </c>
      <c r="H557" s="17">
        <v>3000</v>
      </c>
      <c r="I557" s="16">
        <v>0</v>
      </c>
      <c r="J557" s="16">
        <v>0</v>
      </c>
      <c r="K557" s="16">
        <v>0</v>
      </c>
      <c r="L557" s="16">
        <v>0</v>
      </c>
      <c r="M557" s="16">
        <v>0</v>
      </c>
      <c r="N557" s="16">
        <v>0</v>
      </c>
    </row>
    <row r="558" spans="1:14" ht="23.25" customHeight="1">
      <c r="A558" s="49"/>
      <c r="B558" s="49"/>
      <c r="C558" s="66"/>
      <c r="D558" s="49"/>
      <c r="E558" s="32"/>
      <c r="F558" s="32"/>
      <c r="G558" s="32"/>
      <c r="H558" s="32"/>
      <c r="I558" s="23"/>
      <c r="J558" s="23"/>
      <c r="K558" s="23"/>
      <c r="L558" s="23"/>
      <c r="M558" s="23"/>
      <c r="N558" s="23"/>
    </row>
    <row r="559" spans="1:14" ht="36" customHeight="1">
      <c r="A559" s="49"/>
      <c r="B559" s="49"/>
      <c r="C559" s="66"/>
      <c r="D559" s="49"/>
      <c r="E559" s="32"/>
      <c r="F559" s="32"/>
      <c r="G559" s="32"/>
      <c r="H559" s="32"/>
      <c r="I559" s="23"/>
      <c r="J559" s="23"/>
      <c r="K559" s="23"/>
      <c r="L559" s="23"/>
      <c r="M559" s="23"/>
      <c r="N559" s="23"/>
    </row>
    <row r="560" spans="1:14" ht="18" customHeight="1">
      <c r="A560" s="110" t="s">
        <v>34</v>
      </c>
      <c r="B560" s="111" t="s">
        <v>327</v>
      </c>
      <c r="C560" s="110" t="s">
        <v>745</v>
      </c>
      <c r="D560" s="112" t="s">
        <v>385</v>
      </c>
      <c r="E560" s="107" t="s">
        <v>1057</v>
      </c>
      <c r="F560" s="107" t="s">
        <v>1052</v>
      </c>
      <c r="G560" s="113" t="s">
        <v>1053</v>
      </c>
      <c r="H560" s="109" t="s">
        <v>1056</v>
      </c>
      <c r="I560" s="109"/>
      <c r="J560" s="109"/>
      <c r="K560" s="109"/>
      <c r="L560" s="109"/>
      <c r="M560" s="109"/>
      <c r="N560" s="109"/>
    </row>
    <row r="561" spans="1:14" ht="39" customHeight="1">
      <c r="A561" s="110"/>
      <c r="B561" s="110"/>
      <c r="C561" s="110"/>
      <c r="D561" s="112"/>
      <c r="E561" s="108"/>
      <c r="F561" s="108"/>
      <c r="G561" s="114"/>
      <c r="H561" s="14" t="s">
        <v>749</v>
      </c>
      <c r="I561" s="14" t="s">
        <v>328</v>
      </c>
      <c r="J561" s="14" t="s">
        <v>748</v>
      </c>
      <c r="K561" s="14" t="s">
        <v>750</v>
      </c>
      <c r="L561" s="14" t="s">
        <v>340</v>
      </c>
      <c r="M561" s="14" t="s">
        <v>751</v>
      </c>
      <c r="N561" s="14" t="s">
        <v>752</v>
      </c>
    </row>
    <row r="562" spans="1:14" ht="12" customHeight="1">
      <c r="A562" s="34">
        <v>1</v>
      </c>
      <c r="B562" s="34">
        <v>2</v>
      </c>
      <c r="C562" s="34">
        <v>3</v>
      </c>
      <c r="D562" s="34">
        <v>4</v>
      </c>
      <c r="E562" s="34">
        <v>5</v>
      </c>
      <c r="F562" s="34">
        <v>6</v>
      </c>
      <c r="G562" s="34">
        <v>7</v>
      </c>
      <c r="H562" s="34">
        <v>8</v>
      </c>
      <c r="I562" s="34">
        <v>9</v>
      </c>
      <c r="J562" s="34">
        <v>10</v>
      </c>
      <c r="K562" s="34">
        <v>11</v>
      </c>
      <c r="L562" s="34">
        <v>12</v>
      </c>
      <c r="M562" s="34">
        <v>13</v>
      </c>
      <c r="N562" s="34">
        <v>14</v>
      </c>
    </row>
    <row r="563" spans="1:14" ht="30.75" customHeight="1">
      <c r="A563" s="55"/>
      <c r="B563" s="26"/>
      <c r="C563" s="145" t="s">
        <v>806</v>
      </c>
      <c r="D563" s="146"/>
      <c r="E563" s="53">
        <f aca="true" t="shared" si="236" ref="E563:N563">E564</f>
        <v>504500</v>
      </c>
      <c r="F563" s="53">
        <f t="shared" si="236"/>
        <v>0</v>
      </c>
      <c r="G563" s="53">
        <f aca="true" t="shared" si="237" ref="G563:G602">SUM(H563:N563)</f>
        <v>504500</v>
      </c>
      <c r="H563" s="53">
        <f t="shared" si="236"/>
        <v>504500</v>
      </c>
      <c r="I563" s="53">
        <f t="shared" si="236"/>
        <v>0</v>
      </c>
      <c r="J563" s="53"/>
      <c r="K563" s="53">
        <f t="shared" si="236"/>
        <v>0</v>
      </c>
      <c r="L563" s="53">
        <f t="shared" si="236"/>
        <v>0</v>
      </c>
      <c r="M563" s="53">
        <f t="shared" si="236"/>
        <v>0</v>
      </c>
      <c r="N563" s="53">
        <f t="shared" si="236"/>
        <v>0</v>
      </c>
    </row>
    <row r="564" spans="1:14" ht="28.5" customHeight="1">
      <c r="A564" s="27"/>
      <c r="B564" s="26"/>
      <c r="C564" s="115" t="s">
        <v>809</v>
      </c>
      <c r="D564" s="116"/>
      <c r="E564" s="20">
        <f>E565+E595</f>
        <v>504500</v>
      </c>
      <c r="F564" s="20">
        <f>F565+F595</f>
        <v>0</v>
      </c>
      <c r="G564" s="20">
        <f t="shared" si="237"/>
        <v>504500</v>
      </c>
      <c r="H564" s="20">
        <f aca="true" t="shared" si="238" ref="H564:N564">H565+H595</f>
        <v>504500</v>
      </c>
      <c r="I564" s="20">
        <f t="shared" si="238"/>
        <v>0</v>
      </c>
      <c r="J564" s="20">
        <f t="shared" si="238"/>
        <v>0</v>
      </c>
      <c r="K564" s="20">
        <f t="shared" si="238"/>
        <v>0</v>
      </c>
      <c r="L564" s="20">
        <f t="shared" si="238"/>
        <v>0</v>
      </c>
      <c r="M564" s="20">
        <f t="shared" si="238"/>
        <v>0</v>
      </c>
      <c r="N564" s="20">
        <f t="shared" si="238"/>
        <v>0</v>
      </c>
    </row>
    <row r="565" spans="1:14" ht="25.5" customHeight="1">
      <c r="A565" s="27"/>
      <c r="B565" s="26" t="s">
        <v>69</v>
      </c>
      <c r="C565" s="117" t="s">
        <v>860</v>
      </c>
      <c r="D565" s="118"/>
      <c r="E565" s="19">
        <f aca="true" t="shared" si="239" ref="E565:N565">SUM(E566)</f>
        <v>434500</v>
      </c>
      <c r="F565" s="19">
        <f t="shared" si="239"/>
        <v>0</v>
      </c>
      <c r="G565" s="19">
        <f t="shared" si="237"/>
        <v>434500</v>
      </c>
      <c r="H565" s="19">
        <f t="shared" si="239"/>
        <v>434500</v>
      </c>
      <c r="I565" s="19">
        <f t="shared" si="239"/>
        <v>0</v>
      </c>
      <c r="J565" s="19">
        <f t="shared" si="239"/>
        <v>0</v>
      </c>
      <c r="K565" s="19">
        <f t="shared" si="239"/>
        <v>0</v>
      </c>
      <c r="L565" s="19">
        <f t="shared" si="239"/>
        <v>0</v>
      </c>
      <c r="M565" s="19">
        <f t="shared" si="239"/>
        <v>0</v>
      </c>
      <c r="N565" s="19">
        <f t="shared" si="239"/>
        <v>0</v>
      </c>
    </row>
    <row r="566" spans="1:14" ht="21" customHeight="1">
      <c r="A566" s="27"/>
      <c r="B566" s="16"/>
      <c r="C566" s="43">
        <v>3</v>
      </c>
      <c r="D566" s="16" t="s">
        <v>194</v>
      </c>
      <c r="E566" s="17">
        <f>E567+E575</f>
        <v>434500</v>
      </c>
      <c r="F566" s="44">
        <f aca="true" t="shared" si="240" ref="F566:F587">G566-E566</f>
        <v>0</v>
      </c>
      <c r="G566" s="17">
        <f t="shared" si="237"/>
        <v>434500</v>
      </c>
      <c r="H566" s="17">
        <f>H567+H575</f>
        <v>434500</v>
      </c>
      <c r="I566" s="17">
        <f>I567+I575</f>
        <v>0</v>
      </c>
      <c r="J566" s="17"/>
      <c r="K566" s="17">
        <f>K567+K575</f>
        <v>0</v>
      </c>
      <c r="L566" s="17">
        <f>L567+L575</f>
        <v>0</v>
      </c>
      <c r="M566" s="17">
        <f>M567+M575</f>
        <v>0</v>
      </c>
      <c r="N566" s="17">
        <f>N567+N575</f>
        <v>0</v>
      </c>
    </row>
    <row r="567" spans="1:14" ht="18" customHeight="1">
      <c r="A567" s="27"/>
      <c r="B567" s="16"/>
      <c r="C567" s="43">
        <v>31</v>
      </c>
      <c r="D567" s="16" t="s">
        <v>312</v>
      </c>
      <c r="E567" s="17">
        <f>E568+E570+E572</f>
        <v>362100</v>
      </c>
      <c r="F567" s="44">
        <f t="shared" si="240"/>
        <v>0</v>
      </c>
      <c r="G567" s="17">
        <f t="shared" si="237"/>
        <v>362100</v>
      </c>
      <c r="H567" s="17">
        <f>H568+H570+H572</f>
        <v>362100</v>
      </c>
      <c r="I567" s="16">
        <v>0</v>
      </c>
      <c r="J567" s="16">
        <v>0</v>
      </c>
      <c r="K567" s="16">
        <v>0</v>
      </c>
      <c r="L567" s="16">
        <v>0</v>
      </c>
      <c r="M567" s="16">
        <v>0</v>
      </c>
      <c r="N567" s="16">
        <v>0</v>
      </c>
    </row>
    <row r="568" spans="1:14" ht="18" customHeight="1">
      <c r="A568" s="27"/>
      <c r="B568" s="16"/>
      <c r="C568" s="43">
        <v>311</v>
      </c>
      <c r="D568" s="16" t="s">
        <v>946</v>
      </c>
      <c r="E568" s="17">
        <f aca="true" t="shared" si="241" ref="E568:N568">SUM(E569)</f>
        <v>300000</v>
      </c>
      <c r="F568" s="44">
        <f t="shared" si="240"/>
        <v>0</v>
      </c>
      <c r="G568" s="17">
        <f t="shared" si="237"/>
        <v>300000</v>
      </c>
      <c r="H568" s="17">
        <f t="shared" si="241"/>
        <v>300000</v>
      </c>
      <c r="I568" s="17">
        <f t="shared" si="241"/>
        <v>0</v>
      </c>
      <c r="J568" s="17">
        <f t="shared" si="241"/>
        <v>0</v>
      </c>
      <c r="K568" s="17">
        <f t="shared" si="241"/>
        <v>0</v>
      </c>
      <c r="L568" s="17">
        <f t="shared" si="241"/>
        <v>0</v>
      </c>
      <c r="M568" s="17">
        <f t="shared" si="241"/>
        <v>0</v>
      </c>
      <c r="N568" s="17">
        <f t="shared" si="241"/>
        <v>0</v>
      </c>
    </row>
    <row r="569" spans="1:14" ht="15" customHeight="1">
      <c r="A569" s="27" t="s">
        <v>780</v>
      </c>
      <c r="B569" s="16"/>
      <c r="C569" s="43">
        <v>3111</v>
      </c>
      <c r="D569" s="16" t="s">
        <v>313</v>
      </c>
      <c r="E569" s="17">
        <v>300000</v>
      </c>
      <c r="F569" s="44">
        <f t="shared" si="240"/>
        <v>0</v>
      </c>
      <c r="G569" s="17">
        <f t="shared" si="237"/>
        <v>300000</v>
      </c>
      <c r="H569" s="17">
        <v>300000</v>
      </c>
      <c r="I569" s="16">
        <v>0</v>
      </c>
      <c r="J569" s="16">
        <v>0</v>
      </c>
      <c r="K569" s="16">
        <v>0</v>
      </c>
      <c r="L569" s="16">
        <v>0</v>
      </c>
      <c r="M569" s="16">
        <v>0</v>
      </c>
      <c r="N569" s="16">
        <v>0</v>
      </c>
    </row>
    <row r="570" spans="1:14" ht="18" customHeight="1">
      <c r="A570" s="27"/>
      <c r="B570" s="16"/>
      <c r="C570" s="43">
        <v>312</v>
      </c>
      <c r="D570" s="16" t="s">
        <v>314</v>
      </c>
      <c r="E570" s="17">
        <f aca="true" t="shared" si="242" ref="E570:N570">SUM(E571)</f>
        <v>10000</v>
      </c>
      <c r="F570" s="44">
        <f t="shared" si="240"/>
        <v>0</v>
      </c>
      <c r="G570" s="17">
        <f t="shared" si="237"/>
        <v>10000</v>
      </c>
      <c r="H570" s="17">
        <f t="shared" si="242"/>
        <v>10000</v>
      </c>
      <c r="I570" s="17">
        <f t="shared" si="242"/>
        <v>0</v>
      </c>
      <c r="J570" s="17">
        <f t="shared" si="242"/>
        <v>0</v>
      </c>
      <c r="K570" s="17">
        <f t="shared" si="242"/>
        <v>0</v>
      </c>
      <c r="L570" s="17">
        <f t="shared" si="242"/>
        <v>0</v>
      </c>
      <c r="M570" s="17">
        <f t="shared" si="242"/>
        <v>0</v>
      </c>
      <c r="N570" s="17">
        <f t="shared" si="242"/>
        <v>0</v>
      </c>
    </row>
    <row r="571" spans="1:14" ht="15" customHeight="1">
      <c r="A571" s="27" t="s">
        <v>785</v>
      </c>
      <c r="B571" s="16"/>
      <c r="C571" s="43">
        <v>3121</v>
      </c>
      <c r="D571" s="16" t="s">
        <v>315</v>
      </c>
      <c r="E571" s="17">
        <v>10000</v>
      </c>
      <c r="F571" s="44">
        <f t="shared" si="240"/>
        <v>0</v>
      </c>
      <c r="G571" s="17">
        <f t="shared" si="237"/>
        <v>10000</v>
      </c>
      <c r="H571" s="17">
        <v>10000</v>
      </c>
      <c r="I571" s="16">
        <v>0</v>
      </c>
      <c r="J571" s="16">
        <v>0</v>
      </c>
      <c r="K571" s="16">
        <v>0</v>
      </c>
      <c r="L571" s="16">
        <v>0</v>
      </c>
      <c r="M571" s="16">
        <v>0</v>
      </c>
      <c r="N571" s="16">
        <v>0</v>
      </c>
    </row>
    <row r="572" spans="1:14" ht="18" customHeight="1">
      <c r="A572" s="27"/>
      <c r="B572" s="16"/>
      <c r="C572" s="43">
        <v>313</v>
      </c>
      <c r="D572" s="16" t="s">
        <v>316</v>
      </c>
      <c r="E572" s="17">
        <f>SUM(E573:E574)</f>
        <v>52100</v>
      </c>
      <c r="F572" s="44">
        <f t="shared" si="240"/>
        <v>0</v>
      </c>
      <c r="G572" s="17">
        <f t="shared" si="237"/>
        <v>52100</v>
      </c>
      <c r="H572" s="17">
        <f aca="true" t="shared" si="243" ref="H572:N572">SUM(H573:H574)</f>
        <v>52100</v>
      </c>
      <c r="I572" s="17">
        <f t="shared" si="243"/>
        <v>0</v>
      </c>
      <c r="J572" s="17">
        <f t="shared" si="243"/>
        <v>0</v>
      </c>
      <c r="K572" s="17">
        <f t="shared" si="243"/>
        <v>0</v>
      </c>
      <c r="L572" s="17">
        <f t="shared" si="243"/>
        <v>0</v>
      </c>
      <c r="M572" s="17">
        <f t="shared" si="243"/>
        <v>0</v>
      </c>
      <c r="N572" s="17">
        <f t="shared" si="243"/>
        <v>0</v>
      </c>
    </row>
    <row r="573" spans="1:14" ht="15" customHeight="1">
      <c r="A573" s="27" t="s">
        <v>786</v>
      </c>
      <c r="B573" s="16"/>
      <c r="C573" s="43">
        <v>3132</v>
      </c>
      <c r="D573" s="50" t="s">
        <v>996</v>
      </c>
      <c r="E573" s="17">
        <v>47000</v>
      </c>
      <c r="F573" s="44">
        <f t="shared" si="240"/>
        <v>0</v>
      </c>
      <c r="G573" s="17">
        <f t="shared" si="237"/>
        <v>47000</v>
      </c>
      <c r="H573" s="17">
        <v>47000</v>
      </c>
      <c r="I573" s="16">
        <v>0</v>
      </c>
      <c r="J573" s="16">
        <v>0</v>
      </c>
      <c r="K573" s="16">
        <v>0</v>
      </c>
      <c r="L573" s="16">
        <v>0</v>
      </c>
      <c r="M573" s="16">
        <v>0</v>
      </c>
      <c r="N573" s="16">
        <v>0</v>
      </c>
    </row>
    <row r="574" spans="1:14" ht="15" customHeight="1">
      <c r="A574" s="27" t="s">
        <v>1024</v>
      </c>
      <c r="B574" s="16"/>
      <c r="C574" s="43">
        <v>3133</v>
      </c>
      <c r="D574" s="50" t="s">
        <v>997</v>
      </c>
      <c r="E574" s="17">
        <v>5100</v>
      </c>
      <c r="F574" s="44">
        <f t="shared" si="240"/>
        <v>0</v>
      </c>
      <c r="G574" s="17">
        <f t="shared" si="237"/>
        <v>5100</v>
      </c>
      <c r="H574" s="17">
        <v>5100</v>
      </c>
      <c r="I574" s="16">
        <v>0</v>
      </c>
      <c r="J574" s="16">
        <v>0</v>
      </c>
      <c r="K574" s="16">
        <v>0</v>
      </c>
      <c r="L574" s="16">
        <v>0</v>
      </c>
      <c r="M574" s="16">
        <v>0</v>
      </c>
      <c r="N574" s="16">
        <v>0</v>
      </c>
    </row>
    <row r="575" spans="1:14" ht="18" customHeight="1">
      <c r="A575" s="27"/>
      <c r="B575" s="16"/>
      <c r="C575" s="43">
        <v>32</v>
      </c>
      <c r="D575" s="16" t="s">
        <v>747</v>
      </c>
      <c r="E575" s="17">
        <f>E576+E578+E582+E588</f>
        <v>72400</v>
      </c>
      <c r="F575" s="44">
        <f t="shared" si="240"/>
        <v>0</v>
      </c>
      <c r="G575" s="17">
        <f t="shared" si="237"/>
        <v>72400</v>
      </c>
      <c r="H575" s="17">
        <f>H576+H578+H582+H588</f>
        <v>72400</v>
      </c>
      <c r="I575" s="17">
        <f aca="true" t="shared" si="244" ref="I575:N575">I578+I582+I588</f>
        <v>0</v>
      </c>
      <c r="J575" s="17">
        <f t="shared" si="244"/>
        <v>0</v>
      </c>
      <c r="K575" s="17">
        <f t="shared" si="244"/>
        <v>0</v>
      </c>
      <c r="L575" s="17">
        <f t="shared" si="244"/>
        <v>0</v>
      </c>
      <c r="M575" s="17">
        <f t="shared" si="244"/>
        <v>0</v>
      </c>
      <c r="N575" s="17">
        <f t="shared" si="244"/>
        <v>0</v>
      </c>
    </row>
    <row r="576" spans="1:14" ht="17.25" customHeight="1">
      <c r="A576" s="27"/>
      <c r="B576" s="27"/>
      <c r="C576" s="54">
        <v>321</v>
      </c>
      <c r="D576" s="27" t="s">
        <v>375</v>
      </c>
      <c r="E576" s="17">
        <f aca="true" t="shared" si="245" ref="E576:N576">SUM(E577)</f>
        <v>9400</v>
      </c>
      <c r="F576" s="44">
        <f t="shared" si="240"/>
        <v>0</v>
      </c>
      <c r="G576" s="17">
        <f t="shared" si="237"/>
        <v>9400</v>
      </c>
      <c r="H576" s="17">
        <f t="shared" si="245"/>
        <v>9400</v>
      </c>
      <c r="I576" s="17">
        <f t="shared" si="245"/>
        <v>0</v>
      </c>
      <c r="J576" s="17">
        <f t="shared" si="245"/>
        <v>0</v>
      </c>
      <c r="K576" s="17">
        <f t="shared" si="245"/>
        <v>0</v>
      </c>
      <c r="L576" s="17">
        <f t="shared" si="245"/>
        <v>0</v>
      </c>
      <c r="M576" s="17">
        <f t="shared" si="245"/>
        <v>0</v>
      </c>
      <c r="N576" s="17">
        <f t="shared" si="245"/>
        <v>0</v>
      </c>
    </row>
    <row r="577" spans="1:14" ht="15" customHeight="1">
      <c r="A577" s="27" t="s">
        <v>953</v>
      </c>
      <c r="B577" s="27"/>
      <c r="C577" s="54">
        <v>3212</v>
      </c>
      <c r="D577" s="27" t="s">
        <v>377</v>
      </c>
      <c r="E577" s="17">
        <v>9400</v>
      </c>
      <c r="F577" s="44">
        <f t="shared" si="240"/>
        <v>0</v>
      </c>
      <c r="G577" s="17">
        <f t="shared" si="237"/>
        <v>9400</v>
      </c>
      <c r="H577" s="17">
        <v>9400</v>
      </c>
      <c r="I577" s="17">
        <v>0</v>
      </c>
      <c r="J577" s="17">
        <v>0</v>
      </c>
      <c r="K577" s="17">
        <v>0</v>
      </c>
      <c r="L577" s="17">
        <v>0</v>
      </c>
      <c r="M577" s="17">
        <v>0</v>
      </c>
      <c r="N577" s="17">
        <v>0</v>
      </c>
    </row>
    <row r="578" spans="1:14" ht="17.25" customHeight="1">
      <c r="A578" s="27" t="s">
        <v>18</v>
      </c>
      <c r="B578" s="16"/>
      <c r="C578" s="43">
        <v>322</v>
      </c>
      <c r="D578" s="16" t="s">
        <v>23</v>
      </c>
      <c r="E578" s="17">
        <f>SUM(E579:E581)</f>
        <v>17000</v>
      </c>
      <c r="F578" s="44">
        <f t="shared" si="240"/>
        <v>0</v>
      </c>
      <c r="G578" s="17">
        <f t="shared" si="237"/>
        <v>17000</v>
      </c>
      <c r="H578" s="17">
        <f aca="true" t="shared" si="246" ref="H578:N578">SUM(H579:H581)</f>
        <v>17000</v>
      </c>
      <c r="I578" s="17">
        <f t="shared" si="246"/>
        <v>0</v>
      </c>
      <c r="J578" s="17">
        <f t="shared" si="246"/>
        <v>0</v>
      </c>
      <c r="K578" s="17">
        <f t="shared" si="246"/>
        <v>0</v>
      </c>
      <c r="L578" s="17">
        <f t="shared" si="246"/>
        <v>0</v>
      </c>
      <c r="M578" s="17">
        <f t="shared" si="246"/>
        <v>0</v>
      </c>
      <c r="N578" s="17">
        <f t="shared" si="246"/>
        <v>0</v>
      </c>
    </row>
    <row r="579" spans="1:14" ht="15" customHeight="1">
      <c r="A579" s="27" t="s">
        <v>962</v>
      </c>
      <c r="B579" s="16"/>
      <c r="C579" s="43">
        <v>3221</v>
      </c>
      <c r="D579" s="16" t="s">
        <v>24</v>
      </c>
      <c r="E579" s="17">
        <v>7000</v>
      </c>
      <c r="F579" s="44">
        <f t="shared" si="240"/>
        <v>0</v>
      </c>
      <c r="G579" s="17">
        <f t="shared" si="237"/>
        <v>7000</v>
      </c>
      <c r="H579" s="17">
        <v>7000</v>
      </c>
      <c r="I579" s="16">
        <v>0</v>
      </c>
      <c r="J579" s="16">
        <v>0</v>
      </c>
      <c r="K579" s="16">
        <v>0</v>
      </c>
      <c r="L579" s="16">
        <v>0</v>
      </c>
      <c r="M579" s="16">
        <v>0</v>
      </c>
      <c r="N579" s="16">
        <v>0</v>
      </c>
    </row>
    <row r="580" spans="1:14" ht="15" customHeight="1">
      <c r="A580" s="27" t="s">
        <v>963</v>
      </c>
      <c r="B580" s="16"/>
      <c r="C580" s="43">
        <v>3224</v>
      </c>
      <c r="D580" s="16" t="s">
        <v>25</v>
      </c>
      <c r="E580" s="17">
        <v>3000</v>
      </c>
      <c r="F580" s="44">
        <f t="shared" si="240"/>
        <v>0</v>
      </c>
      <c r="G580" s="17">
        <f t="shared" si="237"/>
        <v>3000</v>
      </c>
      <c r="H580" s="17">
        <v>3000</v>
      </c>
      <c r="I580" s="16">
        <v>0</v>
      </c>
      <c r="J580" s="16">
        <v>0</v>
      </c>
      <c r="K580" s="16">
        <v>0</v>
      </c>
      <c r="L580" s="16">
        <v>0</v>
      </c>
      <c r="M580" s="16">
        <v>0</v>
      </c>
      <c r="N580" s="16">
        <v>0</v>
      </c>
    </row>
    <row r="581" spans="1:14" ht="15" customHeight="1">
      <c r="A581" s="27" t="s">
        <v>964</v>
      </c>
      <c r="B581" s="16"/>
      <c r="C581" s="43">
        <v>3225</v>
      </c>
      <c r="D581" s="16" t="s">
        <v>26</v>
      </c>
      <c r="E581" s="17">
        <v>7000</v>
      </c>
      <c r="F581" s="44">
        <f t="shared" si="240"/>
        <v>0</v>
      </c>
      <c r="G581" s="17">
        <f t="shared" si="237"/>
        <v>7000</v>
      </c>
      <c r="H581" s="17">
        <v>7000</v>
      </c>
      <c r="I581" s="16">
        <v>0</v>
      </c>
      <c r="J581" s="16">
        <v>0</v>
      </c>
      <c r="K581" s="16">
        <v>0</v>
      </c>
      <c r="L581" s="16">
        <v>0</v>
      </c>
      <c r="M581" s="16">
        <v>0</v>
      </c>
      <c r="N581" s="16">
        <v>0</v>
      </c>
    </row>
    <row r="582" spans="1:14" ht="17.25" customHeight="1">
      <c r="A582" s="27"/>
      <c r="B582" s="16"/>
      <c r="C582" s="43">
        <v>323</v>
      </c>
      <c r="D582" s="16" t="s">
        <v>0</v>
      </c>
      <c r="E582" s="17">
        <f>SUM(E583:E587)</f>
        <v>41000</v>
      </c>
      <c r="F582" s="44">
        <f t="shared" si="240"/>
        <v>0</v>
      </c>
      <c r="G582" s="17">
        <f t="shared" si="237"/>
        <v>41000</v>
      </c>
      <c r="H582" s="17">
        <f aca="true" t="shared" si="247" ref="H582:N582">SUM(H583:H587)</f>
        <v>41000</v>
      </c>
      <c r="I582" s="17">
        <f t="shared" si="247"/>
        <v>0</v>
      </c>
      <c r="J582" s="17">
        <f t="shared" si="247"/>
        <v>0</v>
      </c>
      <c r="K582" s="17">
        <f t="shared" si="247"/>
        <v>0</v>
      </c>
      <c r="L582" s="17">
        <f t="shared" si="247"/>
        <v>0</v>
      </c>
      <c r="M582" s="17">
        <f t="shared" si="247"/>
        <v>0</v>
      </c>
      <c r="N582" s="17">
        <f t="shared" si="247"/>
        <v>0</v>
      </c>
    </row>
    <row r="583" spans="1:14" ht="15" customHeight="1">
      <c r="A583" s="27" t="s">
        <v>965</v>
      </c>
      <c r="B583" s="16"/>
      <c r="C583" s="43">
        <v>3231</v>
      </c>
      <c r="D583" s="16" t="s">
        <v>27</v>
      </c>
      <c r="E583" s="17">
        <v>7000</v>
      </c>
      <c r="F583" s="44">
        <f t="shared" si="240"/>
        <v>0</v>
      </c>
      <c r="G583" s="17">
        <f t="shared" si="237"/>
        <v>7000</v>
      </c>
      <c r="H583" s="17">
        <v>7000</v>
      </c>
      <c r="I583" s="16">
        <v>0</v>
      </c>
      <c r="J583" s="16">
        <v>0</v>
      </c>
      <c r="K583" s="16">
        <v>0</v>
      </c>
      <c r="L583" s="16">
        <v>0</v>
      </c>
      <c r="M583" s="16">
        <v>0</v>
      </c>
      <c r="N583" s="16">
        <v>0</v>
      </c>
    </row>
    <row r="584" spans="1:14" ht="15" customHeight="1">
      <c r="A584" s="27" t="s">
        <v>1025</v>
      </c>
      <c r="B584" s="16"/>
      <c r="C584" s="43">
        <v>3232</v>
      </c>
      <c r="D584" s="16" t="s">
        <v>215</v>
      </c>
      <c r="E584" s="17">
        <v>10000</v>
      </c>
      <c r="F584" s="44">
        <f t="shared" si="240"/>
        <v>0</v>
      </c>
      <c r="G584" s="17">
        <f t="shared" si="237"/>
        <v>10000</v>
      </c>
      <c r="H584" s="17">
        <v>10000</v>
      </c>
      <c r="I584" s="16">
        <v>0</v>
      </c>
      <c r="J584" s="16">
        <v>0</v>
      </c>
      <c r="K584" s="16">
        <v>0</v>
      </c>
      <c r="L584" s="16">
        <v>0</v>
      </c>
      <c r="M584" s="16">
        <v>0</v>
      </c>
      <c r="N584" s="16">
        <v>0</v>
      </c>
    </row>
    <row r="585" spans="1:14" ht="15" customHeight="1">
      <c r="A585" s="27" t="s">
        <v>1026</v>
      </c>
      <c r="B585" s="16"/>
      <c r="C585" s="43">
        <v>3233</v>
      </c>
      <c r="D585" s="16" t="s">
        <v>273</v>
      </c>
      <c r="E585" s="17">
        <v>3000</v>
      </c>
      <c r="F585" s="44">
        <f t="shared" si="240"/>
        <v>0</v>
      </c>
      <c r="G585" s="17">
        <f t="shared" si="237"/>
        <v>3000</v>
      </c>
      <c r="H585" s="17">
        <v>3000</v>
      </c>
      <c r="I585" s="16">
        <v>0</v>
      </c>
      <c r="J585" s="16">
        <v>0</v>
      </c>
      <c r="K585" s="16">
        <v>0</v>
      </c>
      <c r="L585" s="16">
        <v>0</v>
      </c>
      <c r="M585" s="16">
        <v>0</v>
      </c>
      <c r="N585" s="16">
        <v>0</v>
      </c>
    </row>
    <row r="586" spans="1:14" ht="15" customHeight="1">
      <c r="A586" s="27" t="s">
        <v>1027</v>
      </c>
      <c r="B586" s="16"/>
      <c r="C586" s="43">
        <v>3237</v>
      </c>
      <c r="D586" s="16" t="s">
        <v>28</v>
      </c>
      <c r="E586" s="17">
        <v>20000</v>
      </c>
      <c r="F586" s="44">
        <f t="shared" si="240"/>
        <v>0</v>
      </c>
      <c r="G586" s="17">
        <f t="shared" si="237"/>
        <v>20000</v>
      </c>
      <c r="H586" s="17">
        <v>20000</v>
      </c>
      <c r="I586" s="16">
        <v>0</v>
      </c>
      <c r="J586" s="16">
        <v>0</v>
      </c>
      <c r="K586" s="16">
        <v>0</v>
      </c>
      <c r="L586" s="16">
        <v>0</v>
      </c>
      <c r="M586" s="16">
        <v>0</v>
      </c>
      <c r="N586" s="16">
        <v>0</v>
      </c>
    </row>
    <row r="587" spans="1:14" ht="15" customHeight="1">
      <c r="A587" s="27" t="s">
        <v>1028</v>
      </c>
      <c r="B587" s="16"/>
      <c r="C587" s="43">
        <v>3239</v>
      </c>
      <c r="D587" s="16" t="s">
        <v>484</v>
      </c>
      <c r="E587" s="17">
        <v>1000</v>
      </c>
      <c r="F587" s="44">
        <f t="shared" si="240"/>
        <v>0</v>
      </c>
      <c r="G587" s="17">
        <f t="shared" si="237"/>
        <v>1000</v>
      </c>
      <c r="H587" s="17">
        <v>1000</v>
      </c>
      <c r="I587" s="16">
        <v>0</v>
      </c>
      <c r="J587" s="16">
        <v>0</v>
      </c>
      <c r="K587" s="16">
        <v>0</v>
      </c>
      <c r="L587" s="16">
        <v>0</v>
      </c>
      <c r="M587" s="16">
        <v>0</v>
      </c>
      <c r="N587" s="16">
        <v>0</v>
      </c>
    </row>
    <row r="588" spans="1:14" ht="17.25" customHeight="1">
      <c r="A588" s="27" t="s">
        <v>18</v>
      </c>
      <c r="B588" s="16"/>
      <c r="C588" s="43">
        <v>329</v>
      </c>
      <c r="D588" s="16" t="s">
        <v>29</v>
      </c>
      <c r="E588" s="17">
        <f aca="true" t="shared" si="248" ref="E588:N588">SUM(E589)</f>
        <v>5000</v>
      </c>
      <c r="F588" s="44">
        <f aca="true" t="shared" si="249" ref="F588:F601">G588-E588</f>
        <v>0</v>
      </c>
      <c r="G588" s="17">
        <f t="shared" si="237"/>
        <v>5000</v>
      </c>
      <c r="H588" s="17">
        <f t="shared" si="248"/>
        <v>5000</v>
      </c>
      <c r="I588" s="17">
        <f t="shared" si="248"/>
        <v>0</v>
      </c>
      <c r="J588" s="17">
        <f t="shared" si="248"/>
        <v>0</v>
      </c>
      <c r="K588" s="17">
        <f t="shared" si="248"/>
        <v>0</v>
      </c>
      <c r="L588" s="17">
        <f t="shared" si="248"/>
        <v>0</v>
      </c>
      <c r="M588" s="17">
        <f t="shared" si="248"/>
        <v>0</v>
      </c>
      <c r="N588" s="17">
        <f t="shared" si="248"/>
        <v>0</v>
      </c>
    </row>
    <row r="589" spans="1:14" ht="15" customHeight="1">
      <c r="A589" s="27" t="s">
        <v>1042</v>
      </c>
      <c r="B589" s="16"/>
      <c r="C589" s="43">
        <v>3292</v>
      </c>
      <c r="D589" s="16" t="s">
        <v>4</v>
      </c>
      <c r="E589" s="17">
        <v>5000</v>
      </c>
      <c r="F589" s="44">
        <f t="shared" si="249"/>
        <v>0</v>
      </c>
      <c r="G589" s="17">
        <f t="shared" si="237"/>
        <v>5000</v>
      </c>
      <c r="H589" s="17">
        <v>5000</v>
      </c>
      <c r="I589" s="16">
        <v>0</v>
      </c>
      <c r="J589" s="16">
        <v>0</v>
      </c>
      <c r="K589" s="16">
        <v>0</v>
      </c>
      <c r="L589" s="16">
        <v>0</v>
      </c>
      <c r="M589" s="16">
        <v>0</v>
      </c>
      <c r="N589" s="16">
        <v>0</v>
      </c>
    </row>
    <row r="590" spans="1:8" s="23" customFormat="1" ht="35.25" customHeight="1">
      <c r="A590" s="49"/>
      <c r="B590" s="49"/>
      <c r="C590" s="29"/>
      <c r="E590" s="32"/>
      <c r="F590" s="32"/>
      <c r="G590" s="32"/>
      <c r="H590" s="32"/>
    </row>
    <row r="591" spans="1:8" s="23" customFormat="1" ht="27" customHeight="1">
      <c r="A591" s="49"/>
      <c r="B591" s="49"/>
      <c r="C591" s="29"/>
      <c r="E591" s="32"/>
      <c r="F591" s="32"/>
      <c r="G591" s="32"/>
      <c r="H591" s="32"/>
    </row>
    <row r="592" spans="1:14" ht="18" customHeight="1">
      <c r="A592" s="149" t="s">
        <v>34</v>
      </c>
      <c r="B592" s="107" t="s">
        <v>327</v>
      </c>
      <c r="C592" s="149" t="s">
        <v>745</v>
      </c>
      <c r="D592" s="151" t="s">
        <v>385</v>
      </c>
      <c r="E592" s="107" t="s">
        <v>1057</v>
      </c>
      <c r="F592" s="107" t="s">
        <v>1052</v>
      </c>
      <c r="G592" s="147" t="s">
        <v>1053</v>
      </c>
      <c r="H592" s="109" t="s">
        <v>1056</v>
      </c>
      <c r="I592" s="109"/>
      <c r="J592" s="109"/>
      <c r="K592" s="109"/>
      <c r="L592" s="109"/>
      <c r="M592" s="109"/>
      <c r="N592" s="109"/>
    </row>
    <row r="593" spans="1:14" ht="39" customHeight="1">
      <c r="A593" s="150"/>
      <c r="B593" s="108"/>
      <c r="C593" s="150"/>
      <c r="D593" s="152"/>
      <c r="E593" s="108"/>
      <c r="F593" s="108"/>
      <c r="G593" s="148"/>
      <c r="H593" s="14" t="s">
        <v>749</v>
      </c>
      <c r="I593" s="14" t="s">
        <v>328</v>
      </c>
      <c r="J593" s="14" t="s">
        <v>748</v>
      </c>
      <c r="K593" s="14" t="s">
        <v>750</v>
      </c>
      <c r="L593" s="14" t="s">
        <v>340</v>
      </c>
      <c r="M593" s="14" t="s">
        <v>751</v>
      </c>
      <c r="N593" s="14" t="s">
        <v>752</v>
      </c>
    </row>
    <row r="594" spans="1:14" ht="12" customHeight="1">
      <c r="A594" s="34">
        <v>1</v>
      </c>
      <c r="B594" s="34">
        <v>2</v>
      </c>
      <c r="C594" s="34">
        <v>3</v>
      </c>
      <c r="D594" s="34">
        <v>4</v>
      </c>
      <c r="E594" s="34">
        <v>5</v>
      </c>
      <c r="F594" s="34">
        <v>6</v>
      </c>
      <c r="G594" s="34">
        <v>7</v>
      </c>
      <c r="H594" s="34">
        <v>8</v>
      </c>
      <c r="I594" s="34">
        <v>9</v>
      </c>
      <c r="J594" s="34">
        <v>10</v>
      </c>
      <c r="K594" s="34">
        <v>11</v>
      </c>
      <c r="L594" s="34">
        <v>12</v>
      </c>
      <c r="M594" s="34">
        <v>13</v>
      </c>
      <c r="N594" s="34">
        <v>14</v>
      </c>
    </row>
    <row r="595" spans="1:14" ht="25.5" customHeight="1">
      <c r="A595" s="27"/>
      <c r="B595" s="26" t="s">
        <v>69</v>
      </c>
      <c r="C595" s="123" t="s">
        <v>861</v>
      </c>
      <c r="D595" s="124"/>
      <c r="E595" s="19">
        <f aca="true" t="shared" si="250" ref="E595:N596">SUM(E596)</f>
        <v>70000</v>
      </c>
      <c r="F595" s="19">
        <f t="shared" si="250"/>
        <v>0</v>
      </c>
      <c r="G595" s="19">
        <f t="shared" si="237"/>
        <v>70000</v>
      </c>
      <c r="H595" s="19">
        <f t="shared" si="250"/>
        <v>70000</v>
      </c>
      <c r="I595" s="19">
        <f t="shared" si="250"/>
        <v>0</v>
      </c>
      <c r="J595" s="19">
        <f t="shared" si="250"/>
        <v>0</v>
      </c>
      <c r="K595" s="19">
        <f t="shared" si="250"/>
        <v>0</v>
      </c>
      <c r="L595" s="19">
        <f t="shared" si="250"/>
        <v>0</v>
      </c>
      <c r="M595" s="19">
        <f t="shared" si="250"/>
        <v>0</v>
      </c>
      <c r="N595" s="19">
        <f t="shared" si="250"/>
        <v>0</v>
      </c>
    </row>
    <row r="596" spans="1:14" ht="21" customHeight="1">
      <c r="A596" s="27"/>
      <c r="B596" s="27"/>
      <c r="C596" s="43">
        <v>4</v>
      </c>
      <c r="D596" s="16" t="s">
        <v>30</v>
      </c>
      <c r="E596" s="17">
        <f t="shared" si="250"/>
        <v>70000</v>
      </c>
      <c r="F596" s="44">
        <f t="shared" si="249"/>
        <v>0</v>
      </c>
      <c r="G596" s="17">
        <f t="shared" si="237"/>
        <v>70000</v>
      </c>
      <c r="H596" s="17">
        <f t="shared" si="250"/>
        <v>70000</v>
      </c>
      <c r="I596" s="17">
        <f t="shared" si="250"/>
        <v>0</v>
      </c>
      <c r="J596" s="17">
        <f t="shared" si="250"/>
        <v>0</v>
      </c>
      <c r="K596" s="17">
        <f t="shared" si="250"/>
        <v>0</v>
      </c>
      <c r="L596" s="17">
        <f t="shared" si="250"/>
        <v>0</v>
      </c>
      <c r="M596" s="17">
        <f t="shared" si="250"/>
        <v>0</v>
      </c>
      <c r="N596" s="17">
        <f t="shared" si="250"/>
        <v>0</v>
      </c>
    </row>
    <row r="597" spans="1:14" ht="18" customHeight="1">
      <c r="A597" s="27"/>
      <c r="B597" s="27"/>
      <c r="C597" s="43">
        <v>42</v>
      </c>
      <c r="D597" s="16" t="s">
        <v>11</v>
      </c>
      <c r="E597" s="17">
        <f>SUM(E598+E600)</f>
        <v>70000</v>
      </c>
      <c r="F597" s="44">
        <f t="shared" si="249"/>
        <v>0</v>
      </c>
      <c r="G597" s="17">
        <f t="shared" si="237"/>
        <v>70000</v>
      </c>
      <c r="H597" s="17">
        <f>SUM(H598+H600)</f>
        <v>70000</v>
      </c>
      <c r="I597" s="17">
        <f aca="true" t="shared" si="251" ref="I597:N597">SUM(I600)</f>
        <v>0</v>
      </c>
      <c r="J597" s="17">
        <f t="shared" si="251"/>
        <v>0</v>
      </c>
      <c r="K597" s="17">
        <f t="shared" si="251"/>
        <v>0</v>
      </c>
      <c r="L597" s="17">
        <f t="shared" si="251"/>
        <v>0</v>
      </c>
      <c r="M597" s="17">
        <f t="shared" si="251"/>
        <v>0</v>
      </c>
      <c r="N597" s="17">
        <f t="shared" si="251"/>
        <v>0</v>
      </c>
    </row>
    <row r="598" spans="1:14" ht="17.25" customHeight="1">
      <c r="A598" s="27"/>
      <c r="B598" s="27"/>
      <c r="C598" s="43">
        <v>422</v>
      </c>
      <c r="D598" s="16" t="s">
        <v>12</v>
      </c>
      <c r="E598" s="17">
        <f aca="true" t="shared" si="252" ref="E598:N598">SUM(E599)</f>
        <v>10000</v>
      </c>
      <c r="F598" s="44">
        <f t="shared" si="249"/>
        <v>0</v>
      </c>
      <c r="G598" s="17">
        <f t="shared" si="237"/>
        <v>10000</v>
      </c>
      <c r="H598" s="17">
        <f t="shared" si="252"/>
        <v>10000</v>
      </c>
      <c r="I598" s="17">
        <f t="shared" si="252"/>
        <v>0</v>
      </c>
      <c r="J598" s="17">
        <f t="shared" si="252"/>
        <v>0</v>
      </c>
      <c r="K598" s="17">
        <f t="shared" si="252"/>
        <v>0</v>
      </c>
      <c r="L598" s="17">
        <f t="shared" si="252"/>
        <v>0</v>
      </c>
      <c r="M598" s="17">
        <f t="shared" si="252"/>
        <v>0</v>
      </c>
      <c r="N598" s="17">
        <f t="shared" si="252"/>
        <v>0</v>
      </c>
    </row>
    <row r="599" spans="1:14" ht="15" customHeight="1">
      <c r="A599" s="27" t="s">
        <v>1043</v>
      </c>
      <c r="B599" s="27"/>
      <c r="C599" s="43">
        <v>4221</v>
      </c>
      <c r="D599" s="16" t="s">
        <v>374</v>
      </c>
      <c r="E599" s="17">
        <v>10000</v>
      </c>
      <c r="F599" s="44">
        <f t="shared" si="249"/>
        <v>0</v>
      </c>
      <c r="G599" s="17">
        <f t="shared" si="237"/>
        <v>10000</v>
      </c>
      <c r="H599" s="17">
        <v>10000</v>
      </c>
      <c r="I599" s="17">
        <v>0</v>
      </c>
      <c r="J599" s="17">
        <v>0</v>
      </c>
      <c r="K599" s="17">
        <v>0</v>
      </c>
      <c r="L599" s="17">
        <v>0</v>
      </c>
      <c r="M599" s="17">
        <v>0</v>
      </c>
      <c r="N599" s="17">
        <v>0</v>
      </c>
    </row>
    <row r="600" spans="1:14" ht="18" customHeight="1">
      <c r="A600" s="27" t="s">
        <v>18</v>
      </c>
      <c r="B600" s="27"/>
      <c r="C600" s="43">
        <v>424</v>
      </c>
      <c r="D600" s="16" t="s">
        <v>31</v>
      </c>
      <c r="E600" s="17">
        <f aca="true" t="shared" si="253" ref="E600:N600">SUM(E601)</f>
        <v>60000</v>
      </c>
      <c r="F600" s="44">
        <f t="shared" si="249"/>
        <v>0</v>
      </c>
      <c r="G600" s="17">
        <f t="shared" si="237"/>
        <v>60000</v>
      </c>
      <c r="H600" s="17">
        <f t="shared" si="253"/>
        <v>60000</v>
      </c>
      <c r="I600" s="17">
        <f t="shared" si="253"/>
        <v>0</v>
      </c>
      <c r="J600" s="17">
        <f t="shared" si="253"/>
        <v>0</v>
      </c>
      <c r="K600" s="17">
        <f t="shared" si="253"/>
        <v>0</v>
      </c>
      <c r="L600" s="17">
        <f t="shared" si="253"/>
        <v>0</v>
      </c>
      <c r="M600" s="17">
        <f t="shared" si="253"/>
        <v>0</v>
      </c>
      <c r="N600" s="17">
        <f t="shared" si="253"/>
        <v>0</v>
      </c>
    </row>
    <row r="601" spans="1:14" ht="15" customHeight="1">
      <c r="A601" s="27" t="s">
        <v>1044</v>
      </c>
      <c r="B601" s="27"/>
      <c r="C601" s="43">
        <v>4241</v>
      </c>
      <c r="D601" s="16" t="s">
        <v>32</v>
      </c>
      <c r="E601" s="17">
        <v>60000</v>
      </c>
      <c r="F601" s="44">
        <f t="shared" si="249"/>
        <v>0</v>
      </c>
      <c r="G601" s="17">
        <f t="shared" si="237"/>
        <v>60000</v>
      </c>
      <c r="H601" s="17">
        <v>60000</v>
      </c>
      <c r="I601" s="16">
        <v>0</v>
      </c>
      <c r="J601" s="16">
        <v>0</v>
      </c>
      <c r="K601" s="16">
        <v>0</v>
      </c>
      <c r="L601" s="16">
        <v>0</v>
      </c>
      <c r="M601" s="16">
        <v>0</v>
      </c>
      <c r="N601" s="16">
        <v>0</v>
      </c>
    </row>
    <row r="602" spans="1:14" ht="26.25" customHeight="1">
      <c r="A602" s="27"/>
      <c r="B602" s="27"/>
      <c r="C602" s="16"/>
      <c r="D602" s="4" t="s">
        <v>33</v>
      </c>
      <c r="E602" s="19">
        <f>E5</f>
        <v>34687000</v>
      </c>
      <c r="F602" s="19">
        <f>F5</f>
        <v>568000</v>
      </c>
      <c r="G602" s="19">
        <f t="shared" si="237"/>
        <v>35255000</v>
      </c>
      <c r="H602" s="19">
        <f aca="true" t="shared" si="254" ref="H602:N602">H5</f>
        <v>20543000</v>
      </c>
      <c r="I602" s="19">
        <f t="shared" si="254"/>
        <v>2350000</v>
      </c>
      <c r="J602" s="19">
        <f t="shared" si="254"/>
        <v>6777000</v>
      </c>
      <c r="K602" s="19">
        <f t="shared" si="254"/>
        <v>4200000</v>
      </c>
      <c r="L602" s="19">
        <f t="shared" si="254"/>
        <v>765000</v>
      </c>
      <c r="M602" s="19">
        <f t="shared" si="254"/>
        <v>620000</v>
      </c>
      <c r="N602" s="19">
        <f t="shared" si="254"/>
        <v>0</v>
      </c>
    </row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</sheetData>
  <sheetProtection/>
  <mergeCells count="224">
    <mergeCell ref="G592:G593"/>
    <mergeCell ref="H592:N592"/>
    <mergeCell ref="A592:A593"/>
    <mergeCell ref="B592:B593"/>
    <mergeCell ref="C592:C593"/>
    <mergeCell ref="D592:D593"/>
    <mergeCell ref="E592:E593"/>
    <mergeCell ref="F592:F593"/>
    <mergeCell ref="C504:D504"/>
    <mergeCell ref="C480:D480"/>
    <mergeCell ref="C481:D481"/>
    <mergeCell ref="C499:D499"/>
    <mergeCell ref="A418:A419"/>
    <mergeCell ref="B418:B419"/>
    <mergeCell ref="C418:C419"/>
    <mergeCell ref="D418:D419"/>
    <mergeCell ref="C431:D431"/>
    <mergeCell ref="C436:D436"/>
    <mergeCell ref="C160:D160"/>
    <mergeCell ref="C277:D277"/>
    <mergeCell ref="C179:D179"/>
    <mergeCell ref="C184:D184"/>
    <mergeCell ref="C166:D166"/>
    <mergeCell ref="C167:D167"/>
    <mergeCell ref="C211:D211"/>
    <mergeCell ref="C227:D227"/>
    <mergeCell ref="C198:D198"/>
    <mergeCell ref="C252:D252"/>
    <mergeCell ref="C595:D595"/>
    <mergeCell ref="C531:D531"/>
    <mergeCell ref="C537:D537"/>
    <mergeCell ref="C538:D538"/>
    <mergeCell ref="C563:D563"/>
    <mergeCell ref="C520:D520"/>
    <mergeCell ref="C565:D565"/>
    <mergeCell ref="C536:D536"/>
    <mergeCell ref="C564:D564"/>
    <mergeCell ref="C514:D514"/>
    <mergeCell ref="C430:D430"/>
    <mergeCell ref="C234:D234"/>
    <mergeCell ref="C154:D154"/>
    <mergeCell ref="C212:D212"/>
    <mergeCell ref="C190:D190"/>
    <mergeCell ref="C189:D189"/>
    <mergeCell ref="C266:D266"/>
    <mergeCell ref="C310:D310"/>
    <mergeCell ref="C287:D287"/>
    <mergeCell ref="C117:D117"/>
    <mergeCell ref="C147:D147"/>
    <mergeCell ref="A2:A3"/>
    <mergeCell ref="B2:B3"/>
    <mergeCell ref="C2:C3"/>
    <mergeCell ref="C42:D42"/>
    <mergeCell ref="C64:D64"/>
    <mergeCell ref="D2:D3"/>
    <mergeCell ref="C8:D8"/>
    <mergeCell ref="C53:D53"/>
    <mergeCell ref="H2:N2"/>
    <mergeCell ref="H37:N37"/>
    <mergeCell ref="G2:G3"/>
    <mergeCell ref="E2:E3"/>
    <mergeCell ref="G37:G38"/>
    <mergeCell ref="C111:D111"/>
    <mergeCell ref="C87:D87"/>
    <mergeCell ref="B5:D5"/>
    <mergeCell ref="C6:D6"/>
    <mergeCell ref="C251:D251"/>
    <mergeCell ref="C461:D461"/>
    <mergeCell ref="C468:D468"/>
    <mergeCell ref="C437:D437"/>
    <mergeCell ref="C460:D460"/>
    <mergeCell ref="C7:D7"/>
    <mergeCell ref="C155:D155"/>
    <mergeCell ref="C146:D146"/>
    <mergeCell ref="C129:D129"/>
    <mergeCell ref="C118:D118"/>
    <mergeCell ref="H273:N273"/>
    <mergeCell ref="F2:F3"/>
    <mergeCell ref="F37:F38"/>
    <mergeCell ref="C421:D421"/>
    <mergeCell ref="C412:D412"/>
    <mergeCell ref="C403:D403"/>
    <mergeCell ref="C374:D374"/>
    <mergeCell ref="C395:D395"/>
    <mergeCell ref="C354:D354"/>
    <mergeCell ref="C246:D246"/>
    <mergeCell ref="H418:N418"/>
    <mergeCell ref="C288:D288"/>
    <mergeCell ref="C276:D276"/>
    <mergeCell ref="H241:N241"/>
    <mergeCell ref="C282:D282"/>
    <mergeCell ref="E306:E307"/>
    <mergeCell ref="C309:D309"/>
    <mergeCell ref="G306:G307"/>
    <mergeCell ref="H306:N306"/>
    <mergeCell ref="F306:F307"/>
    <mergeCell ref="D380:D381"/>
    <mergeCell ref="C295:D295"/>
    <mergeCell ref="H489:N489"/>
    <mergeCell ref="E525:E526"/>
    <mergeCell ref="G525:G526"/>
    <mergeCell ref="H525:N525"/>
    <mergeCell ref="H380:N380"/>
    <mergeCell ref="F344:F345"/>
    <mergeCell ref="F380:F381"/>
    <mergeCell ref="H344:N344"/>
    <mergeCell ref="B489:B490"/>
    <mergeCell ref="C489:C490"/>
    <mergeCell ref="D489:D490"/>
    <mergeCell ref="E489:E490"/>
    <mergeCell ref="G489:G490"/>
    <mergeCell ref="F418:F419"/>
    <mergeCell ref="E418:E419"/>
    <mergeCell ref="G418:G419"/>
    <mergeCell ref="C318:D318"/>
    <mergeCell ref="C475:D475"/>
    <mergeCell ref="C366:D366"/>
    <mergeCell ref="C325:D325"/>
    <mergeCell ref="C353:D353"/>
    <mergeCell ref="G560:G561"/>
    <mergeCell ref="F560:F561"/>
    <mergeCell ref="C560:C561"/>
    <mergeCell ref="D560:D561"/>
    <mergeCell ref="E560:E561"/>
    <mergeCell ref="H560:N560"/>
    <mergeCell ref="A525:A526"/>
    <mergeCell ref="B525:B526"/>
    <mergeCell ref="C525:C526"/>
    <mergeCell ref="D525:D526"/>
    <mergeCell ref="B75:B76"/>
    <mergeCell ref="F489:F490"/>
    <mergeCell ref="F525:F526"/>
    <mergeCell ref="A560:A561"/>
    <mergeCell ref="B560:B561"/>
    <mergeCell ref="A489:A490"/>
    <mergeCell ref="A37:A38"/>
    <mergeCell ref="B37:B38"/>
    <mergeCell ref="C37:C38"/>
    <mergeCell ref="D37:D38"/>
    <mergeCell ref="E37:E38"/>
    <mergeCell ref="C222:D222"/>
    <mergeCell ref="C143:C144"/>
    <mergeCell ref="D143:D144"/>
    <mergeCell ref="E143:E144"/>
    <mergeCell ref="A75:A76"/>
    <mergeCell ref="H108:N108"/>
    <mergeCell ref="C75:C76"/>
    <mergeCell ref="D75:D76"/>
    <mergeCell ref="E75:E76"/>
    <mergeCell ref="G75:G76"/>
    <mergeCell ref="H75:N75"/>
    <mergeCell ref="C96:D96"/>
    <mergeCell ref="F75:F76"/>
    <mergeCell ref="C97:D97"/>
    <mergeCell ref="G143:G144"/>
    <mergeCell ref="A108:A109"/>
    <mergeCell ref="B108:B109"/>
    <mergeCell ref="C108:C109"/>
    <mergeCell ref="D108:D109"/>
    <mergeCell ref="E108:E109"/>
    <mergeCell ref="G108:G109"/>
    <mergeCell ref="F108:F109"/>
    <mergeCell ref="F143:F144"/>
    <mergeCell ref="C137:D137"/>
    <mergeCell ref="H143:N143"/>
    <mergeCell ref="A176:A177"/>
    <mergeCell ref="B176:B177"/>
    <mergeCell ref="C176:C177"/>
    <mergeCell ref="D176:D177"/>
    <mergeCell ref="E176:E177"/>
    <mergeCell ref="G176:G177"/>
    <mergeCell ref="H176:N176"/>
    <mergeCell ref="A143:A144"/>
    <mergeCell ref="B143:B144"/>
    <mergeCell ref="F208:F209"/>
    <mergeCell ref="F241:F242"/>
    <mergeCell ref="A208:A209"/>
    <mergeCell ref="B208:B209"/>
    <mergeCell ref="C208:C209"/>
    <mergeCell ref="D208:D209"/>
    <mergeCell ref="E208:E209"/>
    <mergeCell ref="C228:D228"/>
    <mergeCell ref="C217:D217"/>
    <mergeCell ref="C233:D233"/>
    <mergeCell ref="G208:G209"/>
    <mergeCell ref="H208:N208"/>
    <mergeCell ref="G273:G274"/>
    <mergeCell ref="A241:A242"/>
    <mergeCell ref="B241:B242"/>
    <mergeCell ref="C241:C242"/>
    <mergeCell ref="D241:D242"/>
    <mergeCell ref="E241:E242"/>
    <mergeCell ref="G241:G242"/>
    <mergeCell ref="F273:F274"/>
    <mergeCell ref="A273:A274"/>
    <mergeCell ref="B273:B274"/>
    <mergeCell ref="C273:C274"/>
    <mergeCell ref="D273:D274"/>
    <mergeCell ref="E273:E274"/>
    <mergeCell ref="C317:D317"/>
    <mergeCell ref="A306:A307"/>
    <mergeCell ref="B306:B307"/>
    <mergeCell ref="C306:C307"/>
    <mergeCell ref="D306:D307"/>
    <mergeCell ref="E380:E381"/>
    <mergeCell ref="G380:G381"/>
    <mergeCell ref="A344:A345"/>
    <mergeCell ref="B344:B345"/>
    <mergeCell ref="C344:C345"/>
    <mergeCell ref="D344:D345"/>
    <mergeCell ref="E344:E345"/>
    <mergeCell ref="G344:G345"/>
    <mergeCell ref="B380:B381"/>
    <mergeCell ref="C380:C381"/>
    <mergeCell ref="F176:F177"/>
    <mergeCell ref="H455:N455"/>
    <mergeCell ref="A455:A456"/>
    <mergeCell ref="B455:B456"/>
    <mergeCell ref="C455:C456"/>
    <mergeCell ref="D455:D456"/>
    <mergeCell ref="E455:E456"/>
    <mergeCell ref="G455:G456"/>
    <mergeCell ref="F455:F456"/>
    <mergeCell ref="A380:A381"/>
  </mergeCells>
  <printOptions/>
  <pageMargins left="0.5905511811023623" right="0.35433070866141736" top="0.5905511811023623" bottom="0.3937007874015748" header="0.3937007874015748" footer="0.1968503937007874"/>
  <pageSetup horizontalDpi="180" verticalDpi="180" orientation="landscape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E51"/>
  <sheetViews>
    <sheetView zoomScale="150" zoomScaleNormal="150" zoomScalePageLayoutView="0" workbookViewId="0" topLeftCell="A40">
      <selection activeCell="C49" sqref="C49"/>
    </sheetView>
  </sheetViews>
  <sheetFormatPr defaultColWidth="9.140625" defaultRowHeight="12.75"/>
  <cols>
    <col min="1" max="1" width="2.28125" style="0" customWidth="1"/>
    <col min="2" max="2" width="11.00390625" style="0" customWidth="1"/>
    <col min="3" max="3" width="48.421875" style="0" customWidth="1"/>
    <col min="4" max="4" width="12.140625" style="0" customWidth="1"/>
    <col min="5" max="5" width="9.7109375" style="0" customWidth="1"/>
  </cols>
  <sheetData>
    <row r="1" ht="12.75">
      <c r="B1" s="1" t="s">
        <v>470</v>
      </c>
    </row>
    <row r="3" spans="2:5" ht="21" customHeight="1">
      <c r="B3" s="153" t="s">
        <v>1063</v>
      </c>
      <c r="C3" s="153"/>
      <c r="D3" s="153"/>
      <c r="E3" s="153"/>
    </row>
    <row r="4" ht="12" customHeight="1" thickBot="1"/>
    <row r="5" spans="2:5" ht="36.75" customHeight="1">
      <c r="B5" s="69" t="s">
        <v>424</v>
      </c>
      <c r="C5" s="13" t="s">
        <v>396</v>
      </c>
      <c r="D5" s="68" t="s">
        <v>1018</v>
      </c>
      <c r="E5" s="70" t="s">
        <v>425</v>
      </c>
    </row>
    <row r="6" spans="2:5" ht="9.75" customHeight="1">
      <c r="B6" s="71">
        <v>1</v>
      </c>
      <c r="C6" s="12">
        <v>2</v>
      </c>
      <c r="D6" s="12">
        <v>3</v>
      </c>
      <c r="E6" s="72">
        <v>4</v>
      </c>
    </row>
    <row r="7" spans="2:5" ht="18" customHeight="1">
      <c r="B7" s="10" t="s">
        <v>426</v>
      </c>
      <c r="C7" s="4" t="s">
        <v>397</v>
      </c>
      <c r="D7" s="5">
        <f>SUM(D8:D12)</f>
        <v>9668100</v>
      </c>
      <c r="E7" s="73">
        <f>D7/D48*100</f>
        <v>27.423344206495532</v>
      </c>
    </row>
    <row r="8" spans="2:5" ht="13.5" customHeight="1">
      <c r="B8" s="74" t="s">
        <v>37</v>
      </c>
      <c r="C8" s="2" t="s">
        <v>398</v>
      </c>
      <c r="D8" s="3">
        <f>'Pos.'!G8+'Pos.'!G42+'Pos.'!G87</f>
        <v>5149000</v>
      </c>
      <c r="E8" s="75">
        <f>D8/D48*100</f>
        <v>14.605020564458943</v>
      </c>
    </row>
    <row r="9" spans="2:5" ht="13.5" customHeight="1">
      <c r="B9" s="74" t="s">
        <v>427</v>
      </c>
      <c r="C9" s="2" t="s">
        <v>399</v>
      </c>
      <c r="D9" s="3">
        <f>'Pos.'!G111</f>
        <v>85000</v>
      </c>
      <c r="E9" s="75">
        <f>D9/D48*100</f>
        <v>0.24110055311303363</v>
      </c>
    </row>
    <row r="10" spans="2:5" ht="13.5" customHeight="1">
      <c r="B10" s="74" t="s">
        <v>428</v>
      </c>
      <c r="C10" s="2" t="s">
        <v>400</v>
      </c>
      <c r="D10" s="3">
        <f>'Pos.'!G53+'Pos.'!G64</f>
        <v>3236100</v>
      </c>
      <c r="E10" s="75">
        <f>D10/D48*100</f>
        <v>9.179123528577508</v>
      </c>
    </row>
    <row r="11" spans="2:5" ht="13.5" customHeight="1">
      <c r="B11" s="74" t="s">
        <v>429</v>
      </c>
      <c r="C11" s="2" t="s">
        <v>401</v>
      </c>
      <c r="D11" s="3">
        <f>SUM('Pos.'!G97)</f>
        <v>930000</v>
      </c>
      <c r="E11" s="75">
        <f>D11/D48*100</f>
        <v>2.6379236987661323</v>
      </c>
    </row>
    <row r="12" spans="2:5" ht="13.5" customHeight="1">
      <c r="B12" s="74" t="s">
        <v>430</v>
      </c>
      <c r="C12" s="2" t="s">
        <v>402</v>
      </c>
      <c r="D12" s="3">
        <f>SUM('Pos.'!G437)</f>
        <v>268000</v>
      </c>
      <c r="E12" s="75">
        <f>D12/D48*100</f>
        <v>0.7601758615799178</v>
      </c>
    </row>
    <row r="13" spans="2:5" ht="18" customHeight="1">
      <c r="B13" s="10" t="s">
        <v>431</v>
      </c>
      <c r="C13" s="4" t="s">
        <v>403</v>
      </c>
      <c r="D13" s="5">
        <f>SUM(D14:D16)</f>
        <v>2120000</v>
      </c>
      <c r="E13" s="73">
        <f>D13/D48*100</f>
        <v>6.013331442348603</v>
      </c>
    </row>
    <row r="14" spans="2:5" ht="13.5" customHeight="1">
      <c r="B14" s="74" t="s">
        <v>1000</v>
      </c>
      <c r="C14" s="2" t="s">
        <v>1001</v>
      </c>
      <c r="D14" s="3">
        <f>'Pos.'!G137</f>
        <v>30000</v>
      </c>
      <c r="E14" s="75">
        <f>D14/D48*100</f>
        <v>0.08509431286342363</v>
      </c>
    </row>
    <row r="15" spans="2:5" ht="13.5" customHeight="1">
      <c r="B15" s="74" t="s">
        <v>432</v>
      </c>
      <c r="C15" s="2" t="s">
        <v>404</v>
      </c>
      <c r="D15" s="3">
        <f>SUM('Pos.'!G118)</f>
        <v>2030000</v>
      </c>
      <c r="E15" s="75">
        <f>D15/D48*100</f>
        <v>5.7580485037583315</v>
      </c>
    </row>
    <row r="16" spans="2:5" ht="13.5" customHeight="1">
      <c r="B16" s="74" t="s">
        <v>267</v>
      </c>
      <c r="C16" s="2" t="s">
        <v>268</v>
      </c>
      <c r="D16" s="3">
        <f>'Pos.'!G129</f>
        <v>60000</v>
      </c>
      <c r="E16" s="75">
        <f>D16/D48*100</f>
        <v>0.17018862572684726</v>
      </c>
    </row>
    <row r="17" spans="2:5" ht="18" customHeight="1">
      <c r="B17" s="10" t="s">
        <v>433</v>
      </c>
      <c r="C17" s="4" t="s">
        <v>405</v>
      </c>
      <c r="D17" s="5">
        <f>SUM(D18:D22)</f>
        <v>3495000</v>
      </c>
      <c r="E17" s="73">
        <f>D17/D48*100</f>
        <v>9.913487448588851</v>
      </c>
    </row>
    <row r="18" spans="2:5" ht="13.5" customHeight="1">
      <c r="B18" s="74" t="s">
        <v>434</v>
      </c>
      <c r="C18" s="2" t="s">
        <v>406</v>
      </c>
      <c r="D18" s="3">
        <f>'Pos.'!G147</f>
        <v>40000</v>
      </c>
      <c r="E18" s="75">
        <f>D18/D48*100</f>
        <v>0.11345908381789817</v>
      </c>
    </row>
    <row r="19" spans="2:5" ht="13.5" customHeight="1">
      <c r="B19" s="74" t="s">
        <v>435</v>
      </c>
      <c r="C19" s="2" t="s">
        <v>458</v>
      </c>
      <c r="D19" s="3">
        <f>'Pos.'!G155</f>
        <v>100000</v>
      </c>
      <c r="E19" s="75">
        <f>D19/D48*100</f>
        <v>0.28364770954474544</v>
      </c>
    </row>
    <row r="20" spans="2:5" ht="13.5" customHeight="1">
      <c r="B20" s="74" t="s">
        <v>436</v>
      </c>
      <c r="C20" s="2" t="s">
        <v>407</v>
      </c>
      <c r="D20" s="3">
        <f>SUM('Pos.'!G167+'Pos.'!G179+'Pos.'!G184)</f>
        <v>2460000</v>
      </c>
      <c r="E20" s="75">
        <f>D20/D48*100</f>
        <v>6.977733654800737</v>
      </c>
    </row>
    <row r="21" spans="2:5" ht="13.5" customHeight="1">
      <c r="B21" s="74" t="s">
        <v>553</v>
      </c>
      <c r="C21" s="2" t="s">
        <v>554</v>
      </c>
      <c r="D21" s="3">
        <f>'Pos.'!G288</f>
        <v>850000</v>
      </c>
      <c r="E21" s="75">
        <f>D21/D48*100</f>
        <v>2.411005531130336</v>
      </c>
    </row>
    <row r="22" spans="2:5" ht="13.5" customHeight="1">
      <c r="B22" s="74" t="s">
        <v>437</v>
      </c>
      <c r="C22" s="2" t="s">
        <v>459</v>
      </c>
      <c r="D22" s="3">
        <f>SUM('Pos.'!G160)</f>
        <v>45000</v>
      </c>
      <c r="E22" s="75">
        <f>D22/D48*100</f>
        <v>0.12764146929513545</v>
      </c>
    </row>
    <row r="23" spans="2:5" ht="18" customHeight="1">
      <c r="B23" s="10" t="s">
        <v>438</v>
      </c>
      <c r="C23" s="4" t="s">
        <v>408</v>
      </c>
      <c r="D23" s="5">
        <f>SUM(D24:D25)</f>
        <v>1617000</v>
      </c>
      <c r="E23" s="73">
        <f>D23/D48*100</f>
        <v>4.586583463338534</v>
      </c>
    </row>
    <row r="24" spans="2:5" ht="13.5" customHeight="1">
      <c r="B24" s="11" t="s">
        <v>551</v>
      </c>
      <c r="C24" s="6" t="s">
        <v>552</v>
      </c>
      <c r="D24" s="7">
        <f>'Pos.'!G190</f>
        <v>367000</v>
      </c>
      <c r="E24" s="76">
        <f>D24/D48*100</f>
        <v>1.0409870940292156</v>
      </c>
    </row>
    <row r="25" spans="2:5" ht="13.5" customHeight="1">
      <c r="B25" s="74" t="s">
        <v>439</v>
      </c>
      <c r="C25" s="2" t="s">
        <v>409</v>
      </c>
      <c r="D25" s="3">
        <f>'Pos.'!G198</f>
        <v>1250000</v>
      </c>
      <c r="E25" s="76">
        <f>D25/D48*100</f>
        <v>3.545596369309318</v>
      </c>
    </row>
    <row r="26" spans="2:5" ht="18" customHeight="1">
      <c r="B26" s="10" t="s">
        <v>440</v>
      </c>
      <c r="C26" s="4" t="s">
        <v>457</v>
      </c>
      <c r="D26" s="5">
        <f>SUM(D27:D30)</f>
        <v>6425000</v>
      </c>
      <c r="E26" s="73">
        <f>D26/D48*100</f>
        <v>18.224365338249893</v>
      </c>
    </row>
    <row r="27" spans="2:5" ht="13.5" customHeight="1">
      <c r="B27" s="74" t="s">
        <v>441</v>
      </c>
      <c r="C27" s="2" t="s">
        <v>410</v>
      </c>
      <c r="D27" s="3">
        <f>SUM('Pos.'!G212+'Pos.'!G217+'Pos.'!G226)</f>
        <v>700000</v>
      </c>
      <c r="E27" s="75">
        <f>D27/D48*100</f>
        <v>1.9855339668132181</v>
      </c>
    </row>
    <row r="28" spans="2:5" ht="13.5" customHeight="1">
      <c r="B28" s="74" t="s">
        <v>442</v>
      </c>
      <c r="C28" s="2" t="s">
        <v>411</v>
      </c>
      <c r="D28" s="3">
        <f>SUM('Pos.'!G228)</f>
        <v>250000</v>
      </c>
      <c r="E28" s="75">
        <f>D28/D48*100</f>
        <v>0.7091192738618636</v>
      </c>
    </row>
    <row r="29" spans="2:5" ht="13.5" customHeight="1">
      <c r="B29" s="74" t="s">
        <v>443</v>
      </c>
      <c r="C29" s="2" t="s">
        <v>412</v>
      </c>
      <c r="D29" s="3">
        <f>'Pos.'!G234+'Pos.'!G246</f>
        <v>1290000</v>
      </c>
      <c r="E29" s="75">
        <f>D29/D48*100</f>
        <v>3.659055453127216</v>
      </c>
    </row>
    <row r="30" spans="2:5" ht="13.5" customHeight="1">
      <c r="B30" s="74" t="s">
        <v>444</v>
      </c>
      <c r="C30" s="2" t="s">
        <v>915</v>
      </c>
      <c r="D30" s="3">
        <f>'Pos.'!G252+'Pos.'!G266+'Pos.'!G277+'Pos.'!G282+'Pos.'!G295</f>
        <v>4185000</v>
      </c>
      <c r="E30" s="75">
        <f>D30/D48*100</f>
        <v>11.870656644447596</v>
      </c>
    </row>
    <row r="31" spans="2:5" ht="18" customHeight="1">
      <c r="B31" s="10" t="s">
        <v>445</v>
      </c>
      <c r="C31" s="4" t="s">
        <v>413</v>
      </c>
      <c r="D31" s="5">
        <f>SUM(D32)</f>
        <v>240000</v>
      </c>
      <c r="E31" s="73">
        <f>D31/D48*100</f>
        <v>0.680754502907389</v>
      </c>
    </row>
    <row r="32" spans="2:5" ht="13.5" customHeight="1">
      <c r="B32" s="74" t="s">
        <v>446</v>
      </c>
      <c r="C32" s="2" t="s">
        <v>455</v>
      </c>
      <c r="D32" s="3">
        <f>SUM('Pos.'!G310)</f>
        <v>240000</v>
      </c>
      <c r="E32" s="75">
        <f>D32/D48*100</f>
        <v>0.680754502907389</v>
      </c>
    </row>
    <row r="33" spans="2:5" ht="18" customHeight="1">
      <c r="B33" s="10" t="s">
        <v>447</v>
      </c>
      <c r="C33" s="4" t="s">
        <v>414</v>
      </c>
      <c r="D33" s="5">
        <f>SUM(D34:D36)</f>
        <v>7087500</v>
      </c>
      <c r="E33" s="73">
        <f>D33/D48*100</f>
        <v>20.103531413983834</v>
      </c>
    </row>
    <row r="34" spans="2:5" ht="13.5" customHeight="1">
      <c r="B34" s="74" t="s">
        <v>448</v>
      </c>
      <c r="C34" s="2" t="s">
        <v>415</v>
      </c>
      <c r="D34" s="3">
        <f>SUM('Pos.'!G325+'Pos.'!G318)</f>
        <v>1064000</v>
      </c>
      <c r="E34" s="75">
        <f>D34/D48*100</f>
        <v>3.0180116295560913</v>
      </c>
    </row>
    <row r="35" spans="2:5" ht="13.5" customHeight="1">
      <c r="B35" s="74" t="s">
        <v>449</v>
      </c>
      <c r="C35" s="33" t="s">
        <v>768</v>
      </c>
      <c r="D35" s="3">
        <f>SUM('Pos.'!G354+'Pos.'!G366+'Pos.'!G374+'Pos.'!G395+'Pos.'!G403+'Pos.'!G412+'Pos.'!G421+'Pos.'!G565+'Pos.'!G595)</f>
        <v>5923500</v>
      </c>
      <c r="E35" s="75">
        <f>D35/D48*100</f>
        <v>16.801872074882994</v>
      </c>
    </row>
    <row r="36" spans="2:5" ht="13.5" customHeight="1">
      <c r="B36" s="74" t="s">
        <v>450</v>
      </c>
      <c r="C36" s="2" t="s">
        <v>416</v>
      </c>
      <c r="D36" s="3">
        <f>SUM('Pos.'!G431)</f>
        <v>100000</v>
      </c>
      <c r="E36" s="75">
        <f>D36/D48*100</f>
        <v>0.28364770954474544</v>
      </c>
    </row>
    <row r="37" spans="2:5" ht="18" customHeight="1">
      <c r="B37" s="10" t="s">
        <v>451</v>
      </c>
      <c r="C37" s="4" t="s">
        <v>417</v>
      </c>
      <c r="D37" s="5">
        <f>SUM(D38:D40)</f>
        <v>2755400</v>
      </c>
      <c r="E37" s="73">
        <f>D37/D48*100</f>
        <v>7.815628988795916</v>
      </c>
    </row>
    <row r="38" spans="2:5" ht="13.5" customHeight="1">
      <c r="B38" s="74" t="s">
        <v>452</v>
      </c>
      <c r="C38" s="2" t="s">
        <v>471</v>
      </c>
      <c r="D38" s="3">
        <f>'Pos.'!G536</f>
        <v>2388400</v>
      </c>
      <c r="E38" s="75">
        <f>D38/D48*100</f>
        <v>6.774641894766701</v>
      </c>
    </row>
    <row r="39" spans="2:5" ht="13.5" customHeight="1">
      <c r="B39" s="74" t="s">
        <v>453</v>
      </c>
      <c r="C39" s="2" t="s">
        <v>418</v>
      </c>
      <c r="D39" s="3">
        <f>'Pos.'!G461+'Pos.'!G475</f>
        <v>297000</v>
      </c>
      <c r="E39" s="75">
        <f>D39/D48*100</f>
        <v>0.8424336973478939</v>
      </c>
    </row>
    <row r="40" spans="2:5" ht="13.5" customHeight="1">
      <c r="B40" s="74" t="s">
        <v>766</v>
      </c>
      <c r="C40" s="2" t="s">
        <v>767</v>
      </c>
      <c r="D40" s="3">
        <f>'Pos.'!G468</f>
        <v>70000</v>
      </c>
      <c r="E40" s="75">
        <f>D40/D48*100</f>
        <v>0.1985533966813218</v>
      </c>
    </row>
    <row r="41" spans="2:5" ht="18" customHeight="1">
      <c r="B41" s="10" t="s">
        <v>454</v>
      </c>
      <c r="C41" s="4" t="s">
        <v>419</v>
      </c>
      <c r="D41" s="5">
        <f>SUM(D42:D47)</f>
        <v>1847000</v>
      </c>
      <c r="E41" s="73">
        <f>D41/D48*100</f>
        <v>5.238973195291448</v>
      </c>
    </row>
    <row r="42" spans="2:5" ht="13.5" customHeight="1">
      <c r="B42" s="74">
        <v>1012</v>
      </c>
      <c r="C42" s="2" t="s">
        <v>473</v>
      </c>
      <c r="D42" s="3">
        <f>SUM('Pos.'!G504)</f>
        <v>70000</v>
      </c>
      <c r="E42" s="75">
        <f>D42/D48*100</f>
        <v>0.1985533966813218</v>
      </c>
    </row>
    <row r="43" spans="2:5" ht="13.5" customHeight="1">
      <c r="B43" s="74">
        <v>1020</v>
      </c>
      <c r="C43" s="2" t="s">
        <v>420</v>
      </c>
      <c r="D43" s="3">
        <f>SUM('Pos.'!G531)</f>
        <v>100000</v>
      </c>
      <c r="E43" s="75">
        <f>D43/D48*100</f>
        <v>0.28364770954474544</v>
      </c>
    </row>
    <row r="44" spans="2:5" ht="13.5" customHeight="1">
      <c r="B44" s="74">
        <v>1040</v>
      </c>
      <c r="C44" s="2" t="s">
        <v>421</v>
      </c>
      <c r="D44" s="3">
        <f>SUM('Pos.'!G499)</f>
        <v>250000</v>
      </c>
      <c r="E44" s="75">
        <f>D44/D48*100</f>
        <v>0.7091192738618636</v>
      </c>
    </row>
    <row r="45" spans="2:5" ht="13.5" customHeight="1">
      <c r="B45" s="74">
        <v>1060</v>
      </c>
      <c r="C45" s="2" t="s">
        <v>422</v>
      </c>
      <c r="D45" s="3">
        <f>SUM('Pos.'!G514)</f>
        <v>60000</v>
      </c>
      <c r="E45" s="75">
        <f>D45/D48*100</f>
        <v>0.17018862572684726</v>
      </c>
    </row>
    <row r="46" spans="2:5" ht="13.5" customHeight="1">
      <c r="B46" s="74">
        <v>1070</v>
      </c>
      <c r="C46" s="2" t="s">
        <v>474</v>
      </c>
      <c r="D46" s="3">
        <f>SUM('Pos.'!G481)</f>
        <v>1202000</v>
      </c>
      <c r="E46" s="75">
        <f>D46/D48*100</f>
        <v>3.4094454687278395</v>
      </c>
    </row>
    <row r="47" spans="2:5" ht="13.5" customHeight="1">
      <c r="B47" s="74">
        <v>1090</v>
      </c>
      <c r="C47" s="2" t="s">
        <v>456</v>
      </c>
      <c r="D47" s="3">
        <f>SUM('Pos.'!G520)</f>
        <v>165000</v>
      </c>
      <c r="E47" s="75">
        <f>D47/D48*100</f>
        <v>0.46801872074883</v>
      </c>
    </row>
    <row r="48" spans="2:5" ht="19.5" customHeight="1" thickBot="1">
      <c r="B48" s="77"/>
      <c r="C48" s="78" t="s">
        <v>423</v>
      </c>
      <c r="D48" s="9">
        <f>SUM(D7+D13+D17+D23+D26+D31+D33+D37+D41)</f>
        <v>35255000</v>
      </c>
      <c r="E48" s="79">
        <f>SUM(E7+E13+E17+E23+E26+E31+E33+E37+E41)</f>
        <v>100.00000000000001</v>
      </c>
    </row>
    <row r="50" spans="4:5" ht="16.5" customHeight="1">
      <c r="D50" s="154"/>
      <c r="E50" s="154"/>
    </row>
    <row r="51" spans="2:5" ht="21" customHeight="1">
      <c r="B51" s="61" t="s">
        <v>1072</v>
      </c>
      <c r="D51" s="8"/>
      <c r="E51" s="8"/>
    </row>
  </sheetData>
  <sheetProtection/>
  <mergeCells count="2">
    <mergeCell ref="B3:E3"/>
    <mergeCell ref="D50:E50"/>
  </mergeCells>
  <printOptions/>
  <pageMargins left="0.75" right="0.75" top="0.55" bottom="0.5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hvar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pc3</dc:creator>
  <cp:keywords/>
  <dc:description/>
  <cp:lastModifiedBy>PC2</cp:lastModifiedBy>
  <cp:lastPrinted>2012-07-31T07:46:20Z</cp:lastPrinted>
  <dcterms:created xsi:type="dcterms:W3CDTF">2004-01-09T13:07:12Z</dcterms:created>
  <dcterms:modified xsi:type="dcterms:W3CDTF">2012-11-26T12:30:40Z</dcterms:modified>
  <cp:category/>
  <cp:version/>
  <cp:contentType/>
  <cp:contentStatus/>
</cp:coreProperties>
</file>