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4">'5'!$A$1:$G$13</definedName>
    <definedName name="_xlnm.Print_Area" localSheetId="5">'6'!$A$1:$G$11</definedName>
    <definedName name="_xlnm.Print_Area" localSheetId="7">'8'!$A:$D</definedName>
  </definedNames>
  <calcPr fullCalcOnLoad="1"/>
</workbook>
</file>

<file path=xl/sharedStrings.xml><?xml version="1.0" encoding="utf-8"?>
<sst xmlns="http://schemas.openxmlformats.org/spreadsheetml/2006/main" count="1539" uniqueCount="441">
  <si>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</si>
  <si>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</si>
  <si>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</si>
  <si>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</si>
  <si>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</si>
  <si>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45</t>
  </si>
  <si>
    <t xml:space="preserve">RASHODI ZA ZAPOSLENE </t>
  </si>
  <si>
    <t>MATERIJALNI RASHODI</t>
  </si>
  <si>
    <t xml:space="preserve">MATERIJALNI RASHODI </t>
  </si>
  <si>
    <t xml:space="preserve">  RASHODI POSLOVANJA</t>
  </si>
  <si>
    <t xml:space="preserve"> N A Z I V    R A S H O D A</t>
  </si>
  <si>
    <t>FUNKC.
KLAS.</t>
  </si>
  <si>
    <t>Vlastiti prihodi</t>
  </si>
  <si>
    <t>Donacije</t>
  </si>
  <si>
    <t>32</t>
  </si>
  <si>
    <t>N A Z I V   R A Č U N A</t>
  </si>
  <si>
    <t>NAZIV RAČUNA FUNKCIJSKE KLASIFIKACIJE</t>
  </si>
  <si>
    <t xml:space="preserve"> OPĆE JAVNE USLUGE</t>
  </si>
  <si>
    <t xml:space="preserve"> JAVNI RED I SIGURNOST</t>
  </si>
  <si>
    <t xml:space="preserve"> EKONOMSKI POSLOVI</t>
  </si>
  <si>
    <t xml:space="preserve"> ZAŠTITA OKOLIŠA</t>
  </si>
  <si>
    <t xml:space="preserve"> ZDRAVSTVO</t>
  </si>
  <si>
    <t xml:space="preserve"> REKREACIJA, KULTURA I RELIGIJA</t>
  </si>
  <si>
    <t xml:space="preserve"> OBRAZOVANJE</t>
  </si>
  <si>
    <t xml:space="preserve"> SOCIJALNA ZAŠTITA</t>
  </si>
  <si>
    <t xml:space="preserve"> U K U P N O</t>
  </si>
  <si>
    <t>Račun
funkcijske
klasifikacije</t>
  </si>
  <si>
    <t>01</t>
  </si>
  <si>
    <t>03</t>
  </si>
  <si>
    <t>04</t>
  </si>
  <si>
    <t>05</t>
  </si>
  <si>
    <t>06</t>
  </si>
  <si>
    <t>07</t>
  </si>
  <si>
    <t>08</t>
  </si>
  <si>
    <t>0820</t>
  </si>
  <si>
    <t>09</t>
  </si>
  <si>
    <t>10</t>
  </si>
  <si>
    <t xml:space="preserve"> UNAPREĐENJA STANOVANJA I ZAJEDNICE</t>
  </si>
  <si>
    <t>III  ZAVRŠNE I ZAKLJUČNE ODREDBE</t>
  </si>
  <si>
    <t>Članak 4.</t>
  </si>
  <si>
    <t>REPUBLIKA HRVATSKA</t>
  </si>
  <si>
    <t>SPLITSKO-DALMATINSKA ŽUPANIJA</t>
  </si>
  <si>
    <t>G R A D    H V A R</t>
  </si>
  <si>
    <t>GRAD HVAR</t>
  </si>
  <si>
    <t>Članak 5.</t>
  </si>
  <si>
    <t>Račun - konto</t>
  </si>
  <si>
    <t>I.  OPĆI DIO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</si>
  <si>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</si>
  <si>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</si>
  <si>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</si>
  <si>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</si>
  <si>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</si>
  <si>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</si>
  <si>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</si>
  <si>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</si>
  <si>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</si>
  <si>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RASHODI ZA NABAVU NEFINANCIJSKE IMOVINE</t>
  </si>
  <si>
    <t xml:space="preserve"> U K U P N O   R A S H O D I   ( 3 + 4 )</t>
  </si>
  <si>
    <t xml:space="preserve">   6</t>
  </si>
  <si>
    <t xml:space="preserve"> PRIHODI  POSLOVANJA</t>
  </si>
  <si>
    <t xml:space="preserve">   61</t>
  </si>
  <si>
    <t xml:space="preserve">   63</t>
  </si>
  <si>
    <t xml:space="preserve">   64</t>
  </si>
  <si>
    <t xml:space="preserve"> N A Z I V    P R I H O D A</t>
  </si>
  <si>
    <t xml:space="preserve">   65</t>
  </si>
  <si>
    <t xml:space="preserve">   66</t>
  </si>
  <si>
    <t xml:space="preserve">   7</t>
  </si>
  <si>
    <t xml:space="preserve">   71</t>
  </si>
  <si>
    <t xml:space="preserve">   72</t>
  </si>
  <si>
    <t xml:space="preserve">   3</t>
  </si>
  <si>
    <t xml:space="preserve"> R A S H O D I     P O S L O V A NJ A</t>
  </si>
  <si>
    <t>Opći 
prihodi</t>
  </si>
  <si>
    <t>Pomoći</t>
  </si>
  <si>
    <t xml:space="preserve"> Srednjoškolsko obrazovanje</t>
  </si>
  <si>
    <t>Prihodi za posebne namjene</t>
  </si>
  <si>
    <t>Članak 1.</t>
  </si>
  <si>
    <t xml:space="preserve"> GLAVA 00102:   DJEČJI VRTIĆ HVAR</t>
  </si>
  <si>
    <t xml:space="preserve">   68</t>
  </si>
  <si>
    <t xml:space="preserve"> KAZNE, UPRAVNE MJERE I OSTALI PRIHODI</t>
  </si>
  <si>
    <t>Gradsko vijeće</t>
  </si>
  <si>
    <t>4</t>
  </si>
  <si>
    <t>41</t>
  </si>
  <si>
    <t>Članak 2.</t>
  </si>
  <si>
    <t xml:space="preserve"> OSTALI RASHODI</t>
  </si>
  <si>
    <t>42</t>
  </si>
  <si>
    <t xml:space="preserve"> Usluge policije</t>
  </si>
  <si>
    <t>PREDSJEDNIK GRADSKOG VIJEĆA:</t>
  </si>
  <si>
    <t xml:space="preserve">   8</t>
  </si>
  <si>
    <t xml:space="preserve"> PRIMICI OD FINANCIJSKE IMOVINE I ZADUŽIVANJA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</si>
  <si>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</si>
  <si>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</si>
  <si>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</si>
  <si>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</si>
  <si>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</si>
  <si>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RAČUN
(konto)</t>
  </si>
  <si>
    <t xml:space="preserve"> Program 1001:  Javna uprava i administracija</t>
  </si>
  <si>
    <t xml:space="preserve"> Aktivnost A1001 01:  Rad gradonačelnika i gradske uprave</t>
  </si>
  <si>
    <t xml:space="preserve"> T.projekt T3001 02:  Kupnja knjižne građe i opreme</t>
  </si>
  <si>
    <t>Viškovi
prethodnih
godina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</si>
  <si>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</si>
  <si>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</si>
  <si>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</si>
  <si>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 xml:space="preserve"> Program 1004: Financijski poslovi i obveze</t>
  </si>
  <si>
    <t xml:space="preserve"> Program 1005:  Organiziranje i provođenje 
                              zaštite i spašavanja</t>
  </si>
  <si>
    <t xml:space="preserve"> Aktivnost A1005 01: Protupožarna zaštita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</si>
  <si>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</si>
  <si>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</si>
  <si>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</si>
  <si>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A1006 01: Održ. uredskih i poslov. objekata</t>
  </si>
  <si>
    <t xml:space="preserve"> Program 1008: Izgradnja i održavanje cesta i puteva</t>
  </si>
  <si>
    <t xml:space="preserve"> Aktivnost A1008 01: Održavanje cesta i prometnica</t>
  </si>
  <si>
    <t xml:space="preserve"> K.projekt K1008 03: Gradnja cesta i puteva</t>
  </si>
  <si>
    <t xml:space="preserve"> Program 1009: Zaštita okoliša i gospodarenje otpadom</t>
  </si>
  <si>
    <t xml:space="preserve"> Aktivnost A1009 01:  Sanacija divljih odlagališta</t>
  </si>
  <si>
    <t xml:space="preserve"> Aktivnost A1009 04:  Održavanje oborinske kanalizacije</t>
  </si>
  <si>
    <t>34</t>
  </si>
  <si>
    <t>RASHODI ZA NABAVU NEFINANC.IMOVINE</t>
  </si>
  <si>
    <t xml:space="preserve">PROIZVEDENA DUGOTRAJNA IMOVINA </t>
  </si>
  <si>
    <t xml:space="preserve">FINANCIJSKI RASHODI </t>
  </si>
  <si>
    <t>OSTALI RASHODI</t>
  </si>
  <si>
    <t>SUBVENCIJE</t>
  </si>
  <si>
    <t xml:space="preserve">RASHODI ZA NABAVU NEFINANC.IMOVINE </t>
  </si>
  <si>
    <t xml:space="preserve">RASHODI ZA  NEPROIZVED.DUG. IMOVINE </t>
  </si>
  <si>
    <t>RASHODI ZA PROIZ.DUGOTR. IMOVINU</t>
  </si>
  <si>
    <t>RASHODI ZA PR.DUGOTRAJNU IMOVINU</t>
  </si>
  <si>
    <t xml:space="preserve">RASHODI ZA NABAVU NEFIN.IMOVINE </t>
  </si>
  <si>
    <t>POMOĆI DANE U INO. I UNUTAR OPĆEG PRORAČ.</t>
  </si>
  <si>
    <t>RASHODI ZA NABAVU NEFIN. IMOVINE</t>
  </si>
  <si>
    <t>DODATNA ULAGANJA NA NEF.IMOVINI</t>
  </si>
  <si>
    <t>PROIZVEDENA DUGOTRAJNA IMOVINA</t>
  </si>
  <si>
    <t>RASH.ZA NABAVU PROIZVED.DUGOTRAJ.IMOVINE</t>
  </si>
  <si>
    <t>NAKNADE GRAĐANIMA I KUĆANSTVIMA</t>
  </si>
  <si>
    <t>DODATNA ULAGANJA NA NEFINANC.IMOVINI</t>
  </si>
  <si>
    <t xml:space="preserve"> GLAVA 00103:  GRADSKA KNJIŽNICA I ČITAONICA HVAR                     </t>
  </si>
  <si>
    <t>GLAVA 00101:    GRADSKO VIJEĆE, GRADONAČELNIK
              I GRADSKA UPRAVA</t>
  </si>
  <si>
    <t>DODATNA ULAGANJA NA NEFIN.IMOVINI</t>
  </si>
  <si>
    <t xml:space="preserve"> K.projekt K1006 03: Adaptacija i uređenje vili Gazzari</t>
  </si>
  <si>
    <t>38</t>
  </si>
  <si>
    <t xml:space="preserve">OSTALI RASHODI </t>
  </si>
  <si>
    <t xml:space="preserve"> Aktivnost A1007 02: Donacija Udruženju obrtnika o.Hvara</t>
  </si>
  <si>
    <t>RASHODI ZA POHRANJENE VRIJEDNOSTI</t>
  </si>
  <si>
    <t>43</t>
  </si>
  <si>
    <t xml:space="preserve"> Aktivnost A1011 01: Geodetsko-katastarski poslovi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</si>
  <si>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</si>
  <si>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</si>
  <si>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Program 1013: Izgradnja i održavanje javne rasvjete</t>
  </si>
  <si>
    <t xml:space="preserve"> Aktivnost A1013 01: Održ.javne rasvjete i troš.energije</t>
  </si>
  <si>
    <t xml:space="preserve"> Program 1015: Izgradnja i održavanje gradskog groblja</t>
  </si>
  <si>
    <t xml:space="preserve"> K.projekt K1015 01: Kupnja zemljišta za novo groblje                     </t>
  </si>
  <si>
    <t xml:space="preserve"> Aktivnost A1016 01: Održavanje obale i obalnog pojasa                        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</si>
  <si>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</si>
  <si>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</si>
  <si>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01: Pomoć Hitnoj medicinskoj pomoći SDŽ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</si>
  <si>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</si>
  <si>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</si>
  <si>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</si>
  <si>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Aktivnost A1018 01: Održavanje sportskih terena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</si>
  <si>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</si>
  <si>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</si>
  <si>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</si>
  <si>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</si>
  <si>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</si>
  <si>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</si>
  <si>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</si>
  <si>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07: Opremanje spomenika kulture</t>
  </si>
  <si>
    <t xml:space="preserve"> K.projekt K1019 08: Dodat. ulaganja na Palači Vukašinović</t>
  </si>
  <si>
    <t xml:space="preserve"> K.projekt K1019 09: HVAR - Tvrđava kulture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</si>
  <si>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</si>
  <si>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</si>
  <si>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</si>
  <si>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</si>
  <si>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</si>
  <si>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</si>
  <si>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A1022 01: Pomoći osnovnom školama</t>
  </si>
  <si>
    <t xml:space="preserve"> Aktivnost A1022 02: Pomoći srednjoškol.ustanovama</t>
  </si>
  <si>
    <t xml:space="preserve"> Program 1023: Socijalna skrb 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</si>
  <si>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</si>
  <si>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</si>
  <si>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</si>
  <si>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</si>
  <si>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</si>
  <si>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</si>
  <si>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K.projekt K1016 03: Izgradnja lučice Križna Luka</t>
  </si>
  <si>
    <t xml:space="preserve"> Aktivnost A1001 02: Rad gradskog vijeća i radnih tijela GV</t>
  </si>
  <si>
    <t xml:space="preserve"> Aktivnost A1002 01: Prigodni kulturno-zabavni programi, 
                                    priredbe, koncerti,  predstave i sl.</t>
  </si>
  <si>
    <t xml:space="preserve"> K.projekt K1006 04: Rekonstrukcija posl.objekta na 
                       Trgu Marka Miličića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</si>
  <si>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</si>
  <si>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</si>
  <si>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 xml:space="preserve"> K.projekt K1013 02:  Izgradnja javne rasvjete</t>
  </si>
  <si>
    <t xml:space="preserve"> Program 1010:  Projekti strateškog razvoja i EU fondova</t>
  </si>
  <si>
    <t xml:space="preserve"> K.projekt K1011 04: Kupnja nekretnina na Trgu 
                                         Marka Miličića- tržnica</t>
  </si>
  <si>
    <t xml:space="preserve"> Aktivnost A1011 05: Uređenje Etno-eko sela</t>
  </si>
  <si>
    <t xml:space="preserve"> K.projekt K1011 06: Izgradnja nove benzinske postaje</t>
  </si>
  <si>
    <t xml:space="preserve"> T.projekt T1014 02:  Pomoć Komunalnom za kupnju
    uređaja i opreme za čišćenje i zbrinjavanje otpada na JP</t>
  </si>
  <si>
    <t xml:space="preserve"> K.projekt K1014 04: Uređenje Trga Sv. Stjepana</t>
  </si>
  <si>
    <t xml:space="preserve"> K.projekt K1014 05: Izgradnja i implementacija IP mreže</t>
  </si>
  <si>
    <t xml:space="preserve"> Aktivnost A1015 03: Održavanje grad.groblja i mrtvačnica              </t>
  </si>
  <si>
    <t xml:space="preserve"> Aktivnost A1019 02: Dani hvarskog kazališta</t>
  </si>
  <si>
    <t xml:space="preserve"> K.projekt K1019 06: Dodat. ulaganja na zgr. Arsenal 
                                         s Fontikom</t>
  </si>
  <si>
    <t xml:space="preserve"> K.projekt K2001 02: Dodat.ulaganje na zgradi i 
                           dvorištu  Dječjeg vrtića Hvar</t>
  </si>
  <si>
    <t xml:space="preserve"> T.projekt T 2001 03: Uređenje dječjeg igrališta vrtića</t>
  </si>
  <si>
    <t>5</t>
  </si>
  <si>
    <t xml:space="preserve"> IZDACI ZA FINANCIJSKU IMOVINU I OTPLATU ZAJMOVA</t>
  </si>
  <si>
    <t>54</t>
  </si>
  <si>
    <t xml:space="preserve"> IZDACI ZA OTPLATU GLAVNICE PRIMLJENIH KREDITA I ZAJMOVA</t>
  </si>
  <si>
    <t xml:space="preserve">   84</t>
  </si>
  <si>
    <t xml:space="preserve"> PRIMICI OD ZADUŽIVANJA</t>
  </si>
  <si>
    <t xml:space="preserve"> Aktivnost A1004 02: Ostali financijski poslovi</t>
  </si>
  <si>
    <t>IZDACI ZA FINANCIJSKU IMOVINU I 
OTPLATU ZAJMOVA</t>
  </si>
  <si>
    <t>IZDACI ZA OTPLATU GLAVNICE PRIMLJENIH KREDITA I ZAJMOVA</t>
  </si>
  <si>
    <t xml:space="preserve"> Program 1006: Održavanje, dogradnja i adaptacija
                 poslovnih objekata</t>
  </si>
  <si>
    <t xml:space="preserve"> K.projekt K1007 03: Kupnja zemljišta za 
                                  poslovno-gospodarsku zonu</t>
  </si>
  <si>
    <t xml:space="preserve"> K.projekt K1011 02:  Planovi i projekti prostor.uređenja</t>
  </si>
  <si>
    <t xml:space="preserve"> Program 1014: Izgradnja i održavanje površina javne namjene</t>
  </si>
  <si>
    <t xml:space="preserve"> Aktivnost A1014 01: Čišćenje i održavanje površina 
                                   javne namjene                        </t>
  </si>
  <si>
    <t xml:space="preserve"> K.projekt K1014 03: Izgradnja površina javne namjene</t>
  </si>
  <si>
    <t>T.Projekt T1006 05:Uređenje zgrade stare škole u Velom Grablju</t>
  </si>
  <si>
    <t xml:space="preserve">   83</t>
  </si>
  <si>
    <t xml:space="preserve"> PRIMICI OD PRODAJE DIONICA I UDJELA U GLAVNICI</t>
  </si>
  <si>
    <t xml:space="preserve"> PRIHODI OD UPRAVNIH I ADMINISTRATIVNIH PRISTOJBI,PRISTOJBI PO 
 POSEBNIM PROPISIMA I NAKNADA</t>
  </si>
  <si>
    <t xml:space="preserve"> PRIHODI OD PRODAJE PROIZVODA I ROBE TE PRUŽENIH 
 USLUGA I PRIHODI OD DONACIJA</t>
  </si>
  <si>
    <t xml:space="preserve"> PRIHODI OD PRODAJE NEPROIZVEDENE DUGOTRAJNE IMOVINE</t>
  </si>
  <si>
    <t xml:space="preserve"> PRIHODI OD PRODAJE PROIZVEDENE DUGOTRAJNE IMOVINE</t>
  </si>
  <si>
    <t xml:space="preserve"> POMOĆI DANE U INOZEMEMSTVO I UNUTAR OPĆEG PRORAČUNA</t>
  </si>
  <si>
    <t xml:space="preserve"> NAKNADE GRAĐANIMA I KUĆANSTVIMA NA TEMELJU 
 OSIGURANJA I  DRUGE NAKNADE</t>
  </si>
  <si>
    <t xml:space="preserve"> RASHODI ZA NABAVU NEPROIZVENE DUGOTRAJNE IMOVINE</t>
  </si>
  <si>
    <t xml:space="preserve"> RASHODI ZA NABAVU PROIZVEDENE DUGOTRAJNE IMOVINE</t>
  </si>
  <si>
    <t xml:space="preserve"> RASHODI ZA NABAVU PLEMENITIH METALA I OSTALIH 
 POHRANJENIH VRIJEDNOSTI</t>
  </si>
  <si>
    <t xml:space="preserve"> RASHODI ZA DODATNA ULAGANJA NA NEFINANCIJSKOJ IMOVINI</t>
  </si>
  <si>
    <t>Prihodi 
od prodaje
nefinancijske
imovine</t>
  </si>
  <si>
    <t>Namjenski
primici</t>
  </si>
  <si>
    <t>POMOĆI DANE U INOZEMSTVO I UNUTAR OPĆEG PRORAČUNA</t>
  </si>
  <si>
    <t xml:space="preserve"> K.projekt K3001 03: Izgradnja nove knjižnice</t>
  </si>
  <si>
    <t>RASHODI ZA NABAVU NEPROIZ.DUG.IMOVINE</t>
  </si>
  <si>
    <t xml:space="preserve">   RAZDJEL  001:   PREDSTAVNIČKA I IZVRŠNA TIJELA GRADA
   TE PRORAČUNSKI KORISNICI GRAD.PRORAČ.</t>
  </si>
  <si>
    <t xml:space="preserve"> Aktivnost A1004 01: Izdaci po kreditima i jamstvima</t>
  </si>
  <si>
    <t xml:space="preserve"> K.projekt K1006 02: Adaptacija i dogradnja zgrade u ulici Antifašizma 10</t>
  </si>
  <si>
    <t xml:space="preserve"> Aktivnost A4001 01: Stručna, administ. i izvršna tijela ustanove</t>
  </si>
  <si>
    <t xml:space="preserve"> Aktivnost A1018 02: Donacije sportskoj zajednici</t>
  </si>
  <si>
    <t>Projekcija
za
2024. god.</t>
  </si>
  <si>
    <t xml:space="preserve"> Program 1002:  Prigodno kulturno-zabavni programi i promocija destinacije</t>
  </si>
  <si>
    <t xml:space="preserve"> Aktivnost A1002 02: Promidžbene aktivnosti grada </t>
  </si>
  <si>
    <t>51</t>
  </si>
  <si>
    <t xml:space="preserve">IZDACI ZA DANE ZAJMOVE I DEPOZITE
</t>
  </si>
  <si>
    <t xml:space="preserve"> IZDACI ZA DANE ZAJMOVE I DEPOZITE</t>
  </si>
  <si>
    <t xml:space="preserve"> Program 1007: Poticaj razvoju poduzetništva i zaštita okoliša</t>
  </si>
  <si>
    <t xml:space="preserve"> T.projekt T1007 01: Subvencije u poljoprivredi i zaštita okoliša</t>
  </si>
  <si>
    <t xml:space="preserve"> K.projekt K1008 02: Kupnja zemljišta za prometnu infrastrukturu</t>
  </si>
  <si>
    <t xml:space="preserve"> T.projekt T1009 02:  Pomoć Komunalnom za sanaciju komunalnog odlagališta
   </t>
  </si>
  <si>
    <t xml:space="preserve"> K.projekt K1009 03: Kupnja zemljišta za sanaciju 
  odlagališta</t>
  </si>
  <si>
    <t xml:space="preserve"> K.projekt K1009 08:  Izgradnja reciklažnog dvorišta, sortirnice i hale za izdvojene komponente</t>
  </si>
  <si>
    <t xml:space="preserve"> K.projekt K1010 01:  Izrada strateške dokumentacije
                                          </t>
  </si>
  <si>
    <t xml:space="preserve"> K.projekt K1013 03:  Rekonstrukcija i modrnizacija javne rasvjete</t>
  </si>
  <si>
    <t xml:space="preserve"> K.Projekt K1022 03: Izgradnja osnovne škole i šk.igrališta</t>
  </si>
  <si>
    <t xml:space="preserve"> Aktivnost A1023 04: Pomoć udrugama osoba s 
invaliditetom te udrugama u području zdr.i soc.skrbi</t>
  </si>
  <si>
    <t xml:space="preserve"> Aktivnost A2001 04: Nastavak unapređenja usluga za djecu u sustavu ranog i predškolskog odgoja i obrazovanja Dječjeg vrtića Vanđela Božitković u Gradu Hvaru</t>
  </si>
  <si>
    <t>A) SAŽETAK RAČUNA PRIHODA I RASHODA</t>
  </si>
  <si>
    <t xml:space="preserve">         RAČUN PRIHODA I RASHODA </t>
  </si>
  <si>
    <t xml:space="preserve">         RAČUN  FINANCIRANJA:</t>
  </si>
  <si>
    <t>B) SAŽETAK RAČUNA FINANCIRANJA</t>
  </si>
  <si>
    <t>Izvršenje
2021.god.</t>
  </si>
  <si>
    <t>Plan za
2022.god.</t>
  </si>
  <si>
    <t>PLAN ZA 2023.god.</t>
  </si>
  <si>
    <t>PROJEKCIJA ZA 2024.god.</t>
  </si>
  <si>
    <t>PROJEKCIJA ZA 2025.god.</t>
  </si>
  <si>
    <t xml:space="preserve">    Na temelju članka 42. Zakona o proračunu ("Narodne Novine", br. 144/21) i članka 25. Statuta</t>
  </si>
  <si>
    <t>/u eurima</t>
  </si>
  <si>
    <t>/EUR</t>
  </si>
  <si>
    <t xml:space="preserve"> VIŠAK/MANJAK IZ PRETHODNE (IH) GODINE KOJI ĆE SE 
 POKRITI/RASPOREDITI</t>
  </si>
  <si>
    <t>UKUPAN DONOS VIŠKA/MANJKA IZ PRETHODNE (IH) GODINE</t>
  </si>
  <si>
    <t>VIŠAK/MANJAK+ NETO FINANCIRANJE</t>
  </si>
  <si>
    <t>P R I H O D I   P O S L O V A NJ A</t>
  </si>
  <si>
    <t>PRIHODI OD PRODAJE NEFINANCIJSKE IMOVINE</t>
  </si>
  <si>
    <t>U K U P N O   P R I H O D I</t>
  </si>
  <si>
    <t>R A S H O D I   P O S L O V A NJ A</t>
  </si>
  <si>
    <t>RASHODI ZA NABAVU NEFINANCIJSKE IMOVINE</t>
  </si>
  <si>
    <t>U K U P N O    R A S H O D I</t>
  </si>
  <si>
    <t>RAZLIKA  -  VIŠAK / MANJAK</t>
  </si>
  <si>
    <t>PRIMICI OD FINANC. IMOVINE I ZADUŽIVANJA</t>
  </si>
  <si>
    <t>IZDACI ZA FINANC. IMOVINU I OTPLATU ZAJMOVA</t>
  </si>
  <si>
    <t>NETO  FINANCIRANJE</t>
  </si>
  <si>
    <t>C) PRENESENI VIŠAK ILI PRENESENI MANJAK I VIŠEGODIŠNJI PLAN URAVNOTEŽENJA</t>
  </si>
  <si>
    <t>IZVOR 11- OPĆI PRIHODI I PRIMICI</t>
  </si>
  <si>
    <t xml:space="preserve">IZVOR 52-POMOĆI DJEČJI VRTIĆ </t>
  </si>
  <si>
    <t>IZVOR 81-PRIMICI OD ZADUŽIVANJA</t>
  </si>
  <si>
    <t xml:space="preserve"> A.   RAČUN PRIHODA I RASHODA</t>
  </si>
  <si>
    <t>IZVOR 53-POMOĆI GRADSKA KNJIŽNICA</t>
  </si>
  <si>
    <t>IZVOR 51-POMOĆI GRAD HVAR</t>
  </si>
  <si>
    <t>IZVOR 32-VLASTITI PRIHOD DJEČJI VRTIĆ</t>
  </si>
  <si>
    <t>IZVOR 33-VLASTITI PRIHOD  GRADSKA KNJIŽNICA</t>
  </si>
  <si>
    <t>IZVOR 31-VLASTITI PRIHOD GRAD HVAR</t>
  </si>
  <si>
    <t>IZVOR 62-DONACIJE DJEČJI  VRTIĆ</t>
  </si>
  <si>
    <t>IZVOR 71-PRIH.OD NEF.IM. I NAK.ŠTETA OD OSIG.-GRAD</t>
  </si>
  <si>
    <t xml:space="preserve">   </t>
  </si>
  <si>
    <t>IZVOR 61-DONACIJA  GRAD HVAR</t>
  </si>
  <si>
    <t>IZVOR 72-PRIH.OD NEF.IM. I NAK.ŠTETA OD OSIG.-KNJIŽNICA</t>
  </si>
  <si>
    <t>IZVOR 54-POMOĆI USTANOVA HVAR 1612</t>
  </si>
  <si>
    <t>IZVOR 91-VIŠKOVI GRAD HVAR</t>
  </si>
  <si>
    <t>IZVOR 93-VIŠKOVI GRADSKA KNJIŽNICA</t>
  </si>
  <si>
    <t>IZVOR 92-VIŠKOVI DJEČJI VRTIĆ</t>
  </si>
  <si>
    <t>IZVOR 63-DONACIJE-GRADSKA KNJIŽNICA</t>
  </si>
  <si>
    <t>I.OPĆI DIO</t>
  </si>
  <si>
    <t>A. RAČUN PRIHODA I RASHODA</t>
  </si>
  <si>
    <t>Izvršeno
2021. god.</t>
  </si>
  <si>
    <t>Plan za
2022. god.</t>
  </si>
  <si>
    <t>PLAN ZA
2023. god.</t>
  </si>
  <si>
    <t>I Z V O R I     F I N A N C I R A N J A   za   2023. god.</t>
  </si>
  <si>
    <t>Projekcija
za
2025. god.</t>
  </si>
  <si>
    <t>011</t>
  </si>
  <si>
    <t xml:space="preserve"> Izvršna i zakonodavna tijela, financijski i fisklani poslovi i vanjski poslovi</t>
  </si>
  <si>
    <t>PLAN  ZA
2023. GOD.</t>
  </si>
  <si>
    <t>PROJEKCIJA  ZA
2025. GOD.</t>
  </si>
  <si>
    <t>013</t>
  </si>
  <si>
    <t xml:space="preserve"> Opće usluge</t>
  </si>
  <si>
    <t>018</t>
  </si>
  <si>
    <t xml:space="preserve"> Prijenosi općeg karaktera izmjeđu različitih državnih razina</t>
  </si>
  <si>
    <t>031</t>
  </si>
  <si>
    <t>032</t>
  </si>
  <si>
    <t>036</t>
  </si>
  <si>
    <t xml:space="preserve"> Poljoprivreda, šumarstvo, ribarstvo i lov</t>
  </si>
  <si>
    <t xml:space="preserve"> Usluge protupožarne zaštite</t>
  </si>
  <si>
    <t xml:space="preserve"> Rashodi za javni red i sigurnost koji nisu drugdje svrstani</t>
  </si>
  <si>
    <t xml:space="preserve"> Promet</t>
  </si>
  <si>
    <t>047</t>
  </si>
  <si>
    <t>042</t>
  </si>
  <si>
    <t>045</t>
  </si>
  <si>
    <t xml:space="preserve"> Ostale industrije</t>
  </si>
  <si>
    <t>051</t>
  </si>
  <si>
    <t>052</t>
  </si>
  <si>
    <t xml:space="preserve"> Gospodarenje otpadom </t>
  </si>
  <si>
    <t xml:space="preserve"> Gospodarenje otpadnim vodama </t>
  </si>
  <si>
    <t>062</t>
  </si>
  <si>
    <t>063</t>
  </si>
  <si>
    <t>064</t>
  </si>
  <si>
    <t>066</t>
  </si>
  <si>
    <t>072</t>
  </si>
  <si>
    <t>081</t>
  </si>
  <si>
    <t>082</t>
  </si>
  <si>
    <t>084</t>
  </si>
  <si>
    <t>091</t>
  </si>
  <si>
    <t>092</t>
  </si>
  <si>
    <t>101</t>
  </si>
  <si>
    <t>102</t>
  </si>
  <si>
    <t>104</t>
  </si>
  <si>
    <t>106</t>
  </si>
  <si>
    <t>107</t>
  </si>
  <si>
    <t>109</t>
  </si>
  <si>
    <t xml:space="preserve"> Razvoj zajednice </t>
  </si>
  <si>
    <t xml:space="preserve"> Opskrba vodom </t>
  </si>
  <si>
    <t xml:space="preserve"> Ulična rasvjeta </t>
  </si>
  <si>
    <t xml:space="preserve"> Rashodi vezani uz stanovanje i kom.pogodnosti koji nisu drugdje svrstani</t>
  </si>
  <si>
    <t xml:space="preserve"> Službe za vanjske pacijente</t>
  </si>
  <si>
    <t xml:space="preserve"> Služba rekreacije i sporta</t>
  </si>
  <si>
    <t xml:space="preserve"> Služba kulture</t>
  </si>
  <si>
    <t xml:space="preserve"> Religijske i druge službe zajednice</t>
  </si>
  <si>
    <t xml:space="preserve"> Predškolsko i osnovno obrazovanje</t>
  </si>
  <si>
    <t xml:space="preserve"> Bolest i invaliditet</t>
  </si>
  <si>
    <t xml:space="preserve"> Starost </t>
  </si>
  <si>
    <t xml:space="preserve"> Obitelj i djeca</t>
  </si>
  <si>
    <t xml:space="preserve"> Stanovanje</t>
  </si>
  <si>
    <t xml:space="preserve"> Socijalna pomoć stanovništvu koje nije obuhvaćeno redovnim socijalnim programom</t>
  </si>
  <si>
    <t xml:space="preserve"> Aktivnosti socijalne zaštite koje nisu drugdje svrstani</t>
  </si>
  <si>
    <t>II. POSEBNI DIO</t>
  </si>
  <si>
    <t xml:space="preserve"> Aktivnost A1005 05: Usluge policije, zdravstva i pomoć komunalnog redarstva</t>
  </si>
  <si>
    <t xml:space="preserve"> K.projekt K1011 03: Kupnja nekretnina za opće i društvene namjena</t>
  </si>
  <si>
    <t xml:space="preserve">       I. OPĆI DIO</t>
  </si>
  <si>
    <t xml:space="preserve"> T.projekt T1015 04:  Pomoć Komunalnom Hvar za izgradnju
    novog groblja u Hvaru</t>
  </si>
  <si>
    <t xml:space="preserve"> K.projekt K1018 05:  Izgradnja sportske dvorane na Dolcu
                          </t>
  </si>
  <si>
    <t xml:space="preserve"> K.projekt K1019 11: Izgradnja nove gradske knjižnice</t>
  </si>
  <si>
    <t xml:space="preserve">        I.OPĆI DIO</t>
  </si>
  <si>
    <t>RASHODI I IZDACI PREMA FUNKCIJSKOJ KLASIFIKACIJI</t>
  </si>
  <si>
    <t>Članak 3.</t>
  </si>
  <si>
    <t>Posebni dio proračuna Grada Hvara sastoji se od rashoda i izdataka Grada Hvar i njegovih proračunskih korisnika iskazanih po organizacijskoj klasifikaciji,izvorima financiranja i ekonomskoj klasifikaciji na razini skupine, 
raspoređenih u programe koji se sastoje od aktivnosti i projekata, kako slijedi:</t>
  </si>
  <si>
    <t>Jurica Miličić, mag.iur.</t>
  </si>
  <si>
    <t xml:space="preserve"> Program 1011: Prostorno uređenje i unapređenje stanovanja</t>
  </si>
  <si>
    <t xml:space="preserve"> GLAVA 00104:  USTANOVA U KULTURI HVAR 1612</t>
  </si>
  <si>
    <t xml:space="preserve"> Program 1016: Održavanje i gospodarenje obalnim pojasom</t>
  </si>
  <si>
    <t xml:space="preserve"> K.projekt K1019 10: Dodatna ulaganja na gradskoj Lođi
                                   i kuli sat</t>
  </si>
  <si>
    <t xml:space="preserve"> K.projekt K1015 02: Izgradnja gradskih groblja</t>
  </si>
  <si>
    <t>¸¸</t>
  </si>
  <si>
    <t>Grada Hvara ("Službeni glasnik Grada Hvara" br.: 3/18, 10/18 i 1/21) Gradsko vijeće Grada Hvara na sjednici</t>
  </si>
  <si>
    <t>održanoj dana 2023. godine  d o n o s i:</t>
  </si>
  <si>
    <t xml:space="preserve">                     NACRT   P R O R A Č U N </t>
  </si>
  <si>
    <t xml:space="preserve">                                                                                      GRADA HVARA ZA 2024. GODINU</t>
  </si>
  <si>
    <t xml:space="preserve">                                        I PROJEKCIJE ZA 2025. I 2026. GODINU</t>
  </si>
  <si>
    <t>Proračun grada Hvara za 2024. godinu i Projekcije za 2025. i 2026. godinu sastoje se od:</t>
  </si>
  <si>
    <t>Izvršenje
2022.god.</t>
  </si>
  <si>
    <t>Prihodi i rashodi iskazani prema izvorima financiranja i ekonomskoj klasifikaciji, rashodi iskazani prema 
funkcijskoj klasifikaciji, primici od financijske imovine i zaduživanja te izdaci za financijsku imovinu i 
otplate instrumenata zaduživanja prema izvorima financiranja i ekonomskoj klasifikaciji utvrđuju se u 
Računu prihoda i rashoda i Računu financiranja u Proračunu za 2024. te Projekcijama za 
2025. i 2026 godinu, kako slijedi:</t>
  </si>
  <si>
    <t>Plan za
2023.god.</t>
  </si>
  <si>
    <t>PLAN ZA 2024.god.</t>
  </si>
  <si>
    <t>PROJEKCIJA ZA 2026.god.</t>
  </si>
  <si>
    <t>PRIHODI POSLOVANJA PO EKONOMSKOJ KLASIFIKACIJI</t>
  </si>
  <si>
    <t>RASHODI  POSLOVANJA PO EKONOMSKOJ KLASIFIKACIJI</t>
  </si>
  <si>
    <t>RASHODI  POSLOVANJA PREMA IZVORIMA FINANCIRANJA</t>
  </si>
  <si>
    <t xml:space="preserve"> B.   RAČUN FINANCIRANJA PREMA EKONOMSKOJ KLASIFIKACIJI</t>
  </si>
  <si>
    <t xml:space="preserve"> B.   RAČUN FINANCIRANJA PREMA IZVORIMA FINANCIRANJA</t>
  </si>
  <si>
    <t>Izvršeno
2022. god.</t>
  </si>
  <si>
    <t>Plan za
2023. god.</t>
  </si>
  <si>
    <t>I Z V O R I     F I N A N C I R A N J A   za   2024. god.</t>
  </si>
  <si>
    <t>Projekcija
za
2026. god.</t>
  </si>
  <si>
    <t>Obrazloženje proračuna sastoji se od obrazloženja općeg dijela proračuna i obrazloženja 
posebnog dijela proračuna i sastavni je dio Proračuna Grada Hvara za 2024.godinu i 
projekcija za 2025. i 2026.godinu.</t>
  </si>
  <si>
    <t xml:space="preserve">     Proračun Grada Hvara za 2024.g. i projekcije za 2025. i 2026.godinu stupaju na snagu 
    1. siječnja 2024.godine i objavit će se u "Službenom glasniku Grada Hvara".</t>
  </si>
  <si>
    <t>KLASA: 400-04/23-01/1</t>
  </si>
  <si>
    <t>URBROJ: 2181-2/01-02-23-</t>
  </si>
  <si>
    <t>Hvar,    prosinca, 2023.godine</t>
  </si>
  <si>
    <t>PLAN ZA
2024. god.</t>
  </si>
  <si>
    <t>Izvršenje za
2022. g.</t>
  </si>
  <si>
    <t>PLAN  ZA
2024. GOD.</t>
  </si>
  <si>
    <t>PROJEKCIJA  ZA
2026. GOD.</t>
  </si>
  <si>
    <t>1</t>
  </si>
  <si>
    <t>3</t>
  </si>
  <si>
    <t>OPĆI PRIHODI I PRIMICI</t>
  </si>
  <si>
    <t>8</t>
  </si>
  <si>
    <t>VLASTITI PRIHODI</t>
  </si>
  <si>
    <t>7</t>
  </si>
  <si>
    <t>6</t>
  </si>
  <si>
    <t>POMOĆI</t>
  </si>
  <si>
    <t>PRIHODI ZA POSEBNE NAMJENE</t>
  </si>
  <si>
    <t>DONACIJE</t>
  </si>
  <si>
    <t>BROJČANA OZNAKA</t>
  </si>
  <si>
    <t>PRIHODI POSLOVANJA PREMA IZVORIMA FINANCIRANJA</t>
  </si>
  <si>
    <t>NAZIV</t>
  </si>
  <si>
    <t>IZVOR 34-VLASTITI PRIHOD USTANOVA U KULTURI 1612</t>
  </si>
  <si>
    <t>PRIHODI OD NEFINANCIJSKE IMOVINE I NAK.ŠTETE OD OSIGURANJA</t>
  </si>
  <si>
    <t xml:space="preserve"> RASHODI  POSLOVANJA</t>
  </si>
  <si>
    <t>PRIMICI UKUPNO</t>
  </si>
  <si>
    <t>IZDACI UKUPNO</t>
  </si>
  <si>
    <t xml:space="preserve">    31</t>
  </si>
  <si>
    <t>IZVOR 42-PRIHOD ZA POSEBNE NAMJENE  DJEČJI VRTIĆ</t>
  </si>
  <si>
    <t>IZVOR 41-PRIHOD ZA POSEBNE NAMJENE GRAD HVAR</t>
  </si>
  <si>
    <t>IZVOR 63-DONACIJE-USTANOVA U KULTURI HVAR 1612</t>
  </si>
  <si>
    <t>9</t>
  </si>
  <si>
    <t>VIŠKOVI</t>
  </si>
  <si>
    <t>IZVOR 92-VIŠKOVI DJEČJI  VRTIĆ</t>
  </si>
  <si>
    <t>NAMJENSKI PRIMICI</t>
  </si>
  <si>
    <t>IZVOR 81- PRIMICI OD ZADUŽIVANJA</t>
  </si>
  <si>
    <t xml:space="preserve"> Program 4001:  Kulturna djelatnost</t>
  </si>
  <si>
    <t xml:space="preserve"> Aktivnost A1009 07:  Nabava materijala i edukacija 
 građana za odvajanje otpada i izrada koncepta
 gospodarenja otpadom na otoku Hvaru te izdvajanja za Fond za onečišćenje mora</t>
  </si>
  <si>
    <t xml:space="preserve"> K.projekt K1009 09:  Sanacija odlagališta neopasnog otpada</t>
  </si>
  <si>
    <t xml:space="preserve"> K.projekt K1010 02:  Projekt pematnog Grada </t>
  </si>
  <si>
    <t>IZVOR 64-DONACIJE-USTANOVA U KULTURI HVAR 1612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</si>
</sst>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"/>
  </numFmts>
  <fonts count="7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sz val="8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lgerian"/>
      <family val="5"/>
    </font>
    <font>
      <b/>
      <sz val="7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7"/>
      <name val="Algerian"/>
      <family val="5"/>
    </font>
    <font>
      <b/>
      <sz val="17.5"/>
      <name val="Algerian"/>
      <family val="5"/>
    </font>
    <font>
      <sz val="6"/>
      <name val="Arial"/>
      <family val="2"/>
    </font>
    <font>
      <b/>
      <sz val="6"/>
      <name val="Arial"/>
      <family val="2"/>
    </font>
    <font>
      <i/>
      <sz val="5"/>
      <name val="Arial"/>
      <family val="2"/>
    </font>
    <font>
      <i/>
      <sz val="6.5"/>
      <name val="Arial"/>
      <family val="2"/>
    </font>
    <font>
      <b/>
      <i/>
      <sz val="7"/>
      <name val="Arial"/>
      <family val="2"/>
    </font>
    <font>
      <b/>
      <sz val="7"/>
      <color indexed="8"/>
      <name val="Arial"/>
      <family val="2"/>
    </font>
    <font>
      <b/>
      <i/>
      <sz val="6"/>
      <name val="Arial"/>
      <family val="2"/>
    </font>
    <font>
      <b/>
      <sz val="5"/>
      <name val="Arial"/>
      <family val="2"/>
    </font>
    <font>
      <b/>
      <sz val="15"/>
      <name val="Arial"/>
      <family val="2"/>
    </font>
    <font>
      <b/>
      <i/>
      <sz val="8"/>
      <name val="Arial"/>
      <family val="2"/>
    </font>
    <font>
      <b/>
      <i/>
      <sz val="1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0" fillId="20" borderId="1" applyNumberFormat="0" applyFont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8" fillId="28" borderId="2" applyNumberFormat="0" applyAlignment="0" applyProtection="0"/>
    <xf numFmtId="0" fontId="59" fillId="28" borderId="3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31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10" xfId="0" applyNumberFormat="1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10" fillId="0" borderId="0" xfId="0" applyFont="1" applyAlignment="1">
      <alignment horizontal="center"/>
    </xf>
    <xf numFmtId="49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0" fontId="18" fillId="34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23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7" fillId="34" borderId="10" xfId="0" applyFont="1" applyFill="1" applyBorder="1" applyAlignment="1">
      <alignment vertical="center"/>
    </xf>
    <xf numFmtId="0" fontId="17" fillId="34" borderId="10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26" fillId="0" borderId="0" xfId="0" applyFont="1" applyAlignment="1">
      <alignment/>
    </xf>
    <xf numFmtId="4" fontId="26" fillId="0" borderId="10" xfId="0" applyNumberFormat="1" applyFont="1" applyBorder="1" applyAlignment="1">
      <alignment/>
    </xf>
    <xf numFmtId="4" fontId="27" fillId="0" borderId="10" xfId="0" applyNumberFormat="1" applyFont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19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left" indent="1"/>
    </xf>
    <xf numFmtId="0" fontId="17" fillId="0" borderId="10" xfId="0" applyFont="1" applyBorder="1" applyAlignment="1">
      <alignment/>
    </xf>
    <xf numFmtId="49" fontId="18" fillId="0" borderId="10" xfId="0" applyNumberFormat="1" applyFont="1" applyBorder="1" applyAlignment="1">
      <alignment horizontal="left" indent="1"/>
    </xf>
    <xf numFmtId="49" fontId="17" fillId="34" borderId="10" xfId="0" applyNumberFormat="1" applyFont="1" applyFill="1" applyBorder="1" applyAlignment="1">
      <alignment horizontal="left" indent="1"/>
    </xf>
    <xf numFmtId="49" fontId="23" fillId="0" borderId="10" xfId="0" applyNumberFormat="1" applyFont="1" applyBorder="1" applyAlignment="1">
      <alignment horizontal="left" indent="1"/>
    </xf>
    <xf numFmtId="49" fontId="17" fillId="34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4" fontId="17" fillId="34" borderId="10" xfId="0" applyNumberFormat="1" applyFont="1" applyFill="1" applyBorder="1" applyAlignment="1">
      <alignment/>
    </xf>
    <xf numFmtId="4" fontId="17" fillId="0" borderId="13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4" fontId="17" fillId="12" borderId="13" xfId="0" applyNumberFormat="1" applyFont="1" applyFill="1" applyBorder="1" applyAlignment="1">
      <alignment/>
    </xf>
    <xf numFmtId="4" fontId="23" fillId="0" borderId="13" xfId="0" applyNumberFormat="1" applyFont="1" applyBorder="1" applyAlignment="1">
      <alignment/>
    </xf>
    <xf numFmtId="4" fontId="18" fillId="0" borderId="13" xfId="0" applyNumberFormat="1" applyFont="1" applyBorder="1" applyAlignment="1">
      <alignment/>
    </xf>
    <xf numFmtId="4" fontId="17" fillId="12" borderId="10" xfId="0" applyNumberFormat="1" applyFont="1" applyFill="1" applyBorder="1" applyAlignment="1">
      <alignment/>
    </xf>
    <xf numFmtId="4" fontId="27" fillId="35" borderId="13" xfId="0" applyNumberFormat="1" applyFont="1" applyFill="1" applyBorder="1" applyAlignment="1">
      <alignment vertical="center"/>
    </xf>
    <xf numFmtId="4" fontId="27" fillId="13" borderId="14" xfId="0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wrapText="1" indent="1"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3" fillId="36" borderId="10" xfId="0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indent="1"/>
    </xf>
    <xf numFmtId="49" fontId="18" fillId="0" borderId="1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49" fontId="23" fillId="36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 indent="1"/>
    </xf>
    <xf numFmtId="49" fontId="23" fillId="0" borderId="14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left" indent="1"/>
    </xf>
    <xf numFmtId="0" fontId="23" fillId="0" borderId="14" xfId="0" applyFont="1" applyBorder="1" applyAlignment="1">
      <alignment horizontal="left" indent="1"/>
    </xf>
    <xf numFmtId="49" fontId="23" fillId="36" borderId="13" xfId="0" applyNumberFormat="1" applyFont="1" applyFill="1" applyBorder="1" applyAlignment="1">
      <alignment horizontal="center"/>
    </xf>
    <xf numFmtId="49" fontId="17" fillId="36" borderId="10" xfId="0" applyNumberFormat="1" applyFont="1" applyFill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left" indent="1"/>
    </xf>
    <xf numFmtId="0" fontId="18" fillId="0" borderId="14" xfId="0" applyFont="1" applyBorder="1" applyAlignment="1">
      <alignment horizontal="left" indent="1"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/>
    </xf>
    <xf numFmtId="49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left" indent="1"/>
    </xf>
    <xf numFmtId="49" fontId="17" fillId="36" borderId="13" xfId="0" applyNumberFormat="1" applyFont="1" applyFill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center"/>
    </xf>
    <xf numFmtId="49" fontId="23" fillId="0" borderId="13" xfId="0" applyNumberFormat="1" applyFont="1" applyBorder="1" applyAlignment="1">
      <alignment horizontal="left" indent="1"/>
    </xf>
    <xf numFmtId="0" fontId="23" fillId="0" borderId="13" xfId="0" applyFont="1" applyBorder="1" applyAlignment="1">
      <alignment horizontal="left" indent="1"/>
    </xf>
    <xf numFmtId="49" fontId="17" fillId="0" borderId="13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left" indent="1"/>
    </xf>
    <xf numFmtId="0" fontId="23" fillId="0" borderId="10" xfId="0" applyFont="1" applyBorder="1" applyAlignment="1">
      <alignment horizontal="center"/>
    </xf>
    <xf numFmtId="4" fontId="18" fillId="0" borderId="0" xfId="0" applyNumberFormat="1" applyFont="1" applyBorder="1" applyAlignment="1">
      <alignment/>
    </xf>
    <xf numFmtId="4" fontId="23" fillId="0" borderId="14" xfId="0" applyNumberFormat="1" applyFont="1" applyBorder="1" applyAlignment="1">
      <alignment/>
    </xf>
    <xf numFmtId="4" fontId="17" fillId="34" borderId="13" xfId="0" applyNumberFormat="1" applyFont="1" applyFill="1" applyBorder="1" applyAlignment="1">
      <alignment/>
    </xf>
    <xf numFmtId="4" fontId="18" fillId="0" borderId="14" xfId="0" applyNumberFormat="1" applyFont="1" applyBorder="1" applyAlignment="1">
      <alignment/>
    </xf>
    <xf numFmtId="4" fontId="17" fillId="0" borderId="14" xfId="0" applyNumberFormat="1" applyFont="1" applyBorder="1" applyAlignment="1">
      <alignment/>
    </xf>
    <xf numFmtId="4" fontId="17" fillId="0" borderId="16" xfId="0" applyNumberFormat="1" applyFont="1" applyBorder="1" applyAlignment="1">
      <alignment/>
    </xf>
    <xf numFmtId="4" fontId="17" fillId="13" borderId="10" xfId="0" applyNumberFormat="1" applyFont="1" applyFill="1" applyBorder="1" applyAlignment="1">
      <alignment vertical="center"/>
    </xf>
    <xf numFmtId="4" fontId="18" fillId="0" borderId="10" xfId="0" applyNumberFormat="1" applyFont="1" applyBorder="1" applyAlignment="1">
      <alignment horizontal="right"/>
    </xf>
    <xf numFmtId="4" fontId="17" fillId="12" borderId="14" xfId="0" applyNumberFormat="1" applyFont="1" applyFill="1" applyBorder="1" applyAlignment="1">
      <alignment/>
    </xf>
    <xf numFmtId="4" fontId="17" fillId="12" borderId="16" xfId="0" applyNumberFormat="1" applyFont="1" applyFill="1" applyBorder="1" applyAlignment="1">
      <alignment/>
    </xf>
    <xf numFmtId="4" fontId="17" fillId="0" borderId="12" xfId="0" applyNumberFormat="1" applyFont="1" applyBorder="1" applyAlignment="1">
      <alignment/>
    </xf>
    <xf numFmtId="4" fontId="23" fillId="12" borderId="10" xfId="0" applyNumberFormat="1" applyFont="1" applyFill="1" applyBorder="1" applyAlignment="1">
      <alignment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top" wrapText="1"/>
    </xf>
    <xf numFmtId="4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/>
    </xf>
    <xf numFmtId="0" fontId="27" fillId="19" borderId="10" xfId="0" applyFont="1" applyFill="1" applyBorder="1" applyAlignment="1">
      <alignment horizontal="left" indent="1"/>
    </xf>
    <xf numFmtId="4" fontId="27" fillId="19" borderId="10" xfId="0" applyNumberFormat="1" applyFont="1" applyFill="1" applyBorder="1" applyAlignment="1">
      <alignment/>
    </xf>
    <xf numFmtId="3" fontId="26" fillId="0" borderId="0" xfId="0" applyNumberFormat="1" applyFont="1" applyAlignment="1">
      <alignment/>
    </xf>
    <xf numFmtId="4" fontId="33" fillId="19" borderId="1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 vertical="center"/>
    </xf>
    <xf numFmtId="4" fontId="33" fillId="35" borderId="13" xfId="0" applyNumberFormat="1" applyFont="1" applyFill="1" applyBorder="1" applyAlignment="1">
      <alignment vertical="center"/>
    </xf>
    <xf numFmtId="4" fontId="33" fillId="13" borderId="14" xfId="0" applyNumberFormat="1" applyFont="1" applyFill="1" applyBorder="1" applyAlignment="1">
      <alignment vertical="center"/>
    </xf>
    <xf numFmtId="0" fontId="34" fillId="0" borderId="0" xfId="0" applyFont="1" applyAlignment="1">
      <alignment/>
    </xf>
    <xf numFmtId="4" fontId="15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left" indent="1"/>
    </xf>
    <xf numFmtId="4" fontId="15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left" indent="1"/>
    </xf>
    <xf numFmtId="4" fontId="18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left" indent="1"/>
    </xf>
    <xf numFmtId="4" fontId="29" fillId="0" borderId="1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35" fillId="0" borderId="10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1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49" fontId="1" fillId="0" borderId="10" xfId="0" applyNumberFormat="1" applyFont="1" applyBorder="1" applyAlignment="1">
      <alignment horizontal="left" indent="1"/>
    </xf>
    <xf numFmtId="49" fontId="12" fillId="0" borderId="10" xfId="0" applyNumberFormat="1" applyFont="1" applyBorder="1" applyAlignment="1">
      <alignment horizontal="left" indent="1"/>
    </xf>
    <xf numFmtId="0" fontId="12" fillId="0" borderId="10" xfId="0" applyFont="1" applyBorder="1" applyAlignment="1">
      <alignment/>
    </xf>
    <xf numFmtId="0" fontId="36" fillId="0" borderId="0" xfId="0" applyFont="1" applyAlignment="1">
      <alignment horizontal="left" wrapText="1"/>
    </xf>
    <xf numFmtId="0" fontId="34" fillId="0" borderId="0" xfId="0" applyFont="1" applyAlignment="1">
      <alignment/>
    </xf>
    <xf numFmtId="0" fontId="28" fillId="0" borderId="10" xfId="0" applyFont="1" applyBorder="1" applyAlignment="1">
      <alignment horizontal="center" vertical="top" wrapText="1"/>
    </xf>
    <xf numFmtId="0" fontId="17" fillId="34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indent="1"/>
    </xf>
    <xf numFmtId="4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34" borderId="10" xfId="0" applyFont="1" applyFill="1" applyBorder="1" applyAlignment="1">
      <alignment/>
    </xf>
    <xf numFmtId="4" fontId="27" fillId="34" borderId="13" xfId="0" applyNumberFormat="1" applyFont="1" applyFill="1" applyBorder="1" applyAlignment="1">
      <alignment/>
    </xf>
    <xf numFmtId="0" fontId="19" fillId="0" borderId="10" xfId="0" applyFont="1" applyBorder="1" applyAlignment="1">
      <alignment horizontal="center"/>
    </xf>
    <xf numFmtId="4" fontId="27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26" fillId="0" borderId="14" xfId="0" applyNumberFormat="1" applyFont="1" applyBorder="1" applyAlignment="1">
      <alignment/>
    </xf>
    <xf numFmtId="4" fontId="19" fillId="0" borderId="14" xfId="0" applyNumberFormat="1" applyFont="1" applyBorder="1" applyAlignment="1">
      <alignment/>
    </xf>
    <xf numFmtId="4" fontId="19" fillId="0" borderId="13" xfId="0" applyNumberFormat="1" applyFont="1" applyBorder="1" applyAlignment="1">
      <alignment/>
    </xf>
    <xf numFmtId="4" fontId="27" fillId="0" borderId="14" xfId="0" applyNumberFormat="1" applyFont="1" applyBorder="1" applyAlignment="1">
      <alignment/>
    </xf>
    <xf numFmtId="4" fontId="26" fillId="0" borderId="13" xfId="0" applyNumberFormat="1" applyFont="1" applyBorder="1" applyAlignment="1">
      <alignment/>
    </xf>
    <xf numFmtId="4" fontId="27" fillId="0" borderId="16" xfId="0" applyNumberFormat="1" applyFont="1" applyBorder="1" applyAlignment="1">
      <alignment/>
    </xf>
    <xf numFmtId="4" fontId="27" fillId="13" borderId="10" xfId="0" applyNumberFormat="1" applyFont="1" applyFill="1" applyBorder="1" applyAlignment="1">
      <alignment vertical="center"/>
    </xf>
    <xf numFmtId="4" fontId="19" fillId="0" borderId="0" xfId="0" applyNumberFormat="1" applyFont="1" applyBorder="1" applyAlignment="1">
      <alignment/>
    </xf>
    <xf numFmtId="1" fontId="19" fillId="0" borderId="10" xfId="0" applyNumberFormat="1" applyFont="1" applyBorder="1" applyAlignment="1">
      <alignment horizontal="center"/>
    </xf>
    <xf numFmtId="0" fontId="17" fillId="34" borderId="15" xfId="0" applyFont="1" applyFill="1" applyBorder="1" applyAlignment="1">
      <alignment horizontal="left" vertical="center"/>
    </xf>
    <xf numFmtId="0" fontId="17" fillId="34" borderId="12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7" fillId="0" borderId="15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7" fillId="37" borderId="15" xfId="0" applyNumberFormat="1" applyFont="1" applyFill="1" applyBorder="1" applyAlignment="1">
      <alignment horizontal="left" wrapText="1"/>
    </xf>
    <xf numFmtId="49" fontId="17" fillId="37" borderId="12" xfId="0" applyNumberFormat="1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7" fillId="35" borderId="15" xfId="0" applyFont="1" applyFill="1" applyBorder="1" applyAlignment="1">
      <alignment horizontal="left" vertical="center" wrapText="1"/>
    </xf>
    <xf numFmtId="0" fontId="27" fillId="35" borderId="16" xfId="0" applyFont="1" applyFill="1" applyBorder="1" applyAlignment="1">
      <alignment horizontal="left" vertical="center" wrapText="1"/>
    </xf>
    <xf numFmtId="0" fontId="27" fillId="35" borderId="12" xfId="0" applyFont="1" applyFill="1" applyBorder="1" applyAlignment="1">
      <alignment horizontal="left" vertical="center" wrapText="1"/>
    </xf>
    <xf numFmtId="0" fontId="27" fillId="13" borderId="15" xfId="0" applyFont="1" applyFill="1" applyBorder="1" applyAlignment="1">
      <alignment horizontal="center" vertical="center" wrapText="1"/>
    </xf>
    <xf numFmtId="0" fontId="27" fillId="13" borderId="12" xfId="0" applyFont="1" applyFill="1" applyBorder="1" applyAlignment="1">
      <alignment horizontal="center" vertical="center" wrapText="1"/>
    </xf>
    <xf numFmtId="49" fontId="17" fillId="34" borderId="17" xfId="0" applyNumberFormat="1" applyFont="1" applyFill="1" applyBorder="1" applyAlignment="1">
      <alignment horizontal="left"/>
    </xf>
    <xf numFmtId="49" fontId="17" fillId="34" borderId="18" xfId="0" applyNumberFormat="1" applyFont="1" applyFill="1" applyBorder="1" applyAlignment="1">
      <alignment horizontal="left"/>
    </xf>
    <xf numFmtId="49" fontId="17" fillId="34" borderId="15" xfId="0" applyNumberFormat="1" applyFont="1" applyFill="1" applyBorder="1" applyAlignment="1">
      <alignment horizontal="left" wrapText="1"/>
    </xf>
    <xf numFmtId="49" fontId="17" fillId="34" borderId="12" xfId="0" applyNumberFormat="1" applyFont="1" applyFill="1" applyBorder="1" applyAlignment="1">
      <alignment horizontal="left" wrapText="1"/>
    </xf>
    <xf numFmtId="0" fontId="17" fillId="37" borderId="15" xfId="0" applyFont="1" applyFill="1" applyBorder="1" applyAlignment="1">
      <alignment horizontal="left"/>
    </xf>
    <xf numFmtId="0" fontId="17" fillId="37" borderId="12" xfId="0" applyFont="1" applyFill="1" applyBorder="1" applyAlignment="1">
      <alignment horizontal="left"/>
    </xf>
    <xf numFmtId="49" fontId="17" fillId="37" borderId="15" xfId="0" applyNumberFormat="1" applyFont="1" applyFill="1" applyBorder="1" applyAlignment="1">
      <alignment horizontal="left"/>
    </xf>
    <xf numFmtId="49" fontId="17" fillId="37" borderId="19" xfId="0" applyNumberFormat="1" applyFont="1" applyFill="1" applyBorder="1" applyAlignment="1">
      <alignment horizontal="left"/>
    </xf>
    <xf numFmtId="49" fontId="17" fillId="37" borderId="20" xfId="0" applyNumberFormat="1" applyFont="1" applyFill="1" applyBorder="1" applyAlignment="1">
      <alignment horizontal="left"/>
    </xf>
    <xf numFmtId="49" fontId="17" fillId="37" borderId="15" xfId="0" applyNumberFormat="1" applyFont="1" applyFill="1" applyBorder="1" applyAlignment="1">
      <alignment wrapText="1"/>
    </xf>
    <xf numFmtId="49" fontId="17" fillId="37" borderId="12" xfId="0" applyNumberFormat="1" applyFont="1" applyFill="1" applyBorder="1" applyAlignment="1">
      <alignment/>
    </xf>
    <xf numFmtId="49" fontId="17" fillId="37" borderId="17" xfId="0" applyNumberFormat="1" applyFont="1" applyFill="1" applyBorder="1" applyAlignment="1">
      <alignment horizontal="left"/>
    </xf>
    <xf numFmtId="49" fontId="17" fillId="37" borderId="18" xfId="0" applyNumberFormat="1" applyFont="1" applyFill="1" applyBorder="1" applyAlignment="1">
      <alignment horizontal="left"/>
    </xf>
    <xf numFmtId="49" fontId="17" fillId="34" borderId="15" xfId="0" applyNumberFormat="1" applyFont="1" applyFill="1" applyBorder="1" applyAlignment="1">
      <alignment horizontal="left"/>
    </xf>
    <xf numFmtId="49" fontId="17" fillId="34" borderId="12" xfId="0" applyNumberFormat="1" applyFont="1" applyFill="1" applyBorder="1" applyAlignment="1">
      <alignment horizontal="left"/>
    </xf>
    <xf numFmtId="49" fontId="17" fillId="37" borderId="12" xfId="0" applyNumberFormat="1" applyFont="1" applyFill="1" applyBorder="1" applyAlignment="1">
      <alignment horizontal="left" wrapText="1"/>
    </xf>
    <xf numFmtId="49" fontId="17" fillId="13" borderId="15" xfId="0" applyNumberFormat="1" applyFont="1" applyFill="1" applyBorder="1" applyAlignment="1">
      <alignment horizontal="left" vertical="center" wrapText="1"/>
    </xf>
    <xf numFmtId="49" fontId="17" fillId="13" borderId="12" xfId="0" applyNumberFormat="1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1" fillId="37" borderId="10" xfId="0" applyFont="1" applyFill="1" applyBorder="1" applyAlignment="1">
      <alignment horizontal="left"/>
    </xf>
    <xf numFmtId="49" fontId="31" fillId="37" borderId="15" xfId="0" applyNumberFormat="1" applyFont="1" applyFill="1" applyBorder="1" applyAlignment="1">
      <alignment horizontal="left" wrapText="1"/>
    </xf>
    <xf numFmtId="49" fontId="31" fillId="37" borderId="12" xfId="0" applyNumberFormat="1" applyFont="1" applyFill="1" applyBorder="1" applyAlignment="1">
      <alignment horizontal="left"/>
    </xf>
    <xf numFmtId="49" fontId="31" fillId="37" borderId="15" xfId="0" applyNumberFormat="1" applyFont="1" applyFill="1" applyBorder="1" applyAlignment="1">
      <alignment horizontal="left"/>
    </xf>
    <xf numFmtId="0" fontId="17" fillId="34" borderId="15" xfId="0" applyFont="1" applyFill="1" applyBorder="1" applyAlignment="1">
      <alignment horizontal="left" wrapText="1"/>
    </xf>
    <xf numFmtId="0" fontId="17" fillId="34" borderId="12" xfId="0" applyFont="1" applyFill="1" applyBorder="1" applyAlignment="1">
      <alignment horizontal="left" wrapText="1"/>
    </xf>
    <xf numFmtId="4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left"/>
    </xf>
    <xf numFmtId="4" fontId="19" fillId="0" borderId="10" xfId="0" applyNumberFormat="1" applyFont="1" applyBorder="1" applyAlignment="1">
      <alignment horizontal="center" vertical="center"/>
    </xf>
    <xf numFmtId="0" fontId="17" fillId="34" borderId="15" xfId="0" applyFont="1" applyFill="1" applyBorder="1" applyAlignment="1">
      <alignment horizontal="left"/>
    </xf>
    <xf numFmtId="0" fontId="17" fillId="34" borderId="12" xfId="0" applyFont="1" applyFill="1" applyBorder="1" applyAlignment="1">
      <alignment horizontal="left"/>
    </xf>
    <xf numFmtId="49" fontId="17" fillId="34" borderId="17" xfId="0" applyNumberFormat="1" applyFont="1" applyFill="1" applyBorder="1" applyAlignment="1">
      <alignment horizontal="left" wrapText="1"/>
    </xf>
    <xf numFmtId="49" fontId="17" fillId="34" borderId="18" xfId="0" applyNumberFormat="1" applyFont="1" applyFill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49" fontId="17" fillId="13" borderId="10" xfId="0" applyNumberFormat="1" applyFont="1" applyFill="1" applyBorder="1" applyAlignment="1">
      <alignment horizontal="left" vertical="center"/>
    </xf>
    <xf numFmtId="4" fontId="32" fillId="0" borderId="1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 horizontal="center" vertical="center"/>
    </xf>
    <xf numFmtId="49" fontId="17" fillId="37" borderId="10" xfId="0" applyNumberFormat="1" applyFont="1" applyFill="1" applyBorder="1" applyAlignment="1">
      <alignment horizontal="left" wrapText="1"/>
    </xf>
    <xf numFmtId="49" fontId="17" fillId="13" borderId="15" xfId="0" applyNumberFormat="1" applyFont="1" applyFill="1" applyBorder="1" applyAlignment="1">
      <alignment horizontal="left" vertical="center"/>
    </xf>
    <xf numFmtId="49" fontId="17" fillId="13" borderId="12" xfId="0" applyNumberFormat="1" applyFont="1" applyFill="1" applyBorder="1" applyAlignment="1">
      <alignment horizontal="left" vertical="center"/>
    </xf>
    <xf numFmtId="49" fontId="17" fillId="37" borderId="16" xfId="0" applyNumberFormat="1" applyFont="1" applyFill="1" applyBorder="1" applyAlignment="1">
      <alignment horizontal="left" wrapText="1"/>
    </xf>
    <xf numFmtId="49" fontId="17" fillId="37" borderId="16" xfId="0" applyNumberFormat="1" applyFont="1" applyFill="1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2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="140" zoomScaleNormal="140" zoomScalePageLayoutView="0" workbookViewId="0" topLeftCell="A13">
      <selection activeCell="F23" sqref="F23"/>
    </sheetView>
  </sheetViews>
  <sheetFormatPr defaultColWidth="9.140625" defaultRowHeight="12.75"/>
  <cols>
    <col min="1" max="1" width="9.57421875" style="4" customWidth="1"/>
    <col min="2" max="2" width="32.140625" style="4" customWidth="1"/>
    <col min="3" max="3" width="8.421875" style="4" customWidth="1"/>
    <col min="4" max="4" width="9.140625" style="4" customWidth="1"/>
    <col min="5" max="5" width="8.8515625" style="4" customWidth="1"/>
    <col min="6" max="6" width="8.7109375" style="4" customWidth="1"/>
    <col min="7" max="8" width="9.00390625" style="4" customWidth="1"/>
    <col min="9" max="9" width="8.140625" style="4" customWidth="1"/>
    <col min="10" max="10" width="8.421875" style="4" customWidth="1"/>
    <col min="11" max="11" width="9.140625" style="4" customWidth="1"/>
    <col min="12" max="12" width="9.00390625" style="4" customWidth="1"/>
    <col min="13" max="16384" width="9.140625" style="4" customWidth="1"/>
  </cols>
  <sheetData>
    <row r="1" s="27" customFormat="1" ht="25.5" customHeight="1">
      <c r="A1" s="27" t="s">
        <v>265</v>
      </c>
    </row>
    <row r="2" s="27" customFormat="1" ht="15" customHeight="1">
      <c r="A2" s="27" t="s">
        <v>380</v>
      </c>
    </row>
    <row r="3" s="27" customFormat="1" ht="15" customHeight="1">
      <c r="A3" s="27" t="s">
        <v>381</v>
      </c>
    </row>
    <row r="4" ht="22.5" customHeight="1">
      <c r="B4" s="52"/>
    </row>
    <row r="5" spans="1:12" ht="22.5" customHeight="1">
      <c r="A5" s="54" t="s">
        <v>382</v>
      </c>
      <c r="B5" s="54"/>
      <c r="C5" s="54"/>
      <c r="D5" s="54"/>
      <c r="E5" s="54"/>
      <c r="F5" s="32"/>
      <c r="G5" s="32"/>
      <c r="H5" s="32"/>
      <c r="I5" s="32"/>
      <c r="J5" s="32"/>
      <c r="K5" s="32"/>
      <c r="L5" s="32"/>
    </row>
    <row r="6" spans="1:12" ht="21" customHeight="1">
      <c r="A6" s="38" t="s">
        <v>383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8.75" customHeight="1">
      <c r="A7" s="55" t="s">
        <v>384</v>
      </c>
      <c r="B7" s="55"/>
      <c r="C7" s="55"/>
      <c r="D7" s="55"/>
      <c r="E7" s="55"/>
      <c r="F7" s="55"/>
      <c r="G7" s="55"/>
      <c r="H7" s="55"/>
      <c r="I7" s="55"/>
      <c r="J7" s="55"/>
      <c r="K7" s="40"/>
      <c r="L7" s="40"/>
    </row>
    <row r="8" ht="21.75" customHeight="1">
      <c r="A8" s="16" t="s">
        <v>46</v>
      </c>
    </row>
    <row r="9" spans="1:12" ht="16.5" customHeight="1">
      <c r="A9" s="227" t="s">
        <v>75</v>
      </c>
      <c r="B9" s="227"/>
      <c r="C9" s="227"/>
      <c r="D9" s="227"/>
      <c r="E9" s="227"/>
      <c r="F9" s="39"/>
      <c r="G9" s="39"/>
      <c r="H9" s="39"/>
      <c r="I9" s="39"/>
      <c r="J9" s="39"/>
      <c r="K9" s="39"/>
      <c r="L9" s="39"/>
    </row>
    <row r="10" ht="16.5" customHeight="1">
      <c r="A10" s="27" t="s">
        <v>385</v>
      </c>
    </row>
    <row r="11" spans="1:12" ht="16.5" customHeight="1">
      <c r="A11" s="53" t="s">
        <v>256</v>
      </c>
      <c r="C11" s="48" t="s">
        <v>267</v>
      </c>
      <c r="D11" s="48" t="s">
        <v>267</v>
      </c>
      <c r="E11" s="48" t="s">
        <v>267</v>
      </c>
      <c r="F11" s="48" t="s">
        <v>267</v>
      </c>
      <c r="G11" s="48" t="s">
        <v>267</v>
      </c>
      <c r="H11" s="48"/>
      <c r="I11" s="48"/>
      <c r="J11" s="48"/>
      <c r="K11" s="48"/>
      <c r="L11" s="48"/>
    </row>
    <row r="12" ht="6" customHeight="1"/>
    <row r="13" spans="1:7" s="15" customFormat="1" ht="18" customHeight="1">
      <c r="A13" s="225" t="s">
        <v>257</v>
      </c>
      <c r="B13" s="226"/>
      <c r="C13" s="45" t="s">
        <v>386</v>
      </c>
      <c r="D13" s="45" t="s">
        <v>388</v>
      </c>
      <c r="E13" s="45" t="s">
        <v>389</v>
      </c>
      <c r="F13" s="46" t="s">
        <v>264</v>
      </c>
      <c r="G13" s="46" t="s">
        <v>390</v>
      </c>
    </row>
    <row r="14" spans="1:7" ht="15" customHeight="1">
      <c r="A14" s="43" t="s">
        <v>271</v>
      </c>
      <c r="B14" s="43"/>
      <c r="C14" s="63">
        <f>2!C6</f>
        <v>7594039.77</v>
      </c>
      <c r="D14" s="63">
        <f>2!D6</f>
        <v>9807620.3</v>
      </c>
      <c r="E14" s="63">
        <f>2!E6</f>
        <v>10819175</v>
      </c>
      <c r="F14" s="63">
        <f>2!F6</f>
        <v>11163064</v>
      </c>
      <c r="G14" s="63">
        <f>2!G6</f>
        <v>11470500</v>
      </c>
    </row>
    <row r="15" spans="1:7" ht="15" customHeight="1">
      <c r="A15" s="43" t="s">
        <v>272</v>
      </c>
      <c r="B15" s="43"/>
      <c r="C15" s="63">
        <f>2!C13</f>
        <v>16146.710000000001</v>
      </c>
      <c r="D15" s="63">
        <f>2!D13</f>
        <v>600</v>
      </c>
      <c r="E15" s="63">
        <f>2!E13</f>
        <v>1600</v>
      </c>
      <c r="F15" s="63">
        <f>2!F13</f>
        <v>1500</v>
      </c>
      <c r="G15" s="63">
        <f>2!G13</f>
        <v>1500</v>
      </c>
    </row>
    <row r="16" spans="1:7" ht="15" customHeight="1">
      <c r="A16" s="26" t="s">
        <v>273</v>
      </c>
      <c r="B16" s="26"/>
      <c r="C16" s="64">
        <f>SUM(C14:C15)</f>
        <v>7610186.4799999995</v>
      </c>
      <c r="D16" s="64">
        <f>SUM(D14:D15)</f>
        <v>9808220.3</v>
      </c>
      <c r="E16" s="64">
        <f>SUM(E14:E15)</f>
        <v>10820775</v>
      </c>
      <c r="F16" s="64">
        <f>SUM(F14:F15)</f>
        <v>11164564</v>
      </c>
      <c r="G16" s="64">
        <f>SUM(G14:G15)</f>
        <v>11472000</v>
      </c>
    </row>
    <row r="17" spans="1:7" ht="15" customHeight="1">
      <c r="A17" s="43" t="s">
        <v>274</v>
      </c>
      <c r="B17" s="43"/>
      <c r="C17" s="63">
        <f>2!C22</f>
        <v>4371909.57</v>
      </c>
      <c r="D17" s="63">
        <f>2!D22</f>
        <v>7031007.79</v>
      </c>
      <c r="E17" s="63">
        <f>2!E22</f>
        <v>10026992</v>
      </c>
      <c r="F17" s="63">
        <f>2!F22</f>
        <v>7867900</v>
      </c>
      <c r="G17" s="63">
        <f>2!G22</f>
        <v>6910000</v>
      </c>
    </row>
    <row r="18" spans="1:7" ht="15" customHeight="1">
      <c r="A18" s="49" t="s">
        <v>275</v>
      </c>
      <c r="B18" s="43"/>
      <c r="C18" s="63">
        <f>2!C30</f>
        <v>1107858.82</v>
      </c>
      <c r="D18" s="63">
        <f>2!D30</f>
        <v>5140732.62</v>
      </c>
      <c r="E18" s="63">
        <f>2!E30</f>
        <v>8636680</v>
      </c>
      <c r="F18" s="63">
        <f>2!F30</f>
        <v>7935000</v>
      </c>
      <c r="G18" s="63">
        <f>2!G30</f>
        <v>7162957</v>
      </c>
    </row>
    <row r="19" spans="1:7" ht="15" customHeight="1">
      <c r="A19" s="26" t="s">
        <v>276</v>
      </c>
      <c r="B19" s="26"/>
      <c r="C19" s="64">
        <f>SUM(C17:C18)</f>
        <v>5479768.390000001</v>
      </c>
      <c r="D19" s="64">
        <f>SUM(D17:D18)</f>
        <v>12171740.41</v>
      </c>
      <c r="E19" s="64">
        <f>SUM(E17:E18)</f>
        <v>18663672</v>
      </c>
      <c r="F19" s="64">
        <f>SUM(F17:F18)</f>
        <v>15802900</v>
      </c>
      <c r="G19" s="64">
        <f>SUM(G17:G18)</f>
        <v>14072957</v>
      </c>
    </row>
    <row r="20" spans="1:7" ht="15" customHeight="1">
      <c r="A20" s="43" t="s">
        <v>277</v>
      </c>
      <c r="B20" s="43"/>
      <c r="C20" s="63">
        <f>C16-C19</f>
        <v>2130418.089999999</v>
      </c>
      <c r="D20" s="63">
        <f>D16-D19</f>
        <v>-2363520.1099999994</v>
      </c>
      <c r="E20" s="63">
        <f>E16-E19</f>
        <v>-7842897</v>
      </c>
      <c r="F20" s="63">
        <f>F16-F19</f>
        <v>-4638336</v>
      </c>
      <c r="G20" s="63">
        <f>G16-G19</f>
        <v>-2600957</v>
      </c>
    </row>
    <row r="21" spans="1:3" ht="16.5" customHeight="1">
      <c r="A21" s="44" t="s">
        <v>259</v>
      </c>
      <c r="C21" s="62"/>
    </row>
    <row r="22" spans="1:7" ht="18" customHeight="1">
      <c r="A22" s="50" t="s">
        <v>258</v>
      </c>
      <c r="B22" s="51"/>
      <c r="C22" s="46" t="s">
        <v>386</v>
      </c>
      <c r="D22" s="45" t="s">
        <v>388</v>
      </c>
      <c r="E22" s="45" t="s">
        <v>389</v>
      </c>
      <c r="F22" s="46" t="s">
        <v>264</v>
      </c>
      <c r="G22" s="46" t="s">
        <v>390</v>
      </c>
    </row>
    <row r="23" spans="1:7" ht="18" customHeight="1">
      <c r="A23" s="20" t="s">
        <v>278</v>
      </c>
      <c r="B23" s="5"/>
      <c r="C23" s="63">
        <f>5!C4</f>
        <v>67547.15</v>
      </c>
      <c r="D23" s="63">
        <f>5!D4</f>
        <v>0</v>
      </c>
      <c r="E23" s="63">
        <f>5!E4</f>
        <v>3612000</v>
      </c>
      <c r="F23" s="63">
        <f>5!F4</f>
        <v>4000000</v>
      </c>
      <c r="G23" s="63">
        <f>5!G4</f>
        <v>2000000</v>
      </c>
    </row>
    <row r="24" spans="1:7" ht="18" customHeight="1">
      <c r="A24" s="20" t="s">
        <v>279</v>
      </c>
      <c r="B24" s="5"/>
      <c r="C24" s="63">
        <f>5!C10</f>
        <v>19172.37</v>
      </c>
      <c r="D24" s="63">
        <f>5!D10</f>
        <v>689565</v>
      </c>
      <c r="E24" s="63">
        <f>5!E10</f>
        <v>60000</v>
      </c>
      <c r="F24" s="63">
        <f>5!F10</f>
        <v>100000</v>
      </c>
      <c r="G24" s="63">
        <f>5!G10</f>
        <v>100000</v>
      </c>
    </row>
    <row r="25" spans="1:7" ht="18" customHeight="1">
      <c r="A25" s="6" t="s">
        <v>280</v>
      </c>
      <c r="B25" s="6"/>
      <c r="C25" s="64">
        <f>C23-C24</f>
        <v>48374.78</v>
      </c>
      <c r="D25" s="64">
        <f>D23-D24</f>
        <v>-689565</v>
      </c>
      <c r="E25" s="64">
        <f>E23-E24</f>
        <v>3552000</v>
      </c>
      <c r="F25" s="64">
        <f>F23-F24</f>
        <v>3900000</v>
      </c>
      <c r="G25" s="64">
        <f>G23-G24</f>
        <v>1900000</v>
      </c>
    </row>
    <row r="26" spans="1:3" ht="18" customHeight="1">
      <c r="A26" s="44" t="s">
        <v>281</v>
      </c>
      <c r="C26" s="62"/>
    </row>
    <row r="27" spans="1:7" ht="18" customHeight="1">
      <c r="A27" s="47" t="s">
        <v>269</v>
      </c>
      <c r="B27" s="6"/>
      <c r="C27" s="65">
        <v>2602110.21</v>
      </c>
      <c r="D27" s="65">
        <v>3053085.11</v>
      </c>
      <c r="E27" s="65">
        <v>5730190</v>
      </c>
      <c r="F27" s="65">
        <v>1439293</v>
      </c>
      <c r="G27" s="65">
        <v>700957</v>
      </c>
    </row>
    <row r="28" spans="1:7" s="48" customFormat="1" ht="19.5" customHeight="1">
      <c r="A28" s="228" t="s">
        <v>268</v>
      </c>
      <c r="B28" s="229"/>
      <c r="C28" s="65">
        <v>72580.67</v>
      </c>
      <c r="D28" s="65">
        <v>3053085.11</v>
      </c>
      <c r="E28" s="65">
        <v>4290897</v>
      </c>
      <c r="F28" s="65">
        <v>738336</v>
      </c>
      <c r="G28" s="65">
        <v>700957</v>
      </c>
    </row>
    <row r="29" spans="1:7" ht="18" customHeight="1">
      <c r="A29" s="6" t="s">
        <v>270</v>
      </c>
      <c r="B29" s="6"/>
      <c r="C29" s="64">
        <f>C20+C28+C25</f>
        <v>2251373.5399999986</v>
      </c>
      <c r="D29" s="64">
        <f>D20+D28+D25</f>
        <v>0</v>
      </c>
      <c r="E29" s="64">
        <f>E20+E28+E25</f>
        <v>0</v>
      </c>
      <c r="F29" s="64">
        <f>F20+F28+F25</f>
        <v>0</v>
      </c>
      <c r="G29" s="64">
        <f>G20+G28+G25</f>
        <v>0</v>
      </c>
    </row>
    <row r="30" ht="20.25" customHeight="1"/>
    <row r="31" spans="1:12" s="27" customFormat="1" ht="18" customHeight="1">
      <c r="A31" s="227" t="s">
        <v>82</v>
      </c>
      <c r="B31" s="227"/>
      <c r="C31" s="227"/>
      <c r="D31" s="227"/>
      <c r="E31" s="227"/>
      <c r="F31" s="39"/>
      <c r="G31" s="39"/>
      <c r="H31" s="39"/>
      <c r="I31" s="39"/>
      <c r="J31" s="39"/>
      <c r="K31" s="39"/>
      <c r="L31" s="39"/>
    </row>
    <row r="32" s="27" customFormat="1" ht="12"/>
    <row r="33" spans="1:7" s="27" customFormat="1" ht="15" customHeight="1">
      <c r="A33" s="230" t="s">
        <v>387</v>
      </c>
      <c r="B33" s="230"/>
      <c r="C33" s="230"/>
      <c r="D33" s="230"/>
      <c r="E33" s="230"/>
      <c r="F33" s="230"/>
      <c r="G33" s="230"/>
    </row>
    <row r="34" spans="1:7" s="27" customFormat="1" ht="46.5" customHeight="1">
      <c r="A34" s="230"/>
      <c r="B34" s="230"/>
      <c r="C34" s="230"/>
      <c r="D34" s="230"/>
      <c r="E34" s="230"/>
      <c r="F34" s="230"/>
      <c r="G34" s="230"/>
    </row>
  </sheetData>
  <sheetProtection/>
  <mergeCells count="5">
    <mergeCell ref="A13:B13"/>
    <mergeCell ref="A31:E31"/>
    <mergeCell ref="A28:B28"/>
    <mergeCell ref="A9:E9"/>
    <mergeCell ref="A33:G34"/>
  </mergeCells>
  <printOptions/>
  <pageMargins left="0.7480314960629921" right="0.7480314960629921" top="0.7874015748031497" bottom="0.708661417322834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zoomScale="148" zoomScaleNormal="148" zoomScalePageLayoutView="0" workbookViewId="0" topLeftCell="A10">
      <selection activeCell="G16" sqref="G16"/>
    </sheetView>
  </sheetViews>
  <sheetFormatPr defaultColWidth="9.140625" defaultRowHeight="12.75"/>
  <cols>
    <col min="1" max="1" width="9.57421875" style="4" customWidth="1"/>
    <col min="2" max="2" width="32.140625" style="4" customWidth="1"/>
    <col min="3" max="3" width="8.8515625" style="4" customWidth="1"/>
    <col min="4" max="4" width="9.140625" style="4" customWidth="1"/>
    <col min="5" max="5" width="9.57421875" style="4" customWidth="1"/>
    <col min="6" max="6" width="8.7109375" style="4" customWidth="1"/>
    <col min="7" max="8" width="9.00390625" style="4" customWidth="1"/>
    <col min="9" max="9" width="8.140625" style="4" customWidth="1"/>
    <col min="10" max="10" width="8.421875" style="4" customWidth="1"/>
    <col min="11" max="11" width="9.140625" style="4" customWidth="1"/>
    <col min="12" max="12" width="9.00390625" style="4" customWidth="1"/>
    <col min="13" max="16384" width="9.140625" style="4" customWidth="1"/>
  </cols>
  <sheetData>
    <row r="1" spans="1:7" s="27" customFormat="1" ht="46.5" customHeight="1">
      <c r="A1" s="41"/>
      <c r="B1" s="180" t="s">
        <v>369</v>
      </c>
      <c r="C1" s="41"/>
      <c r="D1" s="41"/>
      <c r="E1" s="41"/>
      <c r="F1" s="41"/>
      <c r="G1" s="41"/>
    </row>
    <row r="2" spans="1:2" ht="22.5" customHeight="1">
      <c r="A2" s="3" t="s">
        <v>285</v>
      </c>
      <c r="B2" s="3"/>
    </row>
    <row r="3" spans="1:2" ht="22.5" customHeight="1">
      <c r="A3" s="3"/>
      <c r="B3" s="3" t="s">
        <v>391</v>
      </c>
    </row>
    <row r="4" spans="3:7" ht="12" customHeight="1">
      <c r="C4" s="9"/>
      <c r="D4" s="9"/>
      <c r="E4" s="21"/>
      <c r="F4" s="21"/>
      <c r="G4" s="21" t="s">
        <v>266</v>
      </c>
    </row>
    <row r="5" spans="1:7" ht="28.5" customHeight="1">
      <c r="A5" s="19" t="s">
        <v>45</v>
      </c>
      <c r="B5" s="28" t="s">
        <v>63</v>
      </c>
      <c r="C5" s="58" t="s">
        <v>386</v>
      </c>
      <c r="D5" s="59" t="s">
        <v>388</v>
      </c>
      <c r="E5" s="58" t="s">
        <v>389</v>
      </c>
      <c r="F5" s="60" t="s">
        <v>264</v>
      </c>
      <c r="G5" s="60" t="s">
        <v>390</v>
      </c>
    </row>
    <row r="6" spans="1:7" ht="24" customHeight="1">
      <c r="A6" s="22" t="s">
        <v>58</v>
      </c>
      <c r="B6" s="23" t="s">
        <v>59</v>
      </c>
      <c r="C6" s="66">
        <f>C7+C8+C9+C10+C11+C12</f>
        <v>7594039.77</v>
      </c>
      <c r="D6" s="66">
        <f>D7+D8+D9+D10+D11+D12</f>
        <v>9807620.3</v>
      </c>
      <c r="E6" s="66">
        <f>E7+E8+E9+E10+E11+E12</f>
        <v>10819175</v>
      </c>
      <c r="F6" s="66">
        <f>F7+F8+F9+F10+F11+F12</f>
        <v>11163064</v>
      </c>
      <c r="G6" s="66">
        <f>G7+G8+G9+G10+G11+G12</f>
        <v>11470500</v>
      </c>
    </row>
    <row r="7" spans="1:7" ht="21" customHeight="1">
      <c r="A7" s="7" t="s">
        <v>60</v>
      </c>
      <c r="B7" s="6" t="s">
        <v>47</v>
      </c>
      <c r="C7" s="64">
        <v>4077655.21</v>
      </c>
      <c r="D7" s="64">
        <v>5081758.3</v>
      </c>
      <c r="E7" s="64">
        <v>4989100</v>
      </c>
      <c r="F7" s="64">
        <v>5150000</v>
      </c>
      <c r="G7" s="64">
        <v>5212177</v>
      </c>
    </row>
    <row r="8" spans="1:7" ht="21" customHeight="1">
      <c r="A8" s="7" t="s">
        <v>61</v>
      </c>
      <c r="B8" s="6" t="s">
        <v>48</v>
      </c>
      <c r="C8" s="64">
        <v>299175.68</v>
      </c>
      <c r="D8" s="64">
        <v>1217509</v>
      </c>
      <c r="E8" s="64">
        <v>2456780</v>
      </c>
      <c r="F8" s="64">
        <v>2468745</v>
      </c>
      <c r="G8" s="64">
        <v>2575800</v>
      </c>
    </row>
    <row r="9" spans="1:7" ht="20.25" customHeight="1">
      <c r="A9" s="7" t="s">
        <v>62</v>
      </c>
      <c r="B9" s="6" t="s">
        <v>49</v>
      </c>
      <c r="C9" s="64">
        <v>1063785.3</v>
      </c>
      <c r="D9" s="64">
        <v>1158350</v>
      </c>
      <c r="E9" s="64">
        <v>1949670</v>
      </c>
      <c r="F9" s="64">
        <v>2025162</v>
      </c>
      <c r="G9" s="64">
        <v>2053923</v>
      </c>
    </row>
    <row r="10" spans="1:7" ht="21" customHeight="1">
      <c r="A10" s="8" t="s">
        <v>64</v>
      </c>
      <c r="B10" s="205" t="s">
        <v>219</v>
      </c>
      <c r="C10" s="64">
        <v>1052986.6</v>
      </c>
      <c r="D10" s="64">
        <v>989984</v>
      </c>
      <c r="E10" s="64">
        <v>1106625</v>
      </c>
      <c r="F10" s="64">
        <v>1153157</v>
      </c>
      <c r="G10" s="64">
        <v>1215600</v>
      </c>
    </row>
    <row r="11" spans="1:7" ht="23.25" customHeight="1">
      <c r="A11" s="8" t="s">
        <v>65</v>
      </c>
      <c r="B11" s="205" t="s">
        <v>220</v>
      </c>
      <c r="C11" s="64">
        <v>1093847.53</v>
      </c>
      <c r="D11" s="64">
        <v>1340170</v>
      </c>
      <c r="E11" s="64">
        <v>297000</v>
      </c>
      <c r="F11" s="64">
        <v>346000</v>
      </c>
      <c r="G11" s="64">
        <v>392000</v>
      </c>
    </row>
    <row r="12" spans="1:7" ht="21" customHeight="1">
      <c r="A12" s="8" t="s">
        <v>77</v>
      </c>
      <c r="B12" s="6" t="s">
        <v>78</v>
      </c>
      <c r="C12" s="64">
        <v>6589.45</v>
      </c>
      <c r="D12" s="64">
        <v>19849</v>
      </c>
      <c r="E12" s="64">
        <v>20000</v>
      </c>
      <c r="F12" s="64">
        <v>20000</v>
      </c>
      <c r="G12" s="64">
        <v>21000</v>
      </c>
    </row>
    <row r="13" spans="1:7" ht="23.25" customHeight="1">
      <c r="A13" s="24" t="s">
        <v>66</v>
      </c>
      <c r="B13" s="23" t="s">
        <v>50</v>
      </c>
      <c r="C13" s="66">
        <f>C14+C15</f>
        <v>16146.710000000001</v>
      </c>
      <c r="D13" s="66">
        <f>D14+D15</f>
        <v>600</v>
      </c>
      <c r="E13" s="66">
        <f>E14+E15</f>
        <v>1600</v>
      </c>
      <c r="F13" s="66">
        <f>F14+F15</f>
        <v>1500</v>
      </c>
      <c r="G13" s="66">
        <f>G14+G15</f>
        <v>1500</v>
      </c>
    </row>
    <row r="14" spans="1:7" ht="24" customHeight="1">
      <c r="A14" s="8" t="s">
        <v>67</v>
      </c>
      <c r="B14" s="204" t="s">
        <v>221</v>
      </c>
      <c r="C14" s="64">
        <v>15473.11</v>
      </c>
      <c r="D14" s="64">
        <v>0</v>
      </c>
      <c r="E14" s="64">
        <v>1000</v>
      </c>
      <c r="F14" s="64">
        <v>1000</v>
      </c>
      <c r="G14" s="64">
        <v>1000</v>
      </c>
    </row>
    <row r="15" spans="1:7" ht="24" customHeight="1">
      <c r="A15" s="8" t="s">
        <v>68</v>
      </c>
      <c r="B15" s="31" t="s">
        <v>222</v>
      </c>
      <c r="C15" s="64">
        <v>673.6</v>
      </c>
      <c r="D15" s="64">
        <v>600</v>
      </c>
      <c r="E15" s="64">
        <v>600</v>
      </c>
      <c r="F15" s="64">
        <v>500</v>
      </c>
      <c r="G15" s="64">
        <v>500</v>
      </c>
    </row>
    <row r="16" spans="1:7" ht="22.5" customHeight="1">
      <c r="A16" s="24" t="s">
        <v>293</v>
      </c>
      <c r="B16" s="25" t="s">
        <v>51</v>
      </c>
      <c r="C16" s="66">
        <f>C6+C13</f>
        <v>7610186.4799999995</v>
      </c>
      <c r="D16" s="66">
        <f>D6+D13</f>
        <v>9808220.3</v>
      </c>
      <c r="E16" s="66">
        <f>E6+E13</f>
        <v>10820775</v>
      </c>
      <c r="F16" s="66">
        <f>F6+F13</f>
        <v>11164564</v>
      </c>
      <c r="G16" s="66">
        <f>G6+G13</f>
        <v>11472000</v>
      </c>
    </row>
    <row r="17" ht="23.25" customHeight="1"/>
    <row r="18" spans="1:7" ht="28.5" customHeight="1">
      <c r="A18" s="2"/>
      <c r="B18" s="13"/>
      <c r="C18" s="14"/>
      <c r="D18" s="14"/>
      <c r="E18" s="14"/>
      <c r="F18" s="14"/>
      <c r="G18" s="14"/>
    </row>
    <row r="19" spans="1:2" ht="24.75" customHeight="1">
      <c r="A19" s="1"/>
      <c r="B19" s="3" t="s">
        <v>392</v>
      </c>
    </row>
    <row r="20" ht="12.75" customHeight="1">
      <c r="G20" s="4" t="s">
        <v>266</v>
      </c>
    </row>
    <row r="21" spans="1:7" ht="27" customHeight="1">
      <c r="A21" s="19" t="s">
        <v>45</v>
      </c>
      <c r="B21" s="28" t="s">
        <v>10</v>
      </c>
      <c r="C21" s="42" t="s">
        <v>386</v>
      </c>
      <c r="D21" s="59" t="s">
        <v>388</v>
      </c>
      <c r="E21" s="58" t="s">
        <v>389</v>
      </c>
      <c r="F21" s="60" t="s">
        <v>264</v>
      </c>
      <c r="G21" s="60" t="s">
        <v>390</v>
      </c>
    </row>
    <row r="22" spans="1:7" s="48" customFormat="1" ht="24" customHeight="1">
      <c r="A22" s="77" t="s">
        <v>69</v>
      </c>
      <c r="B22" s="51" t="s">
        <v>70</v>
      </c>
      <c r="C22" s="84">
        <f>C23+C24+C25+C26+C27+C28+C29</f>
        <v>4371909.57</v>
      </c>
      <c r="D22" s="84">
        <f>D23+D24+D25+D26+D27+D28+D29</f>
        <v>7031007.79</v>
      </c>
      <c r="E22" s="84">
        <f>E23+E24+E25+E26+E27+E28+E29</f>
        <v>10026992</v>
      </c>
      <c r="F22" s="84">
        <f>F23+F24+F25+F26+F27+F28+F29</f>
        <v>7867900</v>
      </c>
      <c r="G22" s="84">
        <f>G23+G24+G25+G26+G27+G28+G29</f>
        <v>6910000</v>
      </c>
    </row>
    <row r="23" spans="1:7" ht="21" customHeight="1">
      <c r="A23" s="69" t="s">
        <v>427</v>
      </c>
      <c r="B23" s="70" t="s">
        <v>52</v>
      </c>
      <c r="C23" s="64">
        <v>1008115.31</v>
      </c>
      <c r="D23" s="64">
        <v>1348972.87</v>
      </c>
      <c r="E23" s="64">
        <v>1700378</v>
      </c>
      <c r="F23" s="64">
        <v>1769338</v>
      </c>
      <c r="G23" s="64">
        <v>1853000</v>
      </c>
    </row>
    <row r="24" spans="1:7" ht="21" customHeight="1">
      <c r="A24" s="72">
        <v>32</v>
      </c>
      <c r="B24" s="73" t="s">
        <v>53</v>
      </c>
      <c r="C24" s="64">
        <v>2121420.62</v>
      </c>
      <c r="D24" s="64">
        <v>3188593.92</v>
      </c>
      <c r="E24" s="64">
        <v>4045414</v>
      </c>
      <c r="F24" s="64">
        <v>3333002</v>
      </c>
      <c r="G24" s="64">
        <v>3279000</v>
      </c>
    </row>
    <row r="25" spans="1:7" ht="21" customHeight="1">
      <c r="A25" s="72">
        <v>34</v>
      </c>
      <c r="B25" s="73" t="s">
        <v>54</v>
      </c>
      <c r="C25" s="64">
        <v>136826.3</v>
      </c>
      <c r="D25" s="64">
        <v>21061</v>
      </c>
      <c r="E25" s="64">
        <v>57500</v>
      </c>
      <c r="F25" s="64">
        <v>63160</v>
      </c>
      <c r="G25" s="64">
        <v>63600</v>
      </c>
    </row>
    <row r="26" spans="1:7" ht="21" customHeight="1">
      <c r="A26" s="72">
        <v>35</v>
      </c>
      <c r="B26" s="73" t="s">
        <v>55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</row>
    <row r="27" spans="1:7" ht="21" customHeight="1">
      <c r="A27" s="72" t="s">
        <v>93</v>
      </c>
      <c r="B27" s="73" t="s">
        <v>223</v>
      </c>
      <c r="C27" s="64">
        <v>175319.14</v>
      </c>
      <c r="D27" s="64">
        <v>269900</v>
      </c>
      <c r="E27" s="64">
        <v>270400</v>
      </c>
      <c r="F27" s="64">
        <v>227400</v>
      </c>
      <c r="G27" s="64">
        <v>189400</v>
      </c>
    </row>
    <row r="28" spans="1:7" ht="30" customHeight="1">
      <c r="A28" s="72">
        <v>37</v>
      </c>
      <c r="B28" s="30" t="s">
        <v>224</v>
      </c>
      <c r="C28" s="64">
        <v>140649.61</v>
      </c>
      <c r="D28" s="64">
        <v>241700</v>
      </c>
      <c r="E28" s="64">
        <v>269000</v>
      </c>
      <c r="F28" s="64">
        <v>278000</v>
      </c>
      <c r="G28" s="64">
        <v>278000</v>
      </c>
    </row>
    <row r="29" spans="1:7" ht="21" customHeight="1">
      <c r="A29" s="72">
        <v>38</v>
      </c>
      <c r="B29" s="73" t="s">
        <v>83</v>
      </c>
      <c r="C29" s="64">
        <v>789578.59</v>
      </c>
      <c r="D29" s="64">
        <v>1960780</v>
      </c>
      <c r="E29" s="64">
        <v>3684300</v>
      </c>
      <c r="F29" s="64">
        <v>2197000</v>
      </c>
      <c r="G29" s="64">
        <v>1247000</v>
      </c>
    </row>
    <row r="30" spans="1:7" ht="30" customHeight="1">
      <c r="A30" s="75">
        <v>4</v>
      </c>
      <c r="B30" s="51" t="s">
        <v>56</v>
      </c>
      <c r="C30" s="66">
        <f>C31+C32+C33+C34</f>
        <v>1107858.82</v>
      </c>
      <c r="D30" s="66">
        <f>D31+D32+D33+D34</f>
        <v>5140732.62</v>
      </c>
      <c r="E30" s="66">
        <f>E31+E32+E33+E34</f>
        <v>8636680</v>
      </c>
      <c r="F30" s="66">
        <f>F31+F32+F33+F34</f>
        <v>7935000</v>
      </c>
      <c r="G30" s="66">
        <f>G31+G32+G33+G34</f>
        <v>7162957</v>
      </c>
    </row>
    <row r="31" spans="1:7" ht="21" customHeight="1">
      <c r="A31" s="72">
        <v>41</v>
      </c>
      <c r="B31" s="73" t="s">
        <v>225</v>
      </c>
      <c r="C31" s="64">
        <v>0</v>
      </c>
      <c r="D31" s="64">
        <v>681000</v>
      </c>
      <c r="E31" s="64">
        <v>2800000</v>
      </c>
      <c r="F31" s="64">
        <v>2350000</v>
      </c>
      <c r="G31" s="64">
        <v>2050957</v>
      </c>
    </row>
    <row r="32" spans="1:7" ht="21" customHeight="1">
      <c r="A32" s="72">
        <v>42</v>
      </c>
      <c r="B32" s="73" t="s">
        <v>226</v>
      </c>
      <c r="C32" s="64">
        <v>889168.31</v>
      </c>
      <c r="D32" s="64">
        <v>4136732.62</v>
      </c>
      <c r="E32" s="64">
        <v>5331680</v>
      </c>
      <c r="F32" s="64">
        <v>4860000</v>
      </c>
      <c r="G32" s="64">
        <v>3937000</v>
      </c>
    </row>
    <row r="33" spans="1:7" ht="30.75" customHeight="1">
      <c r="A33" s="72" t="s">
        <v>141</v>
      </c>
      <c r="B33" s="30" t="s">
        <v>227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</row>
    <row r="34" spans="1:7" ht="21" customHeight="1">
      <c r="A34" s="72" t="s">
        <v>5</v>
      </c>
      <c r="B34" s="73" t="s">
        <v>228</v>
      </c>
      <c r="C34" s="64">
        <v>218690.51</v>
      </c>
      <c r="D34" s="64">
        <v>323000</v>
      </c>
      <c r="E34" s="64">
        <v>505000</v>
      </c>
      <c r="F34" s="64">
        <v>725000</v>
      </c>
      <c r="G34" s="64">
        <v>1175000</v>
      </c>
    </row>
    <row r="35" spans="1:7" ht="24" customHeight="1">
      <c r="A35" s="76"/>
      <c r="B35" s="51" t="s">
        <v>57</v>
      </c>
      <c r="C35" s="66">
        <f>C22+C30</f>
        <v>5479768.390000001</v>
      </c>
      <c r="D35" s="66">
        <f>D22+D30</f>
        <v>12171740.41</v>
      </c>
      <c r="E35" s="66">
        <f>E22+E30</f>
        <v>18663672</v>
      </c>
      <c r="F35" s="66">
        <f>F22+F30</f>
        <v>15802900</v>
      </c>
      <c r="G35" s="66">
        <f>G22+G30</f>
        <v>14072957</v>
      </c>
    </row>
    <row r="36" ht="30" customHeight="1"/>
    <row r="37" spans="1:12" ht="24" customHeight="1">
      <c r="A37" s="16"/>
      <c r="B37" s="12"/>
      <c r="C37" s="11"/>
      <c r="D37" s="11"/>
      <c r="E37" s="11"/>
      <c r="F37" s="11"/>
      <c r="G37" s="11"/>
      <c r="H37" s="11"/>
      <c r="I37" s="11"/>
      <c r="J37" s="11"/>
      <c r="K37" s="11"/>
      <c r="L37" s="11"/>
    </row>
  </sheetData>
  <sheetProtection/>
  <printOptions/>
  <pageMargins left="0.7480314960629921" right="0.7480314960629921" top="0.7874015748031497" bottom="0.7086614173228347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="196" zoomScaleNormal="196" zoomScalePageLayoutView="0" workbookViewId="0" topLeftCell="A43">
      <selection activeCell="G33" sqref="G33"/>
    </sheetView>
  </sheetViews>
  <sheetFormatPr defaultColWidth="9.140625" defaultRowHeight="12.75"/>
  <cols>
    <col min="1" max="1" width="9.57421875" style="4" customWidth="1"/>
    <col min="2" max="2" width="32.140625" style="4" customWidth="1"/>
    <col min="3" max="3" width="8.421875" style="4" customWidth="1"/>
    <col min="4" max="4" width="9.140625" style="4" customWidth="1"/>
    <col min="5" max="5" width="8.8515625" style="4" customWidth="1"/>
    <col min="6" max="6" width="8.7109375" style="4" customWidth="1"/>
    <col min="7" max="8" width="9.00390625" style="4" customWidth="1"/>
    <col min="9" max="9" width="8.140625" style="4" customWidth="1"/>
    <col min="10" max="10" width="8.421875" style="4" customWidth="1"/>
    <col min="11" max="11" width="9.140625" style="4" customWidth="1"/>
    <col min="12" max="12" width="9.00390625" style="4" customWidth="1"/>
    <col min="13" max="16384" width="9.140625" style="4" customWidth="1"/>
  </cols>
  <sheetData>
    <row r="1" spans="1:7" s="27" customFormat="1" ht="46.5" customHeight="1">
      <c r="A1" s="41"/>
      <c r="B1" s="180" t="s">
        <v>369</v>
      </c>
      <c r="C1" s="41"/>
      <c r="D1" s="41"/>
      <c r="E1" s="41"/>
      <c r="F1" s="41"/>
      <c r="G1" s="41"/>
    </row>
    <row r="2" spans="1:2" ht="22.5" customHeight="1">
      <c r="A2" s="3" t="s">
        <v>285</v>
      </c>
      <c r="B2" s="3"/>
    </row>
    <row r="3" spans="1:2" ht="22.5" customHeight="1">
      <c r="A3" s="3"/>
      <c r="B3" s="3" t="s">
        <v>420</v>
      </c>
    </row>
    <row r="4" spans="3:7" ht="12" customHeight="1">
      <c r="C4" s="9"/>
      <c r="D4" s="9"/>
      <c r="E4" s="21"/>
      <c r="F4" s="21"/>
      <c r="G4" s="21" t="s">
        <v>266</v>
      </c>
    </row>
    <row r="5" spans="1:7" ht="28.5" customHeight="1">
      <c r="A5" s="206" t="s">
        <v>419</v>
      </c>
      <c r="B5" s="28" t="s">
        <v>421</v>
      </c>
      <c r="C5" s="58" t="s">
        <v>386</v>
      </c>
      <c r="D5" s="59" t="s">
        <v>388</v>
      </c>
      <c r="E5" s="58" t="s">
        <v>389</v>
      </c>
      <c r="F5" s="60" t="s">
        <v>264</v>
      </c>
      <c r="G5" s="60" t="s">
        <v>390</v>
      </c>
    </row>
    <row r="6" spans="1:7" ht="24" customHeight="1">
      <c r="A6" s="22"/>
      <c r="B6" s="23" t="s">
        <v>59</v>
      </c>
      <c r="C6" s="66">
        <f>C7+C9+C14+C17+C22+C27</f>
        <v>7610186.4799999995</v>
      </c>
      <c r="D6" s="66">
        <f>D7+D9+D14+D17+D22+D27</f>
        <v>9808220.3</v>
      </c>
      <c r="E6" s="66">
        <f>E7+E9+E14+E17+E22+E27</f>
        <v>10820775</v>
      </c>
      <c r="F6" s="66">
        <f>F7+F9+F14+F17+F22+F27</f>
        <v>11164564</v>
      </c>
      <c r="G6" s="66">
        <f>G7+G9+G14+G17+G22+G27</f>
        <v>11472000</v>
      </c>
    </row>
    <row r="7" spans="1:7" ht="21" customHeight="1">
      <c r="A7" s="7" t="s">
        <v>409</v>
      </c>
      <c r="B7" s="6" t="s">
        <v>411</v>
      </c>
      <c r="C7" s="64">
        <f>C8</f>
        <v>4903267.02</v>
      </c>
      <c r="D7" s="64">
        <f>D8</f>
        <v>5938024.3</v>
      </c>
      <c r="E7" s="64">
        <f>E8</f>
        <v>6636800</v>
      </c>
      <c r="F7" s="64">
        <f>F8</f>
        <v>6816092</v>
      </c>
      <c r="G7" s="64">
        <f>G8</f>
        <v>6897030</v>
      </c>
    </row>
    <row r="8" spans="1:7" s="10" customFormat="1" ht="18" customHeight="1">
      <c r="A8" s="17"/>
      <c r="B8" s="57" t="s">
        <v>282</v>
      </c>
      <c r="C8" s="67">
        <v>4903267.02</v>
      </c>
      <c r="D8" s="67">
        <v>5938024.3</v>
      </c>
      <c r="E8" s="67">
        <v>6636800</v>
      </c>
      <c r="F8" s="67">
        <v>6816092</v>
      </c>
      <c r="G8" s="67">
        <v>6897030</v>
      </c>
    </row>
    <row r="9" spans="1:7" ht="21" customHeight="1">
      <c r="A9" s="7" t="s">
        <v>410</v>
      </c>
      <c r="B9" s="6" t="s">
        <v>413</v>
      </c>
      <c r="C9" s="64">
        <f>SUM(C10:C13)</f>
        <v>1086362.6099999999</v>
      </c>
      <c r="D9" s="64">
        <f>SUM(D10:D13)</f>
        <v>1343723</v>
      </c>
      <c r="E9" s="64">
        <f>SUM(E10:E13)</f>
        <v>291395</v>
      </c>
      <c r="F9" s="64">
        <f>SUM(F10:F13)</f>
        <v>343727</v>
      </c>
      <c r="G9" s="64">
        <f>SUM(G10:G13)</f>
        <v>390170</v>
      </c>
    </row>
    <row r="10" spans="1:7" s="10" customFormat="1" ht="18" customHeight="1">
      <c r="A10" s="17"/>
      <c r="B10" s="57" t="s">
        <v>290</v>
      </c>
      <c r="C10" s="67">
        <v>1082868.04</v>
      </c>
      <c r="D10" s="67">
        <v>1339500</v>
      </c>
      <c r="E10" s="67">
        <v>30000</v>
      </c>
      <c r="F10" s="67">
        <v>34000</v>
      </c>
      <c r="G10" s="67">
        <v>35000</v>
      </c>
    </row>
    <row r="11" spans="1:7" s="10" customFormat="1" ht="18" customHeight="1">
      <c r="A11" s="17"/>
      <c r="B11" s="57" t="s">
        <v>288</v>
      </c>
      <c r="C11" s="67">
        <v>1061.9</v>
      </c>
      <c r="D11" s="67">
        <v>1070</v>
      </c>
      <c r="E11" s="67">
        <v>1070</v>
      </c>
      <c r="F11" s="67">
        <v>1070</v>
      </c>
      <c r="G11" s="67">
        <v>1070</v>
      </c>
    </row>
    <row r="12" spans="1:7" s="10" customFormat="1" ht="18" customHeight="1">
      <c r="A12" s="17"/>
      <c r="B12" s="57" t="s">
        <v>289</v>
      </c>
      <c r="C12" s="67">
        <v>2432.67</v>
      </c>
      <c r="D12" s="67">
        <v>3153</v>
      </c>
      <c r="E12" s="67">
        <v>3325</v>
      </c>
      <c r="F12" s="67">
        <v>3657</v>
      </c>
      <c r="G12" s="67">
        <v>4100</v>
      </c>
    </row>
    <row r="13" spans="1:7" s="10" customFormat="1" ht="18" customHeight="1">
      <c r="A13" s="17"/>
      <c r="B13" s="68" t="s">
        <v>422</v>
      </c>
      <c r="C13" s="67">
        <v>0</v>
      </c>
      <c r="D13" s="67">
        <v>0</v>
      </c>
      <c r="E13" s="67">
        <v>257000</v>
      </c>
      <c r="F13" s="67">
        <v>305000</v>
      </c>
      <c r="G13" s="67">
        <v>350000</v>
      </c>
    </row>
    <row r="14" spans="1:7" ht="20.25" customHeight="1">
      <c r="A14" s="7" t="s">
        <v>80</v>
      </c>
      <c r="B14" s="6" t="s">
        <v>417</v>
      </c>
      <c r="C14" s="64">
        <f>C15+C16</f>
        <v>1279406.6400000001</v>
      </c>
      <c r="D14" s="64">
        <f>D15+D16</f>
        <v>1307694</v>
      </c>
      <c r="E14" s="64">
        <f>E15+E16</f>
        <v>1464200</v>
      </c>
      <c r="F14" s="64">
        <f>F15+F16</f>
        <v>1527500</v>
      </c>
      <c r="G14" s="64">
        <f>G15+G16</f>
        <v>1600500</v>
      </c>
    </row>
    <row r="15" spans="1:7" s="10" customFormat="1" ht="18" customHeight="1">
      <c r="A15" s="17"/>
      <c r="B15" s="57" t="s">
        <v>429</v>
      </c>
      <c r="C15" s="67">
        <v>1167112.79</v>
      </c>
      <c r="D15" s="67">
        <v>1179664</v>
      </c>
      <c r="E15" s="67">
        <v>1344200</v>
      </c>
      <c r="F15" s="67">
        <v>1404500</v>
      </c>
      <c r="G15" s="67">
        <v>1475500</v>
      </c>
    </row>
    <row r="16" spans="1:7" s="10" customFormat="1" ht="18" customHeight="1">
      <c r="A16" s="17"/>
      <c r="B16" s="68" t="s">
        <v>428</v>
      </c>
      <c r="C16" s="67">
        <v>112293.85</v>
      </c>
      <c r="D16" s="67">
        <v>128030</v>
      </c>
      <c r="E16" s="67">
        <v>120000</v>
      </c>
      <c r="F16" s="67">
        <v>123000</v>
      </c>
      <c r="G16" s="67">
        <v>125000</v>
      </c>
    </row>
    <row r="17" spans="1:7" ht="21" customHeight="1">
      <c r="A17" s="8" t="s">
        <v>201</v>
      </c>
      <c r="B17" s="31" t="s">
        <v>416</v>
      </c>
      <c r="C17" s="64">
        <f>C18+C19+C20+C21</f>
        <v>299175.68</v>
      </c>
      <c r="D17" s="64">
        <f>D18+D19+D20+D21</f>
        <v>1217509</v>
      </c>
      <c r="E17" s="64">
        <f>E18+E19+E20+E21</f>
        <v>2416780</v>
      </c>
      <c r="F17" s="64">
        <f>F18+F19+F20+F21</f>
        <v>2468745</v>
      </c>
      <c r="G17" s="64">
        <f>G18+G19+G20+G21</f>
        <v>2575800</v>
      </c>
    </row>
    <row r="18" spans="1:7" s="10" customFormat="1" ht="18" customHeight="1">
      <c r="A18" s="18"/>
      <c r="B18" s="57" t="s">
        <v>287</v>
      </c>
      <c r="C18" s="67">
        <v>221521.73</v>
      </c>
      <c r="D18" s="67">
        <v>1124430</v>
      </c>
      <c r="E18" s="67">
        <v>2398830</v>
      </c>
      <c r="F18" s="67">
        <v>2450000</v>
      </c>
      <c r="G18" s="67">
        <v>2550000</v>
      </c>
    </row>
    <row r="19" spans="1:7" s="10" customFormat="1" ht="18" customHeight="1">
      <c r="A19" s="17"/>
      <c r="B19" s="57" t="s">
        <v>283</v>
      </c>
      <c r="C19" s="67">
        <v>69258.21</v>
      </c>
      <c r="D19" s="67">
        <v>85115</v>
      </c>
      <c r="E19" s="67">
        <v>0</v>
      </c>
      <c r="F19" s="67">
        <v>0</v>
      </c>
      <c r="G19" s="67">
        <v>0</v>
      </c>
    </row>
    <row r="20" spans="1:7" s="10" customFormat="1" ht="18" customHeight="1">
      <c r="A20" s="18"/>
      <c r="B20" s="57" t="s">
        <v>286</v>
      </c>
      <c r="C20" s="67">
        <v>8395.74</v>
      </c>
      <c r="D20" s="67">
        <v>7964</v>
      </c>
      <c r="E20" s="67">
        <v>7950</v>
      </c>
      <c r="F20" s="67">
        <v>8745</v>
      </c>
      <c r="G20" s="67">
        <v>10800</v>
      </c>
    </row>
    <row r="21" spans="1:7" s="10" customFormat="1" ht="18" customHeight="1">
      <c r="A21" s="18"/>
      <c r="B21" s="57" t="s">
        <v>296</v>
      </c>
      <c r="C21" s="67">
        <v>0</v>
      </c>
      <c r="D21" s="67">
        <v>0</v>
      </c>
      <c r="E21" s="67">
        <v>10000</v>
      </c>
      <c r="F21" s="67">
        <v>10000</v>
      </c>
      <c r="G21" s="67">
        <v>15000</v>
      </c>
    </row>
    <row r="22" spans="1:7" ht="23.25" customHeight="1">
      <c r="A22" s="8" t="s">
        <v>415</v>
      </c>
      <c r="B22" s="31" t="s">
        <v>418</v>
      </c>
      <c r="C22" s="64">
        <f>C23+C24+C25+C26</f>
        <v>10979.490000000002</v>
      </c>
      <c r="D22" s="64">
        <f>D23+D24+D25+D26</f>
        <v>670</v>
      </c>
      <c r="E22" s="64">
        <f>E23+E24+E25+E26</f>
        <v>10000</v>
      </c>
      <c r="F22" s="64">
        <f>F23+F24+F25+F26</f>
        <v>7000</v>
      </c>
      <c r="G22" s="64">
        <f>G23+G24+G25+G26</f>
        <v>7000</v>
      </c>
    </row>
    <row r="23" spans="1:7" s="10" customFormat="1" ht="18" customHeight="1">
      <c r="A23" s="18"/>
      <c r="B23" s="57" t="s">
        <v>294</v>
      </c>
      <c r="C23" s="67">
        <v>1459.95</v>
      </c>
      <c r="D23" s="67">
        <v>0</v>
      </c>
      <c r="E23" s="67">
        <v>0</v>
      </c>
      <c r="F23" s="67">
        <v>0</v>
      </c>
      <c r="G23" s="67">
        <v>0</v>
      </c>
    </row>
    <row r="24" spans="1:7" s="10" customFormat="1" ht="18" customHeight="1">
      <c r="A24" s="18"/>
      <c r="B24" s="57" t="s">
        <v>291</v>
      </c>
      <c r="C24" s="67">
        <v>9230.87</v>
      </c>
      <c r="D24" s="67">
        <v>670</v>
      </c>
      <c r="E24" s="67">
        <v>5000</v>
      </c>
      <c r="F24" s="67">
        <v>2000</v>
      </c>
      <c r="G24" s="67">
        <v>2000</v>
      </c>
    </row>
    <row r="25" spans="1:7" s="10" customFormat="1" ht="18" customHeight="1">
      <c r="A25" s="18"/>
      <c r="B25" s="57" t="s">
        <v>300</v>
      </c>
      <c r="C25" s="67">
        <v>288.67</v>
      </c>
      <c r="D25" s="67">
        <v>0</v>
      </c>
      <c r="E25" s="67">
        <v>0</v>
      </c>
      <c r="F25" s="67">
        <v>0</v>
      </c>
      <c r="G25" s="67">
        <v>0</v>
      </c>
    </row>
    <row r="26" spans="1:7" s="10" customFormat="1" ht="18" customHeight="1">
      <c r="A26" s="18"/>
      <c r="B26" s="57" t="s">
        <v>430</v>
      </c>
      <c r="C26" s="67">
        <v>0</v>
      </c>
      <c r="D26" s="67">
        <v>0</v>
      </c>
      <c r="E26" s="67">
        <v>5000</v>
      </c>
      <c r="F26" s="67">
        <v>5000</v>
      </c>
      <c r="G26" s="67">
        <v>5000</v>
      </c>
    </row>
    <row r="27" spans="1:7" ht="24" customHeight="1">
      <c r="A27" s="8" t="s">
        <v>414</v>
      </c>
      <c r="B27" s="31" t="s">
        <v>423</v>
      </c>
      <c r="C27" s="64">
        <f>C28</f>
        <v>30995.04</v>
      </c>
      <c r="D27" s="64">
        <f>D28</f>
        <v>600</v>
      </c>
      <c r="E27" s="64">
        <f>E28</f>
        <v>1600</v>
      </c>
      <c r="F27" s="64">
        <f>F28</f>
        <v>1500</v>
      </c>
      <c r="G27" s="64">
        <f>G28</f>
        <v>1500</v>
      </c>
    </row>
    <row r="28" spans="1:7" s="10" customFormat="1" ht="18" customHeight="1">
      <c r="A28" s="18"/>
      <c r="B28" s="57" t="s">
        <v>292</v>
      </c>
      <c r="C28" s="67">
        <v>30995.04</v>
      </c>
      <c r="D28" s="67">
        <v>600</v>
      </c>
      <c r="E28" s="67">
        <v>1600</v>
      </c>
      <c r="F28" s="67">
        <v>1500</v>
      </c>
      <c r="G28" s="67">
        <v>1500</v>
      </c>
    </row>
    <row r="29" spans="1:7" ht="28.5" customHeight="1">
      <c r="A29" s="2"/>
      <c r="B29" s="13"/>
      <c r="C29" s="14"/>
      <c r="D29" s="14"/>
      <c r="E29" s="14"/>
      <c r="F29" s="14"/>
      <c r="G29" s="14"/>
    </row>
    <row r="30" spans="1:2" ht="24.75" customHeight="1">
      <c r="A30" s="1"/>
      <c r="B30" s="3" t="s">
        <v>393</v>
      </c>
    </row>
    <row r="31" ht="12.75" customHeight="1">
      <c r="G31" s="4" t="s">
        <v>266</v>
      </c>
    </row>
    <row r="32" spans="1:7" ht="27" customHeight="1">
      <c r="A32" s="206" t="s">
        <v>419</v>
      </c>
      <c r="B32" s="28" t="s">
        <v>421</v>
      </c>
      <c r="C32" s="58" t="s">
        <v>386</v>
      </c>
      <c r="D32" s="59" t="s">
        <v>388</v>
      </c>
      <c r="E32" s="58" t="s">
        <v>389</v>
      </c>
      <c r="F32" s="60" t="s">
        <v>264</v>
      </c>
      <c r="G32" s="60" t="s">
        <v>390</v>
      </c>
    </row>
    <row r="33" spans="1:7" s="48" customFormat="1" ht="24" customHeight="1">
      <c r="A33" s="22"/>
      <c r="B33" s="23" t="s">
        <v>424</v>
      </c>
      <c r="C33" s="66">
        <f>C34+C36+C41+C44+C49+C54+C56+C58</f>
        <v>5479768.39</v>
      </c>
      <c r="D33" s="66">
        <f>D34+D36+D41+D44+D49+D54+D56+D58</f>
        <v>12171740.41</v>
      </c>
      <c r="E33" s="66">
        <f>E34+E36+E41+E44+E49+E54+E56+E58</f>
        <v>18663672</v>
      </c>
      <c r="F33" s="66">
        <f>F34+F36+F41+F44+F49+F54+F56+F58</f>
        <v>15802900</v>
      </c>
      <c r="G33" s="66">
        <f>G34+G36+G41+G44+G49+G54+G56+G58</f>
        <v>14072957</v>
      </c>
    </row>
    <row r="34" spans="1:7" ht="21" customHeight="1">
      <c r="A34" s="7" t="s">
        <v>409</v>
      </c>
      <c r="B34" s="6" t="s">
        <v>411</v>
      </c>
      <c r="C34" s="64">
        <f>C35</f>
        <v>2841261.67</v>
      </c>
      <c r="D34" s="64">
        <f>D35</f>
        <v>5248459.3</v>
      </c>
      <c r="E34" s="64">
        <f>E35</f>
        <v>6576800</v>
      </c>
      <c r="F34" s="64">
        <f>F35</f>
        <v>6716092</v>
      </c>
      <c r="G34" s="64">
        <f>G35</f>
        <v>6797030</v>
      </c>
    </row>
    <row r="35" spans="1:12" ht="18" customHeight="1">
      <c r="A35" s="17"/>
      <c r="B35" s="57" t="s">
        <v>282</v>
      </c>
      <c r="C35" s="67">
        <v>2841261.67</v>
      </c>
      <c r="D35" s="67">
        <v>5248459.3</v>
      </c>
      <c r="E35" s="67">
        <v>6576800</v>
      </c>
      <c r="F35" s="67">
        <v>6716092</v>
      </c>
      <c r="G35" s="67">
        <v>6797030</v>
      </c>
      <c r="H35" s="21"/>
      <c r="I35" s="21"/>
      <c r="J35" s="21"/>
      <c r="K35" s="21"/>
      <c r="L35" s="21"/>
    </row>
    <row r="36" spans="1:7" ht="18" customHeight="1">
      <c r="A36" s="7" t="s">
        <v>410</v>
      </c>
      <c r="B36" s="6" t="s">
        <v>413</v>
      </c>
      <c r="C36" s="64">
        <f>SUM(C37:C40)</f>
        <v>1085300.82</v>
      </c>
      <c r="D36" s="64">
        <f>SUM(D37:D40)</f>
        <v>1343723</v>
      </c>
      <c r="E36" s="64">
        <f>SUM(E37:E40)</f>
        <v>291395</v>
      </c>
      <c r="F36" s="64">
        <f>SUM(F37:F40)</f>
        <v>343727</v>
      </c>
      <c r="G36" s="64">
        <f>SUM(G37:G40)</f>
        <v>390170</v>
      </c>
    </row>
    <row r="37" spans="1:7" ht="18" customHeight="1">
      <c r="A37" s="17"/>
      <c r="B37" s="57" t="s">
        <v>290</v>
      </c>
      <c r="C37" s="67">
        <v>1082868.04</v>
      </c>
      <c r="D37" s="67">
        <v>1339500</v>
      </c>
      <c r="E37" s="67">
        <v>30000</v>
      </c>
      <c r="F37" s="67">
        <v>34000</v>
      </c>
      <c r="G37" s="67">
        <v>35000</v>
      </c>
    </row>
    <row r="38" spans="1:7" ht="18" customHeight="1">
      <c r="A38" s="17"/>
      <c r="B38" s="57" t="s">
        <v>288</v>
      </c>
      <c r="C38" s="67">
        <v>0.11</v>
      </c>
      <c r="D38" s="67">
        <v>1070</v>
      </c>
      <c r="E38" s="67">
        <v>1070</v>
      </c>
      <c r="F38" s="67">
        <v>1070</v>
      </c>
      <c r="G38" s="67">
        <v>1070</v>
      </c>
    </row>
    <row r="39" spans="1:7" s="10" customFormat="1" ht="18" customHeight="1">
      <c r="A39" s="17"/>
      <c r="B39" s="57" t="s">
        <v>289</v>
      </c>
      <c r="C39" s="67">
        <v>2432.67</v>
      </c>
      <c r="D39" s="67">
        <v>3153</v>
      </c>
      <c r="E39" s="67">
        <v>3325</v>
      </c>
      <c r="F39" s="67">
        <v>3657</v>
      </c>
      <c r="G39" s="67">
        <v>4100</v>
      </c>
    </row>
    <row r="40" spans="1:7" ht="18" customHeight="1">
      <c r="A40" s="17"/>
      <c r="B40" s="68" t="s">
        <v>422</v>
      </c>
      <c r="C40" s="67">
        <v>0</v>
      </c>
      <c r="D40" s="67">
        <v>0</v>
      </c>
      <c r="E40" s="67">
        <v>257000</v>
      </c>
      <c r="F40" s="67">
        <v>305000</v>
      </c>
      <c r="G40" s="67">
        <v>350000</v>
      </c>
    </row>
    <row r="41" spans="1:7" ht="21" customHeight="1">
      <c r="A41" s="7" t="s">
        <v>80</v>
      </c>
      <c r="B41" s="6" t="s">
        <v>417</v>
      </c>
      <c r="C41" s="64">
        <f>C42+C43</f>
        <v>1266805.67</v>
      </c>
      <c r="D41" s="64">
        <f>D42+D43</f>
        <v>1307694</v>
      </c>
      <c r="E41" s="64">
        <f>E42+E43</f>
        <v>1464200</v>
      </c>
      <c r="F41" s="64">
        <f>F42+F43</f>
        <v>1527500</v>
      </c>
      <c r="G41" s="64">
        <f>G42+G43</f>
        <v>1600500</v>
      </c>
    </row>
    <row r="42" spans="1:7" ht="18" customHeight="1">
      <c r="A42" s="17"/>
      <c r="B42" s="57" t="s">
        <v>429</v>
      </c>
      <c r="C42" s="67">
        <v>1167112.79</v>
      </c>
      <c r="D42" s="67">
        <v>1179664</v>
      </c>
      <c r="E42" s="67">
        <v>1344200</v>
      </c>
      <c r="F42" s="67">
        <v>1404500</v>
      </c>
      <c r="G42" s="67">
        <v>1475500</v>
      </c>
    </row>
    <row r="43" spans="1:7" ht="18" customHeight="1">
      <c r="A43" s="17"/>
      <c r="B43" s="68" t="s">
        <v>428</v>
      </c>
      <c r="C43" s="67">
        <v>99692.88</v>
      </c>
      <c r="D43" s="67">
        <v>128030</v>
      </c>
      <c r="E43" s="67">
        <v>120000</v>
      </c>
      <c r="F43" s="67">
        <v>123000</v>
      </c>
      <c r="G43" s="67">
        <v>125000</v>
      </c>
    </row>
    <row r="44" spans="1:7" ht="18" customHeight="1">
      <c r="A44" s="8" t="s">
        <v>201</v>
      </c>
      <c r="B44" s="31" t="s">
        <v>416</v>
      </c>
      <c r="C44" s="64">
        <f>C45+C46+C47+C48</f>
        <v>111828.35</v>
      </c>
      <c r="D44" s="64">
        <f>D45+D46+D47+D48</f>
        <v>1217509</v>
      </c>
      <c r="E44" s="64">
        <f>E45+E46+E47+E48</f>
        <v>2416780</v>
      </c>
      <c r="F44" s="64">
        <f>F45+F46+F47+F48</f>
        <v>2468745</v>
      </c>
      <c r="G44" s="64">
        <f>G45+G46+G47+G48</f>
        <v>2575800</v>
      </c>
    </row>
    <row r="45" spans="1:7" ht="18" customHeight="1">
      <c r="A45" s="18"/>
      <c r="B45" s="57" t="s">
        <v>287</v>
      </c>
      <c r="C45" s="67">
        <v>67724.2</v>
      </c>
      <c r="D45" s="67">
        <v>1124430</v>
      </c>
      <c r="E45" s="67">
        <v>2398830</v>
      </c>
      <c r="F45" s="67">
        <v>2450000</v>
      </c>
      <c r="G45" s="67">
        <v>2550000</v>
      </c>
    </row>
    <row r="46" spans="1:7" ht="18" customHeight="1">
      <c r="A46" s="17"/>
      <c r="B46" s="57" t="s">
        <v>283</v>
      </c>
      <c r="C46" s="67">
        <v>35708.41</v>
      </c>
      <c r="D46" s="67">
        <v>85115</v>
      </c>
      <c r="E46" s="67">
        <v>0</v>
      </c>
      <c r="F46" s="67">
        <v>0</v>
      </c>
      <c r="G46" s="67">
        <v>0</v>
      </c>
    </row>
    <row r="47" spans="1:7" ht="18" customHeight="1">
      <c r="A47" s="18"/>
      <c r="B47" s="57" t="s">
        <v>286</v>
      </c>
      <c r="C47" s="67">
        <v>8395.74</v>
      </c>
      <c r="D47" s="67">
        <v>7964</v>
      </c>
      <c r="E47" s="67">
        <v>7950</v>
      </c>
      <c r="F47" s="67">
        <v>8745</v>
      </c>
      <c r="G47" s="67">
        <v>10800</v>
      </c>
    </row>
    <row r="48" spans="1:7" ht="18" customHeight="1">
      <c r="A48" s="18"/>
      <c r="B48" s="57" t="s">
        <v>296</v>
      </c>
      <c r="C48" s="67">
        <v>0</v>
      </c>
      <c r="D48" s="67">
        <v>0</v>
      </c>
      <c r="E48" s="67">
        <v>10000</v>
      </c>
      <c r="F48" s="67">
        <v>10000</v>
      </c>
      <c r="G48" s="67">
        <v>15000</v>
      </c>
    </row>
    <row r="49" spans="1:7" ht="18" customHeight="1">
      <c r="A49" s="8" t="s">
        <v>415</v>
      </c>
      <c r="B49" s="31" t="s">
        <v>418</v>
      </c>
      <c r="C49" s="64">
        <f>C50+C51+C52+C53</f>
        <v>3449.02</v>
      </c>
      <c r="D49" s="64">
        <f>D50+D51+D52+D53</f>
        <v>670</v>
      </c>
      <c r="E49" s="64">
        <f>E50+E51+E52+E53</f>
        <v>10000</v>
      </c>
      <c r="F49" s="64">
        <f>F50+F51+F52+F53</f>
        <v>7000</v>
      </c>
      <c r="G49" s="64">
        <f>G50+G51+G52+G53</f>
        <v>7000</v>
      </c>
    </row>
    <row r="50" spans="1:7" ht="18" customHeight="1">
      <c r="A50" s="18"/>
      <c r="B50" s="57" t="s">
        <v>294</v>
      </c>
      <c r="C50" s="67">
        <v>0</v>
      </c>
      <c r="D50" s="67">
        <v>0</v>
      </c>
      <c r="E50" s="67">
        <v>0</v>
      </c>
      <c r="F50" s="67">
        <v>0</v>
      </c>
      <c r="G50" s="67">
        <v>0</v>
      </c>
    </row>
    <row r="51" spans="1:7" ht="18" customHeight="1">
      <c r="A51" s="18"/>
      <c r="B51" s="57" t="s">
        <v>291</v>
      </c>
      <c r="C51" s="67">
        <v>3160.35</v>
      </c>
      <c r="D51" s="67">
        <v>670</v>
      </c>
      <c r="E51" s="67">
        <v>5000</v>
      </c>
      <c r="F51" s="67">
        <v>2000</v>
      </c>
      <c r="G51" s="67">
        <v>2000</v>
      </c>
    </row>
    <row r="52" spans="1:7" ht="18" customHeight="1">
      <c r="A52" s="18"/>
      <c r="B52" s="57" t="s">
        <v>300</v>
      </c>
      <c r="C52" s="67">
        <v>288.67</v>
      </c>
      <c r="D52" s="67">
        <v>0</v>
      </c>
      <c r="E52" s="67">
        <v>0</v>
      </c>
      <c r="F52" s="67">
        <v>0</v>
      </c>
      <c r="G52" s="67">
        <v>0</v>
      </c>
    </row>
    <row r="53" spans="1:7" ht="18" customHeight="1">
      <c r="A53" s="18"/>
      <c r="B53" s="57" t="s">
        <v>440</v>
      </c>
      <c r="C53" s="67">
        <v>0</v>
      </c>
      <c r="D53" s="67">
        <v>0</v>
      </c>
      <c r="E53" s="67">
        <v>5000</v>
      </c>
      <c r="F53" s="67">
        <v>5000</v>
      </c>
      <c r="G53" s="67">
        <v>5000</v>
      </c>
    </row>
    <row r="54" spans="1:7" ht="21.75" customHeight="1">
      <c r="A54" s="8" t="s">
        <v>414</v>
      </c>
      <c r="B54" s="31" t="s">
        <v>423</v>
      </c>
      <c r="C54" s="64">
        <f>C55</f>
        <v>30995.04</v>
      </c>
      <c r="D54" s="64">
        <f>D55</f>
        <v>600</v>
      </c>
      <c r="E54" s="64">
        <f>E55</f>
        <v>1600</v>
      </c>
      <c r="F54" s="64">
        <f>F55</f>
        <v>1500</v>
      </c>
      <c r="G54" s="64">
        <f>G55</f>
        <v>1500</v>
      </c>
    </row>
    <row r="55" spans="1:7" ht="18" customHeight="1">
      <c r="A55" s="18"/>
      <c r="B55" s="57" t="s">
        <v>292</v>
      </c>
      <c r="C55" s="67">
        <v>30995.04</v>
      </c>
      <c r="D55" s="67">
        <v>600</v>
      </c>
      <c r="E55" s="67">
        <v>1600</v>
      </c>
      <c r="F55" s="67">
        <v>1500</v>
      </c>
      <c r="G55" s="67">
        <v>1500</v>
      </c>
    </row>
    <row r="56" spans="1:7" ht="18" customHeight="1">
      <c r="A56" s="8" t="s">
        <v>412</v>
      </c>
      <c r="B56" s="31" t="s">
        <v>434</v>
      </c>
      <c r="C56" s="64">
        <f>C57</f>
        <v>67547.15</v>
      </c>
      <c r="D56" s="64">
        <f>D57</f>
        <v>0</v>
      </c>
      <c r="E56" s="64">
        <f>E57</f>
        <v>3612000</v>
      </c>
      <c r="F56" s="64">
        <f>F57</f>
        <v>4000000</v>
      </c>
      <c r="G56" s="64">
        <f>G57</f>
        <v>2000000</v>
      </c>
    </row>
    <row r="57" spans="1:7" ht="18" customHeight="1">
      <c r="A57" s="18"/>
      <c r="B57" s="57" t="s">
        <v>435</v>
      </c>
      <c r="C57" s="67">
        <v>67547.15</v>
      </c>
      <c r="D57" s="67">
        <v>0</v>
      </c>
      <c r="E57" s="67">
        <v>3612000</v>
      </c>
      <c r="F57" s="67">
        <v>4000000</v>
      </c>
      <c r="G57" s="67">
        <v>2000000</v>
      </c>
    </row>
    <row r="58" spans="1:7" ht="18" customHeight="1">
      <c r="A58" s="8" t="s">
        <v>431</v>
      </c>
      <c r="B58" s="31" t="s">
        <v>432</v>
      </c>
      <c r="C58" s="64">
        <f>C59+C60+C61</f>
        <v>72580.67000000001</v>
      </c>
      <c r="D58" s="64">
        <f>D59+D60+D61</f>
        <v>3053085.1100000003</v>
      </c>
      <c r="E58" s="64">
        <f>E59+E60+E61</f>
        <v>4290897</v>
      </c>
      <c r="F58" s="64">
        <f>F59+F60+F61</f>
        <v>738336</v>
      </c>
      <c r="G58" s="64">
        <f>G59+G60+G61</f>
        <v>700957</v>
      </c>
    </row>
    <row r="59" spans="1:7" ht="18" customHeight="1">
      <c r="A59" s="18"/>
      <c r="B59" s="57" t="s">
        <v>297</v>
      </c>
      <c r="C59" s="67">
        <v>59428.56</v>
      </c>
      <c r="D59" s="67">
        <v>2980601.7</v>
      </c>
      <c r="E59" s="67">
        <v>4279187</v>
      </c>
      <c r="F59" s="67">
        <v>730816</v>
      </c>
      <c r="G59" s="67">
        <v>392526</v>
      </c>
    </row>
    <row r="60" spans="1:7" ht="18" customHeight="1">
      <c r="A60" s="18"/>
      <c r="B60" s="57" t="s">
        <v>433</v>
      </c>
      <c r="C60" s="67">
        <v>9237.29</v>
      </c>
      <c r="D60" s="67">
        <v>66714.1</v>
      </c>
      <c r="E60" s="67">
        <v>7700</v>
      </c>
      <c r="F60" s="67">
        <v>2430</v>
      </c>
      <c r="G60" s="67">
        <v>8530</v>
      </c>
    </row>
    <row r="61" spans="1:7" ht="18" customHeight="1">
      <c r="A61" s="18"/>
      <c r="B61" s="57" t="s">
        <v>298</v>
      </c>
      <c r="C61" s="67">
        <v>3914.82</v>
      </c>
      <c r="D61" s="67">
        <v>5769.31</v>
      </c>
      <c r="E61" s="67">
        <v>4010</v>
      </c>
      <c r="F61" s="67">
        <v>5090</v>
      </c>
      <c r="G61" s="67">
        <v>299901</v>
      </c>
    </row>
    <row r="62" ht="30" customHeight="1"/>
    <row r="63" spans="1:12" ht="24" customHeight="1">
      <c r="A63" s="16"/>
      <c r="B63" s="12"/>
      <c r="C63" s="11"/>
      <c r="D63" s="11"/>
      <c r="E63" s="11"/>
      <c r="F63" s="11"/>
      <c r="G63" s="11"/>
      <c r="H63" s="11"/>
      <c r="I63" s="11"/>
      <c r="J63" s="11"/>
      <c r="K63" s="11"/>
      <c r="L63" s="11"/>
    </row>
  </sheetData>
  <sheetProtection/>
  <printOptions/>
  <pageMargins left="0.7480314960629921" right="0.7480314960629921" top="0.7874015748031497" bottom="0.708661417322834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7"/>
  <sheetViews>
    <sheetView zoomScale="150" zoomScaleNormal="150" zoomScalePageLayoutView="0" workbookViewId="0" topLeftCell="A31">
      <selection activeCell="H44" sqref="H44"/>
    </sheetView>
  </sheetViews>
  <sheetFormatPr defaultColWidth="9.140625" defaultRowHeight="12.75"/>
  <cols>
    <col min="1" max="1" width="2.28125" style="163" customWidth="1"/>
    <col min="2" max="2" width="11.00390625" style="163" customWidth="1"/>
    <col min="3" max="3" width="48.421875" style="163" customWidth="1"/>
    <col min="4" max="8" width="12.140625" style="163" customWidth="1"/>
    <col min="9" max="16384" width="9.140625" style="163" customWidth="1"/>
  </cols>
  <sheetData>
    <row r="1" ht="24" customHeight="1">
      <c r="B1" s="162" t="s">
        <v>43</v>
      </c>
    </row>
    <row r="2" ht="18.75" customHeight="1">
      <c r="C2" s="164" t="s">
        <v>301</v>
      </c>
    </row>
    <row r="3" ht="18.75" customHeight="1">
      <c r="C3" s="164" t="s">
        <v>302</v>
      </c>
    </row>
    <row r="4" spans="2:8" ht="21" customHeight="1">
      <c r="B4" s="231" t="s">
        <v>370</v>
      </c>
      <c r="C4" s="231"/>
      <c r="D4" s="231"/>
      <c r="E4" s="231"/>
      <c r="F4" s="231"/>
      <c r="G4" s="231"/>
      <c r="H4" s="231"/>
    </row>
    <row r="5" ht="12" customHeight="1">
      <c r="H5" s="163" t="s">
        <v>267</v>
      </c>
    </row>
    <row r="6" spans="2:8" ht="36.75" customHeight="1">
      <c r="B6" s="165" t="s">
        <v>26</v>
      </c>
      <c r="C6" s="166" t="s">
        <v>16</v>
      </c>
      <c r="D6" s="167" t="s">
        <v>406</v>
      </c>
      <c r="E6" s="168" t="s">
        <v>310</v>
      </c>
      <c r="F6" s="168" t="s">
        <v>407</v>
      </c>
      <c r="G6" s="168" t="s">
        <v>311</v>
      </c>
      <c r="H6" s="168" t="s">
        <v>408</v>
      </c>
    </row>
    <row r="7" spans="2:8" ht="9.75" customHeight="1">
      <c r="B7" s="169">
        <v>1</v>
      </c>
      <c r="C7" s="169">
        <v>2</v>
      </c>
      <c r="D7" s="169">
        <v>3</v>
      </c>
      <c r="E7" s="169">
        <v>4</v>
      </c>
      <c r="F7" s="169">
        <v>5</v>
      </c>
      <c r="G7" s="169">
        <v>6</v>
      </c>
      <c r="H7" s="169">
        <v>7</v>
      </c>
    </row>
    <row r="8" spans="2:8" ht="18" customHeight="1">
      <c r="B8" s="170" t="s">
        <v>27</v>
      </c>
      <c r="C8" s="171" t="s">
        <v>17</v>
      </c>
      <c r="D8" s="171">
        <f>SUM(D9:D11)</f>
        <v>1762147.53</v>
      </c>
      <c r="E8" s="171">
        <f>SUM(E9:E11)</f>
        <v>1892470</v>
      </c>
      <c r="F8" s="171">
        <f>SUM(F9:F11)</f>
        <v>2116700</v>
      </c>
      <c r="G8" s="171">
        <f>SUM(G9:G11)</f>
        <v>1847000</v>
      </c>
      <c r="H8" s="171">
        <f>SUM(H9:H11)</f>
        <v>1834000</v>
      </c>
    </row>
    <row r="9" spans="2:8" ht="13.5" customHeight="1">
      <c r="B9" s="172" t="s">
        <v>308</v>
      </c>
      <c r="C9" s="173" t="s">
        <v>309</v>
      </c>
      <c r="D9" s="174">
        <f>7!D13+7!D23+7!D27+7!D114+7!D119+7!D123+7!D127+7!D132+7!D82</f>
        <v>961231.5</v>
      </c>
      <c r="E9" s="174">
        <f>7!E13+7!E23+7!E27+7!E114+7!E119+7!E123+7!E127+7!E132+7!E82</f>
        <v>1177870</v>
      </c>
      <c r="F9" s="174">
        <f>7!F13+7!F23+7!F27+7!F114+7!F119+7!F123+7!F127+7!F132+7!F82</f>
        <v>1467100</v>
      </c>
      <c r="G9" s="174">
        <f>7!O13+7!O23+7!O27+7!O114+7!O119+7!O123+7!O127+7!O132+7!O82</f>
        <v>1272000</v>
      </c>
      <c r="H9" s="174">
        <f>7!P13+7!P23+7!P27+7!P114+7!P119+7!P123+7!P127+7!P132+7!P82</f>
        <v>1287000</v>
      </c>
    </row>
    <row r="10" spans="2:8" ht="13.5" customHeight="1">
      <c r="B10" s="172" t="s">
        <v>312</v>
      </c>
      <c r="C10" s="173" t="s">
        <v>313</v>
      </c>
      <c r="D10" s="174">
        <f>7!D42+7!D62+7!D50</f>
        <v>775414.92</v>
      </c>
      <c r="E10" s="174">
        <f>7!E42+7!E62+7!E50</f>
        <v>677600</v>
      </c>
      <c r="F10" s="174">
        <f>7!F42+7!F62+7!F50</f>
        <v>609600</v>
      </c>
      <c r="G10" s="174">
        <f>7!O42+7!O62+7!O50</f>
        <v>535000</v>
      </c>
      <c r="H10" s="174">
        <f>7!P42+7!P62+7!P50</f>
        <v>505000</v>
      </c>
    </row>
    <row r="11" spans="2:8" ht="13.5" customHeight="1">
      <c r="B11" s="172" t="s">
        <v>314</v>
      </c>
      <c r="C11" s="173" t="s">
        <v>315</v>
      </c>
      <c r="D11" s="174">
        <f>7!D526+7!D530</f>
        <v>25501.11</v>
      </c>
      <c r="E11" s="174">
        <f>7!E526+7!E530</f>
        <v>37000</v>
      </c>
      <c r="F11" s="174">
        <f>7!F526+7!F530</f>
        <v>40000</v>
      </c>
      <c r="G11" s="174">
        <f>7!O526+7!O530</f>
        <v>40000</v>
      </c>
      <c r="H11" s="174">
        <f>7!P526+7!P530</f>
        <v>42000</v>
      </c>
    </row>
    <row r="12" spans="2:8" ht="18" customHeight="1">
      <c r="B12" s="170" t="s">
        <v>28</v>
      </c>
      <c r="C12" s="171" t="s">
        <v>18</v>
      </c>
      <c r="D12" s="171">
        <f>SUM(D13:D15)</f>
        <v>305258.24</v>
      </c>
      <c r="E12" s="171">
        <f>SUM(E13:E15)</f>
        <v>333700</v>
      </c>
      <c r="F12" s="171">
        <f>SUM(F13:F15)</f>
        <v>410000</v>
      </c>
      <c r="G12" s="171">
        <f>SUM(G13:G15)</f>
        <v>343000</v>
      </c>
      <c r="H12" s="171">
        <f>SUM(H13:H15)</f>
        <v>353000</v>
      </c>
    </row>
    <row r="13" spans="2:8" ht="13.5" customHeight="1">
      <c r="B13" s="172" t="s">
        <v>316</v>
      </c>
      <c r="C13" s="173" t="s">
        <v>85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</row>
    <row r="14" spans="2:8" ht="13.5" customHeight="1">
      <c r="B14" s="172" t="s">
        <v>317</v>
      </c>
      <c r="C14" s="173" t="s">
        <v>320</v>
      </c>
      <c r="D14" s="174">
        <f>7!D92+7!D88</f>
        <v>278386.58999999997</v>
      </c>
      <c r="E14" s="174">
        <f>7!E92+7!E88</f>
        <v>294000</v>
      </c>
      <c r="F14" s="174">
        <f>7!F92+7!F88</f>
        <v>362000</v>
      </c>
      <c r="G14" s="174">
        <f>7!O92+7!O88</f>
        <v>302000</v>
      </c>
      <c r="H14" s="174">
        <f>7!P92+7!P88</f>
        <v>312000</v>
      </c>
    </row>
    <row r="15" spans="2:8" ht="13.5" customHeight="1">
      <c r="B15" s="172" t="s">
        <v>318</v>
      </c>
      <c r="C15" s="173" t="s">
        <v>321</v>
      </c>
      <c r="D15" s="174">
        <f>7!D96+7!D100+7!D107</f>
        <v>26871.65</v>
      </c>
      <c r="E15" s="174">
        <f>7!E96+7!E100+7!E107</f>
        <v>39700</v>
      </c>
      <c r="F15" s="174">
        <f>7!F96+7!F100+7!F107</f>
        <v>48000</v>
      </c>
      <c r="G15" s="174">
        <f>7!O96+7!O100+7!O107</f>
        <v>41000</v>
      </c>
      <c r="H15" s="174">
        <f>7!P96+7!P100+7!P107</f>
        <v>41000</v>
      </c>
    </row>
    <row r="16" spans="2:8" ht="18" customHeight="1">
      <c r="B16" s="170" t="s">
        <v>29</v>
      </c>
      <c r="C16" s="171" t="s">
        <v>19</v>
      </c>
      <c r="D16" s="171">
        <f>SUM(D17:D19)</f>
        <v>342878.63</v>
      </c>
      <c r="E16" s="171">
        <f>SUM(E17:E19)</f>
        <v>1015000</v>
      </c>
      <c r="F16" s="171">
        <f>SUM(F17:F19)</f>
        <v>1641000</v>
      </c>
      <c r="G16" s="171">
        <f>SUM(G17:G19)</f>
        <v>949000</v>
      </c>
      <c r="H16" s="171">
        <f>SUM(H17:H19)</f>
        <v>1059000</v>
      </c>
    </row>
    <row r="17" spans="2:8" ht="13.5" customHeight="1">
      <c r="B17" s="172" t="s">
        <v>324</v>
      </c>
      <c r="C17" s="173" t="s">
        <v>319</v>
      </c>
      <c r="D17" s="174">
        <f>7!D141</f>
        <v>0</v>
      </c>
      <c r="E17" s="174">
        <f>7!E141</f>
        <v>0</v>
      </c>
      <c r="F17" s="174">
        <f>7!F141</f>
        <v>0</v>
      </c>
      <c r="G17" s="174">
        <f>7!O141</f>
        <v>0</v>
      </c>
      <c r="H17" s="174">
        <f>7!P141</f>
        <v>0</v>
      </c>
    </row>
    <row r="18" spans="2:8" ht="13.5" customHeight="1">
      <c r="B18" s="172" t="s">
        <v>325</v>
      </c>
      <c r="C18" s="173" t="s">
        <v>322</v>
      </c>
      <c r="D18" s="174">
        <f>7!D157+7!D162+7!D169+7!D366+7!D382</f>
        <v>342878.63</v>
      </c>
      <c r="E18" s="174">
        <f>7!E157+7!E162+7!E169+7!E366+7!E382</f>
        <v>975000</v>
      </c>
      <c r="F18" s="174">
        <f>7!F157+7!F162+7!F169+7!F366+7!F382</f>
        <v>1600000</v>
      </c>
      <c r="G18" s="174">
        <f>7!O157+7!O162+7!O169+7!O366+7!O382</f>
        <v>910000</v>
      </c>
      <c r="H18" s="174">
        <f>7!P157+7!P162+7!P169+7!P366+7!P382</f>
        <v>1010000</v>
      </c>
    </row>
    <row r="19" spans="2:8" ht="13.5" customHeight="1">
      <c r="B19" s="172" t="s">
        <v>323</v>
      </c>
      <c r="C19" s="173" t="s">
        <v>326</v>
      </c>
      <c r="D19" s="174">
        <f>7!D145+7!D241+7!D237</f>
        <v>0</v>
      </c>
      <c r="E19" s="174">
        <f>7!E145+7!E241+7!E237</f>
        <v>40000</v>
      </c>
      <c r="F19" s="174">
        <f>7!F145+7!F241+7!F237</f>
        <v>41000</v>
      </c>
      <c r="G19" s="174">
        <f>7!O145+7!O241+7!O237</f>
        <v>39000</v>
      </c>
      <c r="H19" s="174">
        <f>7!P145+7!P241+7!P237</f>
        <v>49000</v>
      </c>
    </row>
    <row r="20" spans="2:8" ht="18" customHeight="1">
      <c r="B20" s="170" t="s">
        <v>30</v>
      </c>
      <c r="C20" s="171" t="s">
        <v>20</v>
      </c>
      <c r="D20" s="171">
        <f>SUM(D21:D22)</f>
        <v>29397.27</v>
      </c>
      <c r="E20" s="171">
        <f>SUM(E21:E22)</f>
        <v>600100</v>
      </c>
      <c r="F20" s="171">
        <f>SUM(F21:F22)</f>
        <v>2297000</v>
      </c>
      <c r="G20" s="171">
        <f>SUM(G21:G22)</f>
        <v>2747000</v>
      </c>
      <c r="H20" s="171">
        <f>SUM(H21:H22)</f>
        <v>2699000</v>
      </c>
    </row>
    <row r="21" spans="2:8" ht="13.5" customHeight="1">
      <c r="B21" s="175" t="s">
        <v>327</v>
      </c>
      <c r="C21" s="87" t="s">
        <v>329</v>
      </c>
      <c r="D21" s="29">
        <f>7!D181+7!D186+7!D193+7!D217+7!D224+7!D230</f>
        <v>24626.72</v>
      </c>
      <c r="E21" s="29">
        <f>7!E181+7!E186+7!E193+7!E217+7!E224+7!E230</f>
        <v>441100</v>
      </c>
      <c r="F21" s="29">
        <f>7!F181+7!F186+7!F193+7!F217+7!F224+7!F230</f>
        <v>2112000</v>
      </c>
      <c r="G21" s="29">
        <f>7!O181+7!O186+7!O193+7!O217+7!O224+7!O230</f>
        <v>2193000</v>
      </c>
      <c r="H21" s="29">
        <f>7!P181+7!P186+7!P193+7!P217+7!P224+7!P230</f>
        <v>2095000</v>
      </c>
    </row>
    <row r="22" spans="2:8" ht="13.5" customHeight="1">
      <c r="B22" s="175" t="s">
        <v>328</v>
      </c>
      <c r="C22" s="87" t="s">
        <v>330</v>
      </c>
      <c r="D22" s="29">
        <f>7!D198+7!D202+7!D210</f>
        <v>4770.55</v>
      </c>
      <c r="E22" s="29">
        <f>7!E198+7!E202+7!E210</f>
        <v>159000</v>
      </c>
      <c r="F22" s="29">
        <f>7!F198+7!F202+7!F210</f>
        <v>185000</v>
      </c>
      <c r="G22" s="29">
        <f>7!O198+7!O202+7!O210</f>
        <v>554000</v>
      </c>
      <c r="H22" s="29">
        <f>7!P198+7!P202+7!P210</f>
        <v>604000</v>
      </c>
    </row>
    <row r="23" spans="2:8" ht="18" customHeight="1">
      <c r="B23" s="170" t="s">
        <v>31</v>
      </c>
      <c r="C23" s="171" t="s">
        <v>37</v>
      </c>
      <c r="D23" s="171">
        <f>SUM(D24:D27)</f>
        <v>1127766.3800000001</v>
      </c>
      <c r="E23" s="171">
        <f>SUM(E24:E27)</f>
        <v>4426870</v>
      </c>
      <c r="F23" s="171">
        <f>SUM(F24:F27)</f>
        <v>7277500</v>
      </c>
      <c r="G23" s="171">
        <f>SUM(G24:G27)</f>
        <v>4823000</v>
      </c>
      <c r="H23" s="171">
        <f>SUM(H24:H27)</f>
        <v>3546957</v>
      </c>
    </row>
    <row r="24" spans="2:8" ht="13.5" customHeight="1">
      <c r="B24" s="172" t="s">
        <v>331</v>
      </c>
      <c r="C24" s="173" t="s">
        <v>347</v>
      </c>
      <c r="D24" s="174">
        <f>7!D249+7!D255+7!D260+7!D275+7!D271+7!D280+7!D149</f>
        <v>18564.61</v>
      </c>
      <c r="E24" s="174">
        <f>7!E249+7!E255+7!E260+7!E275+7!E271+7!E280+7!E149</f>
        <v>1481000</v>
      </c>
      <c r="F24" s="174">
        <f>7!F249+7!F255+7!F260+7!F275+7!F271+7!F280+7!F149</f>
        <v>3292000</v>
      </c>
      <c r="G24" s="174">
        <f>7!O249+7!O255+7!O260+7!O275+7!O271+7!O280+7!O149</f>
        <v>2178000</v>
      </c>
      <c r="H24" s="174">
        <f>7!P249+7!P255+7!P260+7!P275+7!P271+7!P280+7!P149</f>
        <v>1878957</v>
      </c>
    </row>
    <row r="25" spans="2:8" ht="13.5" customHeight="1">
      <c r="B25" s="172" t="s">
        <v>332</v>
      </c>
      <c r="C25" s="173" t="s">
        <v>348</v>
      </c>
      <c r="D25" s="174">
        <f>SUM(7!D288)</f>
        <v>0</v>
      </c>
      <c r="E25" s="174">
        <f>SUM(7!E288)</f>
        <v>0</v>
      </c>
      <c r="F25" s="174">
        <f>SUM(7!F288)</f>
        <v>0</v>
      </c>
      <c r="G25" s="174">
        <f>SUM(7!O288)</f>
        <v>0</v>
      </c>
      <c r="H25" s="174">
        <f>SUM(7!P288)</f>
        <v>0</v>
      </c>
    </row>
    <row r="26" spans="2:8" ht="13.5" customHeight="1">
      <c r="B26" s="172" t="s">
        <v>333</v>
      </c>
      <c r="C26" s="173" t="s">
        <v>349</v>
      </c>
      <c r="D26" s="174">
        <f>7!D293+7!D298+7!D304</f>
        <v>386441.46</v>
      </c>
      <c r="E26" s="174">
        <f>7!E293+7!E298+7!E304</f>
        <v>347000</v>
      </c>
      <c r="F26" s="174">
        <f>7!F293+7!F298+7!F304</f>
        <v>300500</v>
      </c>
      <c r="G26" s="174">
        <f>7!O293+7!O298+7!O304</f>
        <v>270000</v>
      </c>
      <c r="H26" s="174">
        <f>7!P293+7!P298+7!P304</f>
        <v>270000</v>
      </c>
    </row>
    <row r="27" spans="2:8" ht="13.5" customHeight="1">
      <c r="B27" s="172" t="s">
        <v>334</v>
      </c>
      <c r="C27" s="173" t="s">
        <v>350</v>
      </c>
      <c r="D27" s="174">
        <f>7!D312+7!D322+7!D326+7!D338+7!D343+7!D350+7!D356+7!D374+7!D332+7!D360</f>
        <v>722760.31</v>
      </c>
      <c r="E27" s="174">
        <f>7!E312+7!E322+7!E326+7!E338+7!E343+7!E350+7!E356+7!E374+7!E332+7!E360</f>
        <v>2598870</v>
      </c>
      <c r="F27" s="174">
        <f>7!F312+7!F322+7!F326+7!F338+7!F343+7!F350+7!F356+7!F374+7!F332+7!F360</f>
        <v>3685000</v>
      </c>
      <c r="G27" s="174">
        <f>7!O312+7!O322+7!O326+7!O338+7!O343+7!O350+7!O356+7!O374+7!O332+7!O360</f>
        <v>2375000</v>
      </c>
      <c r="H27" s="174">
        <f>7!P312+7!P322+7!P326+7!P338+7!P343+7!P350+7!P356+7!P374+7!P332+7!P360</f>
        <v>1398000</v>
      </c>
    </row>
    <row r="28" spans="2:8" ht="18" customHeight="1">
      <c r="B28" s="170" t="s">
        <v>32</v>
      </c>
      <c r="C28" s="171" t="s">
        <v>21</v>
      </c>
      <c r="D28" s="171">
        <f>SUM(D29)</f>
        <v>93304.14</v>
      </c>
      <c r="E28" s="171">
        <f>SUM(E29)</f>
        <v>100000</v>
      </c>
      <c r="F28" s="171">
        <f>SUM(F29)</f>
        <v>110000</v>
      </c>
      <c r="G28" s="171">
        <f>SUM(G29)</f>
        <v>54000</v>
      </c>
      <c r="H28" s="171">
        <f>SUM(H29)</f>
        <v>54000</v>
      </c>
    </row>
    <row r="29" spans="2:8" ht="13.5" customHeight="1">
      <c r="B29" s="172" t="s">
        <v>335</v>
      </c>
      <c r="C29" s="173" t="s">
        <v>351</v>
      </c>
      <c r="D29" s="174">
        <f>SUM(7!D389+7!D393+7!D397)</f>
        <v>93304.14</v>
      </c>
      <c r="E29" s="174">
        <f>SUM(7!E389+7!E393+7!E397)</f>
        <v>100000</v>
      </c>
      <c r="F29" s="174">
        <f>SUM(7!F389+7!F393+7!F397)</f>
        <v>110000</v>
      </c>
      <c r="G29" s="174">
        <f>SUM(7!O389+7!O393+7!O397)</f>
        <v>54000</v>
      </c>
      <c r="H29" s="174">
        <f>SUM(7!P389+7!P393+7!P397)</f>
        <v>54000</v>
      </c>
    </row>
    <row r="30" spans="2:8" ht="18" customHeight="1">
      <c r="B30" s="170" t="s">
        <v>33</v>
      </c>
      <c r="C30" s="171" t="s">
        <v>22</v>
      </c>
      <c r="D30" s="171">
        <f>SUM(D31:D33)</f>
        <v>811124.9800000001</v>
      </c>
      <c r="E30" s="171">
        <f>SUM(E31:E33)</f>
        <v>2102582.31</v>
      </c>
      <c r="F30" s="171">
        <f>SUM(F31:F33)</f>
        <v>2974362</v>
      </c>
      <c r="G30" s="171">
        <f>SUM(G31:G33)</f>
        <v>3482000</v>
      </c>
      <c r="H30" s="171">
        <f>SUM(H31:H33)</f>
        <v>2971000</v>
      </c>
    </row>
    <row r="31" spans="2:8" ht="13.5" customHeight="1">
      <c r="B31" s="172" t="s">
        <v>336</v>
      </c>
      <c r="C31" s="173" t="s">
        <v>352</v>
      </c>
      <c r="D31" s="174">
        <f>7!D406+7!D402+7!D414+7!D418+7!D426</f>
        <v>272124.58999999997</v>
      </c>
      <c r="E31" s="174">
        <f>7!E406+7!E402+7!E414+7!E418+7!E426</f>
        <v>431000</v>
      </c>
      <c r="F31" s="174">
        <f>7!F406+7!F402+7!F414+7!F418+7!F426</f>
        <v>481000</v>
      </c>
      <c r="G31" s="174">
        <f>7!O406+7!O402+7!O414+7!O418+7!O426</f>
        <v>1021000</v>
      </c>
      <c r="H31" s="174">
        <f>7!P406+7!P402+7!P414+7!P418+7!P426</f>
        <v>1481000</v>
      </c>
    </row>
    <row r="32" spans="2:8" ht="13.5" customHeight="1">
      <c r="B32" s="172" t="s">
        <v>337</v>
      </c>
      <c r="C32" s="173" t="s">
        <v>353</v>
      </c>
      <c r="D32" s="174">
        <f>7!D432+7!D648+7!D684</f>
        <v>512663.2100000001</v>
      </c>
      <c r="E32" s="174">
        <f>7!E432+7!E648+7!E684</f>
        <v>1646582.31</v>
      </c>
      <c r="F32" s="174">
        <f>7!F432+7!F648+7!F684</f>
        <v>2463362</v>
      </c>
      <c r="G32" s="174">
        <f>7!O432+7!O648+7!O684</f>
        <v>2431000</v>
      </c>
      <c r="H32" s="174">
        <f>7!P432+7!P648+7!P684</f>
        <v>1460000</v>
      </c>
    </row>
    <row r="33" spans="2:8" ht="13.5" customHeight="1">
      <c r="B33" s="172" t="s">
        <v>338</v>
      </c>
      <c r="C33" s="173" t="s">
        <v>354</v>
      </c>
      <c r="D33" s="174">
        <f>SUM(7!D518)</f>
        <v>26337.18</v>
      </c>
      <c r="E33" s="174">
        <f>SUM(7!E518)</f>
        <v>25000</v>
      </c>
      <c r="F33" s="174">
        <f>SUM(7!F518)</f>
        <v>30000</v>
      </c>
      <c r="G33" s="174">
        <f>SUM(7!O518)</f>
        <v>30000</v>
      </c>
      <c r="H33" s="174">
        <f>SUM(7!P518)</f>
        <v>30000</v>
      </c>
    </row>
    <row r="34" spans="2:8" ht="18" customHeight="1">
      <c r="B34" s="170" t="s">
        <v>35</v>
      </c>
      <c r="C34" s="171" t="s">
        <v>23</v>
      </c>
      <c r="D34" s="171">
        <f>SUM(D35:D36)</f>
        <v>823196.2700000001</v>
      </c>
      <c r="E34" s="171">
        <f>SUM(E35:E36)</f>
        <v>1395918.1</v>
      </c>
      <c r="F34" s="171">
        <f>SUM(F35:F36)</f>
        <v>1487710</v>
      </c>
      <c r="G34" s="171">
        <f>SUM(G35:G36)</f>
        <v>1223500</v>
      </c>
      <c r="H34" s="171">
        <f>SUM(H35:H36)</f>
        <v>1221600</v>
      </c>
    </row>
    <row r="35" spans="2:8" ht="13.5" customHeight="1">
      <c r="B35" s="172" t="s">
        <v>339</v>
      </c>
      <c r="C35" s="173" t="s">
        <v>355</v>
      </c>
      <c r="D35" s="174">
        <f>7!D592+7!D535+7!D545</f>
        <v>811312.7900000002</v>
      </c>
      <c r="E35" s="174">
        <f>7!E592+7!E535+7!E545</f>
        <v>1361418.1</v>
      </c>
      <c r="F35" s="174">
        <f>7!F592+7!F535+7!F545</f>
        <v>1447710</v>
      </c>
      <c r="G35" s="174">
        <f>7!O592+7!O535+7!O545</f>
        <v>1193500</v>
      </c>
      <c r="H35" s="174">
        <f>7!P592+7!P535+7!P545</f>
        <v>1191600</v>
      </c>
    </row>
    <row r="36" spans="2:8" ht="13.5" customHeight="1">
      <c r="B36" s="172" t="s">
        <v>340</v>
      </c>
      <c r="C36" s="173" t="s">
        <v>73</v>
      </c>
      <c r="D36" s="174">
        <f>7!D539</f>
        <v>11883.48</v>
      </c>
      <c r="E36" s="174">
        <f>7!E539</f>
        <v>34500</v>
      </c>
      <c r="F36" s="174">
        <f>7!F539</f>
        <v>40000</v>
      </c>
      <c r="G36" s="174">
        <f>7!O539</f>
        <v>30000</v>
      </c>
      <c r="H36" s="174">
        <f>7!P539</f>
        <v>30000</v>
      </c>
    </row>
    <row r="37" spans="2:8" ht="18" customHeight="1">
      <c r="B37" s="170" t="s">
        <v>36</v>
      </c>
      <c r="C37" s="171" t="s">
        <v>24</v>
      </c>
      <c r="D37" s="171">
        <f>SUM(D38:D43)</f>
        <v>184694.95</v>
      </c>
      <c r="E37" s="171">
        <f>SUM(E38:E43)</f>
        <v>305100</v>
      </c>
      <c r="F37" s="171">
        <f>SUM(F38:F43)</f>
        <v>349400</v>
      </c>
      <c r="G37" s="171">
        <f>SUM(G38:G43)</f>
        <v>334400</v>
      </c>
      <c r="H37" s="171">
        <f>SUM(H38:H43)</f>
        <v>334400</v>
      </c>
    </row>
    <row r="38" spans="2:8" ht="13.5" customHeight="1">
      <c r="B38" s="172" t="s">
        <v>341</v>
      </c>
      <c r="C38" s="173" t="s">
        <v>356</v>
      </c>
      <c r="D38" s="174">
        <f>SUM(7!D572)</f>
        <v>11945.05</v>
      </c>
      <c r="E38" s="174">
        <f>SUM(7!E572)</f>
        <v>14000</v>
      </c>
      <c r="F38" s="174">
        <f>SUM(7!F572)</f>
        <v>15000</v>
      </c>
      <c r="G38" s="174">
        <f>SUM(7!O572)</f>
        <v>16000</v>
      </c>
      <c r="H38" s="174">
        <f>SUM(7!P572)</f>
        <v>16000</v>
      </c>
    </row>
    <row r="39" spans="2:8" ht="13.5" customHeight="1">
      <c r="B39" s="172" t="s">
        <v>342</v>
      </c>
      <c r="C39" s="173" t="s">
        <v>357</v>
      </c>
      <c r="D39" s="174">
        <f>SUM(7!D585)</f>
        <v>0</v>
      </c>
      <c r="E39" s="174">
        <f>SUM(7!E585)</f>
        <v>0</v>
      </c>
      <c r="F39" s="174">
        <f>SUM(7!F585)</f>
        <v>0</v>
      </c>
      <c r="G39" s="174">
        <f>SUM(7!O585)</f>
        <v>0</v>
      </c>
      <c r="H39" s="174">
        <f>SUM(7!P585)</f>
        <v>0</v>
      </c>
    </row>
    <row r="40" spans="2:8" ht="13.5" customHeight="1">
      <c r="B40" s="172" t="s">
        <v>343</v>
      </c>
      <c r="C40" s="173" t="s">
        <v>358</v>
      </c>
      <c r="D40" s="174">
        <f>7!D562+7!D566</f>
        <v>42307.130000000005</v>
      </c>
      <c r="E40" s="174">
        <f>7!E562+7!E566</f>
        <v>126100</v>
      </c>
      <c r="F40" s="174">
        <f>7!F562+7!F566</f>
        <v>126400</v>
      </c>
      <c r="G40" s="174">
        <f>7!O562+7!O566</f>
        <v>130400</v>
      </c>
      <c r="H40" s="174">
        <f>7!P562+7!P566</f>
        <v>130400</v>
      </c>
    </row>
    <row r="41" spans="2:8" ht="13.5" customHeight="1">
      <c r="B41" s="172" t="s">
        <v>344</v>
      </c>
      <c r="C41" s="173" t="s">
        <v>359</v>
      </c>
      <c r="D41" s="174">
        <f>SUM(7!D576)</f>
        <v>0</v>
      </c>
      <c r="E41" s="174">
        <f>SUM(7!E576)</f>
        <v>2000</v>
      </c>
      <c r="F41" s="174">
        <f>SUM(7!F576)</f>
        <v>3000</v>
      </c>
      <c r="G41" s="174">
        <f>SUM(7!O576)</f>
        <v>3000</v>
      </c>
      <c r="H41" s="174">
        <f>SUM(7!P576)</f>
        <v>3000</v>
      </c>
    </row>
    <row r="42" spans="2:8" ht="13.5" customHeight="1">
      <c r="B42" s="172" t="s">
        <v>345</v>
      </c>
      <c r="C42" s="176" t="s">
        <v>360</v>
      </c>
      <c r="D42" s="174">
        <f>SUM(7!D555)</f>
        <v>103651.4</v>
      </c>
      <c r="E42" s="174">
        <f>SUM(7!E555)</f>
        <v>119000</v>
      </c>
      <c r="F42" s="174">
        <f>SUM(7!F555)</f>
        <v>170000</v>
      </c>
      <c r="G42" s="174">
        <f>SUM(7!O555)</f>
        <v>150000</v>
      </c>
      <c r="H42" s="174">
        <f>SUM(7!P555)</f>
        <v>150000</v>
      </c>
    </row>
    <row r="43" spans="2:8" ht="13.5" customHeight="1">
      <c r="B43" s="172" t="s">
        <v>346</v>
      </c>
      <c r="C43" s="173" t="s">
        <v>361</v>
      </c>
      <c r="D43" s="174">
        <f>SUM(7!D581)</f>
        <v>26791.37</v>
      </c>
      <c r="E43" s="174">
        <f>SUM(7!E581)</f>
        <v>44000</v>
      </c>
      <c r="F43" s="174">
        <f>SUM(7!F581)</f>
        <v>35000</v>
      </c>
      <c r="G43" s="174">
        <f>SUM(7!O581)</f>
        <v>35000</v>
      </c>
      <c r="H43" s="174">
        <f>SUM(7!P581)</f>
        <v>35000</v>
      </c>
    </row>
    <row r="44" spans="2:8" s="179" customFormat="1" ht="19.5" customHeight="1">
      <c r="B44" s="78"/>
      <c r="C44" s="178" t="s">
        <v>25</v>
      </c>
      <c r="D44" s="178">
        <f>SUM(D8+D12+D16+D20+D23+D28+D30+D34+D37)</f>
        <v>5479768.390000001</v>
      </c>
      <c r="E44" s="178">
        <f>SUM(E8+E12+E16+E20+E23+E28+E30+E34+E37)</f>
        <v>12171740.41</v>
      </c>
      <c r="F44" s="178">
        <f>SUM(F8+F12+F16+F20+F23+F28+F30+F34+F37)</f>
        <v>18663672</v>
      </c>
      <c r="G44" s="178">
        <f>SUM(G8+G12+G16+G20+G23+G28+G30+G34+G37)</f>
        <v>15802900</v>
      </c>
      <c r="H44" s="178">
        <f>SUM(H8+H12+H16+H20+H23+H28+H30+H34+H37)</f>
        <v>14072957</v>
      </c>
    </row>
    <row r="46" spans="6:8" ht="16.5" customHeight="1">
      <c r="F46" s="232"/>
      <c r="G46" s="232"/>
      <c r="H46" s="232"/>
    </row>
    <row r="47" spans="4:8" ht="21" customHeight="1">
      <c r="D47" s="177"/>
      <c r="E47" s="177"/>
      <c r="F47" s="177"/>
      <c r="G47" s="177"/>
      <c r="H47" s="177"/>
    </row>
  </sheetData>
  <sheetProtection/>
  <mergeCells count="2">
    <mergeCell ref="B4:H4"/>
    <mergeCell ref="F46:H46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4.28125" style="0" customWidth="1"/>
    <col min="2" max="2" width="39.00390625" style="0" customWidth="1"/>
    <col min="3" max="7" width="15.7109375" style="0" customWidth="1"/>
    <col min="8" max="9" width="13.7109375" style="0" customWidth="1"/>
  </cols>
  <sheetData>
    <row r="1" spans="1:7" s="27" customFormat="1" ht="46.5" customHeight="1">
      <c r="A1" s="181"/>
      <c r="B1" s="199" t="s">
        <v>365</v>
      </c>
      <c r="C1" s="181"/>
      <c r="D1" s="181"/>
      <c r="E1" s="181"/>
      <c r="F1" s="181"/>
      <c r="G1" s="181"/>
    </row>
    <row r="2" spans="1:7" s="4" customFormat="1" ht="22.5" customHeight="1">
      <c r="A2" s="200" t="s">
        <v>394</v>
      </c>
      <c r="B2" s="182"/>
      <c r="C2" s="183"/>
      <c r="D2" s="183"/>
      <c r="E2" s="183"/>
      <c r="F2" s="183"/>
      <c r="G2" s="183" t="s">
        <v>267</v>
      </c>
    </row>
    <row r="3" spans="1:7" s="4" customFormat="1" ht="35.25" customHeight="1">
      <c r="A3" s="184" t="s">
        <v>45</v>
      </c>
      <c r="B3" s="79" t="s">
        <v>63</v>
      </c>
      <c r="C3" s="185" t="s">
        <v>386</v>
      </c>
      <c r="D3" s="186" t="s">
        <v>388</v>
      </c>
      <c r="E3" s="185" t="s">
        <v>389</v>
      </c>
      <c r="F3" s="185" t="s">
        <v>264</v>
      </c>
      <c r="G3" s="185" t="s">
        <v>390</v>
      </c>
    </row>
    <row r="4" spans="1:7" s="4" customFormat="1" ht="30" customHeight="1">
      <c r="A4" s="187"/>
      <c r="B4" s="207" t="s">
        <v>425</v>
      </c>
      <c r="C4" s="188">
        <f>C5</f>
        <v>67547.15</v>
      </c>
      <c r="D4" s="188">
        <f>D5</f>
        <v>0</v>
      </c>
      <c r="E4" s="188">
        <f>E5</f>
        <v>3612000</v>
      </c>
      <c r="F4" s="188">
        <f>F5</f>
        <v>4000000</v>
      </c>
      <c r="G4" s="188">
        <f>G5</f>
        <v>2000000</v>
      </c>
    </row>
    <row r="5" spans="1:7" s="4" customFormat="1" ht="30" customHeight="1">
      <c r="A5" s="187" t="s">
        <v>87</v>
      </c>
      <c r="B5" s="202" t="s">
        <v>88</v>
      </c>
      <c r="C5" s="188">
        <f>C6+C7</f>
        <v>67547.15</v>
      </c>
      <c r="D5" s="188">
        <f>D6+D7</f>
        <v>0</v>
      </c>
      <c r="E5" s="188">
        <f>E6+E7</f>
        <v>3612000</v>
      </c>
      <c r="F5" s="188">
        <f>F6+F7</f>
        <v>4000000</v>
      </c>
      <c r="G5" s="188">
        <f>G6+G7</f>
        <v>2000000</v>
      </c>
    </row>
    <row r="6" spans="1:7" s="4" customFormat="1" ht="30" customHeight="1">
      <c r="A6" s="189" t="s">
        <v>217</v>
      </c>
      <c r="B6" s="190" t="s">
        <v>218</v>
      </c>
      <c r="C6" s="191">
        <v>0</v>
      </c>
      <c r="D6" s="191">
        <v>0</v>
      </c>
      <c r="E6" s="191">
        <v>0</v>
      </c>
      <c r="F6" s="191">
        <v>0</v>
      </c>
      <c r="G6" s="191">
        <v>0</v>
      </c>
    </row>
    <row r="7" spans="1:7" s="4" customFormat="1" ht="30" customHeight="1">
      <c r="A7" s="189" t="s">
        <v>205</v>
      </c>
      <c r="B7" s="190" t="s">
        <v>206</v>
      </c>
      <c r="C7" s="191">
        <v>67547.15</v>
      </c>
      <c r="D7" s="191">
        <v>0</v>
      </c>
      <c r="E7" s="191">
        <v>3612000</v>
      </c>
      <c r="F7" s="191">
        <v>4000000</v>
      </c>
      <c r="G7" s="191">
        <v>2000000</v>
      </c>
    </row>
    <row r="8" spans="1:7" ht="19.5" customHeight="1">
      <c r="A8" s="183"/>
      <c r="B8" s="183"/>
      <c r="C8" s="183"/>
      <c r="D8" s="183"/>
      <c r="E8" s="183"/>
      <c r="F8" s="183"/>
      <c r="G8" s="183"/>
    </row>
    <row r="9" spans="1:7" s="4" customFormat="1" ht="34.5" customHeight="1">
      <c r="A9" s="184" t="s">
        <v>45</v>
      </c>
      <c r="B9" s="28" t="s">
        <v>10</v>
      </c>
      <c r="C9" s="185" t="s">
        <v>260</v>
      </c>
      <c r="D9" s="186" t="s">
        <v>261</v>
      </c>
      <c r="E9" s="185" t="s">
        <v>262</v>
      </c>
      <c r="F9" s="185" t="s">
        <v>263</v>
      </c>
      <c r="G9" s="185" t="s">
        <v>264</v>
      </c>
    </row>
    <row r="10" spans="1:7" ht="30" customHeight="1">
      <c r="A10" s="195"/>
      <c r="B10" s="207" t="s">
        <v>426</v>
      </c>
      <c r="C10" s="188">
        <f>C11</f>
        <v>19172.37</v>
      </c>
      <c r="D10" s="188">
        <f>D11</f>
        <v>689565</v>
      </c>
      <c r="E10" s="188">
        <f>E11</f>
        <v>60000</v>
      </c>
      <c r="F10" s="188">
        <f>F11</f>
        <v>100000</v>
      </c>
      <c r="G10" s="188">
        <f>G11</f>
        <v>100000</v>
      </c>
    </row>
    <row r="11" spans="1:7" ht="30" customHeight="1">
      <c r="A11" s="195" t="s">
        <v>201</v>
      </c>
      <c r="B11" s="202" t="s">
        <v>202</v>
      </c>
      <c r="C11" s="188">
        <f>C12+C13</f>
        <v>19172.37</v>
      </c>
      <c r="D11" s="188">
        <f>D12+D13</f>
        <v>689565</v>
      </c>
      <c r="E11" s="188">
        <f>E12+E13</f>
        <v>60000</v>
      </c>
      <c r="F11" s="188">
        <f>F12+F13</f>
        <v>100000</v>
      </c>
      <c r="G11" s="188">
        <f>G12+G13</f>
        <v>100000</v>
      </c>
    </row>
    <row r="12" spans="1:7" ht="30" customHeight="1">
      <c r="A12" s="196" t="s">
        <v>242</v>
      </c>
      <c r="B12" s="190" t="s">
        <v>244</v>
      </c>
      <c r="C12" s="191">
        <v>0</v>
      </c>
      <c r="D12" s="191">
        <v>0</v>
      </c>
      <c r="E12" s="191">
        <v>0</v>
      </c>
      <c r="F12" s="191">
        <v>0</v>
      </c>
      <c r="G12" s="191">
        <v>0</v>
      </c>
    </row>
    <row r="13" spans="1:7" ht="30" customHeight="1">
      <c r="A13" s="196" t="s">
        <v>203</v>
      </c>
      <c r="B13" s="203" t="s">
        <v>204</v>
      </c>
      <c r="C13" s="191">
        <v>19172.37</v>
      </c>
      <c r="D13" s="191">
        <v>689565</v>
      </c>
      <c r="E13" s="191">
        <v>60000</v>
      </c>
      <c r="F13" s="191">
        <v>100000</v>
      </c>
      <c r="G13" s="191">
        <v>100000</v>
      </c>
    </row>
    <row r="14" ht="18.75" customHeight="1"/>
    <row r="15" ht="18.75" customHeight="1"/>
    <row r="16" ht="18.75" customHeight="1"/>
    <row r="17" ht="18.75" customHeight="1"/>
    <row r="18" ht="18.75" customHeight="1"/>
    <row r="19" ht="21" customHeight="1"/>
    <row r="20" ht="18.75" customHeight="1"/>
    <row r="21" ht="18.75" customHeight="1"/>
    <row r="22" ht="21" customHeight="1"/>
    <row r="23" ht="18.75" customHeight="1"/>
    <row r="24" ht="21" customHeight="1"/>
    <row r="25" ht="30" customHeight="1"/>
    <row r="26" ht="19.5" customHeight="1"/>
    <row r="27" spans="1:9" ht="12.75">
      <c r="A27" s="10"/>
      <c r="B27" s="10"/>
      <c r="C27" s="10"/>
      <c r="D27" s="10"/>
      <c r="E27" s="10"/>
      <c r="F27" s="10"/>
      <c r="G27" s="10"/>
      <c r="H27" s="10"/>
      <c r="I27" s="10"/>
    </row>
    <row r="28" spans="1:3" ht="12.75">
      <c r="A28" s="233"/>
      <c r="B28" s="233"/>
      <c r="C28" s="233"/>
    </row>
  </sheetData>
  <sheetProtection/>
  <mergeCells count="1">
    <mergeCell ref="A28:C28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4.28125" style="0" customWidth="1"/>
    <col min="2" max="2" width="39.00390625" style="0" customWidth="1"/>
    <col min="3" max="7" width="15.7109375" style="0" customWidth="1"/>
    <col min="8" max="9" width="13.7109375" style="0" customWidth="1"/>
  </cols>
  <sheetData>
    <row r="1" spans="1:7" s="27" customFormat="1" ht="46.5" customHeight="1">
      <c r="A1" s="181"/>
      <c r="B1" s="199" t="s">
        <v>365</v>
      </c>
      <c r="C1" s="181"/>
      <c r="D1" s="181"/>
      <c r="E1" s="181"/>
      <c r="F1" s="181"/>
      <c r="G1" s="181"/>
    </row>
    <row r="2" spans="1:7" s="4" customFormat="1" ht="22.5" customHeight="1">
      <c r="A2" s="200" t="s">
        <v>395</v>
      </c>
      <c r="B2" s="182"/>
      <c r="C2" s="183"/>
      <c r="D2" s="183"/>
      <c r="E2" s="183"/>
      <c r="F2" s="183"/>
      <c r="G2" s="183" t="s">
        <v>267</v>
      </c>
    </row>
    <row r="3" spans="1:7" s="4" customFormat="1" ht="35.25" customHeight="1">
      <c r="A3" s="184" t="s">
        <v>45</v>
      </c>
      <c r="B3" s="79" t="s">
        <v>63</v>
      </c>
      <c r="C3" s="185" t="s">
        <v>386</v>
      </c>
      <c r="D3" s="186" t="s">
        <v>388</v>
      </c>
      <c r="E3" s="185" t="s">
        <v>389</v>
      </c>
      <c r="F3" s="185" t="s">
        <v>264</v>
      </c>
      <c r="G3" s="185" t="s">
        <v>390</v>
      </c>
    </row>
    <row r="4" spans="1:7" s="4" customFormat="1" ht="30" customHeight="1">
      <c r="A4" s="187"/>
      <c r="B4" s="211" t="s">
        <v>425</v>
      </c>
      <c r="C4" s="188">
        <f aca="true" t="shared" si="0" ref="C4:G5">C5</f>
        <v>67547.15</v>
      </c>
      <c r="D4" s="188">
        <f t="shared" si="0"/>
        <v>0</v>
      </c>
      <c r="E4" s="188">
        <f t="shared" si="0"/>
        <v>3612000</v>
      </c>
      <c r="F4" s="188">
        <f t="shared" si="0"/>
        <v>4000000</v>
      </c>
      <c r="G4" s="188">
        <f t="shared" si="0"/>
        <v>2000000</v>
      </c>
    </row>
    <row r="5" spans="1:7" s="4" customFormat="1" ht="30" customHeight="1">
      <c r="A5" s="189" t="s">
        <v>412</v>
      </c>
      <c r="B5" s="190" t="s">
        <v>218</v>
      </c>
      <c r="C5" s="191">
        <f t="shared" si="0"/>
        <v>67547.15</v>
      </c>
      <c r="D5" s="191">
        <f t="shared" si="0"/>
        <v>0</v>
      </c>
      <c r="E5" s="191">
        <f t="shared" si="0"/>
        <v>3612000</v>
      </c>
      <c r="F5" s="191">
        <f t="shared" si="0"/>
        <v>4000000</v>
      </c>
      <c r="G5" s="191">
        <f t="shared" si="0"/>
        <v>2000000</v>
      </c>
    </row>
    <row r="6" spans="1:7" s="4" customFormat="1" ht="30" customHeight="1">
      <c r="A6" s="192"/>
      <c r="B6" s="193" t="s">
        <v>284</v>
      </c>
      <c r="C6" s="194">
        <v>67547.15</v>
      </c>
      <c r="D6" s="194">
        <v>0</v>
      </c>
      <c r="E6" s="194">
        <v>3612000</v>
      </c>
      <c r="F6" s="194">
        <v>4000000</v>
      </c>
      <c r="G6" s="194">
        <v>2000000</v>
      </c>
    </row>
    <row r="7" spans="1:7" ht="19.5" customHeight="1">
      <c r="A7" s="183"/>
      <c r="B7" s="183"/>
      <c r="C7" s="183"/>
      <c r="D7" s="183"/>
      <c r="E7" s="183"/>
      <c r="F7" s="183"/>
      <c r="G7" s="183"/>
    </row>
    <row r="8" spans="1:7" s="4" customFormat="1" ht="34.5" customHeight="1">
      <c r="A8" s="184" t="s">
        <v>45</v>
      </c>
      <c r="B8" s="28" t="s">
        <v>10</v>
      </c>
      <c r="C8" s="185" t="s">
        <v>260</v>
      </c>
      <c r="D8" s="186" t="s">
        <v>261</v>
      </c>
      <c r="E8" s="185" t="s">
        <v>262</v>
      </c>
      <c r="F8" s="185" t="s">
        <v>263</v>
      </c>
      <c r="G8" s="185" t="s">
        <v>264</v>
      </c>
    </row>
    <row r="9" spans="1:7" s="4" customFormat="1" ht="30" customHeight="1">
      <c r="A9" s="187"/>
      <c r="B9" s="211" t="s">
        <v>426</v>
      </c>
      <c r="C9" s="188">
        <f aca="true" t="shared" si="1" ref="C9:G10">C10</f>
        <v>19172.37</v>
      </c>
      <c r="D9" s="188">
        <f t="shared" si="1"/>
        <v>689565</v>
      </c>
      <c r="E9" s="188">
        <f t="shared" si="1"/>
        <v>60000</v>
      </c>
      <c r="F9" s="188">
        <f t="shared" si="1"/>
        <v>100000</v>
      </c>
      <c r="G9" s="188">
        <f t="shared" si="1"/>
        <v>100000</v>
      </c>
    </row>
    <row r="10" spans="1:7" s="210" customFormat="1" ht="30" customHeight="1">
      <c r="A10" s="208" t="s">
        <v>409</v>
      </c>
      <c r="B10" s="6" t="s">
        <v>411</v>
      </c>
      <c r="C10" s="209">
        <f t="shared" si="1"/>
        <v>19172.37</v>
      </c>
      <c r="D10" s="209">
        <f t="shared" si="1"/>
        <v>689565</v>
      </c>
      <c r="E10" s="209">
        <f t="shared" si="1"/>
        <v>60000</v>
      </c>
      <c r="F10" s="209">
        <f t="shared" si="1"/>
        <v>100000</v>
      </c>
      <c r="G10" s="209">
        <f t="shared" si="1"/>
        <v>100000</v>
      </c>
    </row>
    <row r="11" spans="1:7" ht="30" customHeight="1">
      <c r="A11" s="197"/>
      <c r="B11" s="198" t="s">
        <v>282</v>
      </c>
      <c r="C11" s="194">
        <v>19172.37</v>
      </c>
      <c r="D11" s="194">
        <v>689565</v>
      </c>
      <c r="E11" s="194">
        <v>60000</v>
      </c>
      <c r="F11" s="194">
        <v>100000</v>
      </c>
      <c r="G11" s="194">
        <v>100000</v>
      </c>
    </row>
    <row r="12" ht="18.75" customHeight="1"/>
    <row r="13" ht="18.75" customHeight="1"/>
    <row r="14" ht="18.75" customHeight="1"/>
    <row r="15" ht="18.75" customHeight="1"/>
    <row r="16" ht="18.75" customHeight="1"/>
    <row r="17" ht="21" customHeight="1"/>
    <row r="18" ht="18.75" customHeight="1"/>
    <row r="19" ht="18.75" customHeight="1"/>
    <row r="20" ht="21" customHeight="1"/>
    <row r="21" ht="18.75" customHeight="1"/>
    <row r="22" ht="21" customHeight="1"/>
    <row r="23" ht="30" customHeight="1"/>
    <row r="24" ht="19.5" customHeight="1"/>
    <row r="25" spans="1:9" ht="12.75">
      <c r="A25" s="10"/>
      <c r="B25" s="10"/>
      <c r="C25" s="10"/>
      <c r="D25" s="10"/>
      <c r="E25" s="10"/>
      <c r="F25" s="10"/>
      <c r="G25" s="10"/>
      <c r="H25" s="10"/>
      <c r="I25" s="10"/>
    </row>
    <row r="26" spans="1:3" ht="12.75">
      <c r="A26" s="233"/>
      <c r="B26" s="233"/>
      <c r="C26" s="233"/>
    </row>
  </sheetData>
  <sheetProtection/>
  <mergeCells count="1">
    <mergeCell ref="A26:C26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10"/>
  <sheetViews>
    <sheetView tabSelected="1" view="pageLayout" zoomScale="124" zoomScaleNormal="84" zoomScaleSheetLayoutView="50" zoomScalePageLayoutView="124" workbookViewId="0" topLeftCell="B690">
      <selection activeCell="P700" sqref="P700"/>
    </sheetView>
  </sheetViews>
  <sheetFormatPr defaultColWidth="9.140625" defaultRowHeight="12.75"/>
  <cols>
    <col min="1" max="1" width="6.28125" style="101" customWidth="1"/>
    <col min="2" max="2" width="6.8515625" style="48" customWidth="1"/>
    <col min="3" max="3" width="44.7109375" style="48" customWidth="1"/>
    <col min="4" max="5" width="9.7109375" style="48" customWidth="1"/>
    <col min="6" max="6" width="9.57421875" style="48" customWidth="1"/>
    <col min="7" max="7" width="10.00390625" style="48" customWidth="1"/>
    <col min="8" max="8" width="9.28125" style="48" customWidth="1"/>
    <col min="9" max="9" width="9.140625" style="48" customWidth="1"/>
    <col min="10" max="10" width="8.00390625" style="48" customWidth="1"/>
    <col min="11" max="11" width="6.140625" style="48" customWidth="1"/>
    <col min="12" max="12" width="6.8515625" style="48" customWidth="1"/>
    <col min="13" max="14" width="8.00390625" style="62" customWidth="1"/>
    <col min="15" max="15" width="9.57421875" style="48" customWidth="1"/>
    <col min="16" max="16" width="9.28125" style="48" customWidth="1"/>
    <col min="17" max="17" width="9.140625" style="48" customWidth="1"/>
    <col min="18" max="18" width="10.421875" style="48" bestFit="1" customWidth="1"/>
    <col min="19" max="19" width="9.140625" style="100" customWidth="1"/>
    <col min="20" max="20" width="9.421875" style="48" bestFit="1" customWidth="1"/>
    <col min="21" max="16384" width="9.140625" style="48" customWidth="1"/>
  </cols>
  <sheetData>
    <row r="1" spans="5:7" ht="9.75">
      <c r="E1" s="236" t="s">
        <v>371</v>
      </c>
      <c r="F1" s="236"/>
      <c r="G1" s="236"/>
    </row>
    <row r="2" spans="2:16" ht="9.75">
      <c r="B2" s="237" t="s">
        <v>372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2:16" ht="9.75"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4" spans="2:16" ht="18" customHeight="1"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ht="23.25" customHeight="1">
      <c r="B5" s="161" t="s">
        <v>362</v>
      </c>
    </row>
    <row r="6" ht="11.25" customHeight="1">
      <c r="P6" s="48" t="s">
        <v>267</v>
      </c>
    </row>
    <row r="7" spans="1:19" s="95" customFormat="1" ht="15" customHeight="1">
      <c r="A7" s="238" t="s">
        <v>11</v>
      </c>
      <c r="B7" s="238" t="s">
        <v>94</v>
      </c>
      <c r="C7" s="239" t="s">
        <v>15</v>
      </c>
      <c r="D7" s="238" t="s">
        <v>396</v>
      </c>
      <c r="E7" s="238" t="s">
        <v>397</v>
      </c>
      <c r="F7" s="264" t="s">
        <v>405</v>
      </c>
      <c r="G7" s="239" t="s">
        <v>398</v>
      </c>
      <c r="H7" s="239"/>
      <c r="I7" s="239"/>
      <c r="J7" s="239"/>
      <c r="K7" s="239"/>
      <c r="L7" s="239"/>
      <c r="M7" s="239"/>
      <c r="N7" s="239"/>
      <c r="O7" s="238" t="s">
        <v>307</v>
      </c>
      <c r="P7" s="238" t="s">
        <v>399</v>
      </c>
      <c r="S7" s="96"/>
    </row>
    <row r="8" spans="1:19" s="148" customFormat="1" ht="44.25" customHeight="1">
      <c r="A8" s="239"/>
      <c r="B8" s="239"/>
      <c r="C8" s="239"/>
      <c r="D8" s="239"/>
      <c r="E8" s="239"/>
      <c r="F8" s="265"/>
      <c r="G8" s="97" t="s">
        <v>71</v>
      </c>
      <c r="H8" s="97" t="s">
        <v>12</v>
      </c>
      <c r="I8" s="97" t="s">
        <v>74</v>
      </c>
      <c r="J8" s="97" t="s">
        <v>72</v>
      </c>
      <c r="K8" s="97" t="s">
        <v>13</v>
      </c>
      <c r="L8" s="201" t="s">
        <v>229</v>
      </c>
      <c r="M8" s="97" t="s">
        <v>230</v>
      </c>
      <c r="N8" s="97" t="s">
        <v>98</v>
      </c>
      <c r="O8" s="238"/>
      <c r="P8" s="238"/>
      <c r="S8" s="149"/>
    </row>
    <row r="9" spans="1:19" s="95" customFormat="1" ht="10.5" customHeight="1">
      <c r="A9" s="80">
        <v>1</v>
      </c>
      <c r="B9" s="80">
        <v>2</v>
      </c>
      <c r="C9" s="80">
        <v>3</v>
      </c>
      <c r="D9" s="80">
        <v>4</v>
      </c>
      <c r="E9" s="80">
        <v>5</v>
      </c>
      <c r="F9" s="80">
        <v>6</v>
      </c>
      <c r="G9" s="80">
        <v>7</v>
      </c>
      <c r="H9" s="80">
        <v>8</v>
      </c>
      <c r="I9" s="80">
        <v>9</v>
      </c>
      <c r="J9" s="80">
        <v>10</v>
      </c>
      <c r="K9" s="80">
        <v>11</v>
      </c>
      <c r="L9" s="80">
        <v>12</v>
      </c>
      <c r="M9" s="213">
        <v>13</v>
      </c>
      <c r="N9" s="213">
        <v>14</v>
      </c>
      <c r="O9" s="80">
        <v>15</v>
      </c>
      <c r="P9" s="80">
        <v>16</v>
      </c>
      <c r="S9" s="96"/>
    </row>
    <row r="10" spans="1:19" s="62" customFormat="1" ht="45.75" customHeight="1">
      <c r="A10" s="240" t="s">
        <v>234</v>
      </c>
      <c r="B10" s="241"/>
      <c r="C10" s="242"/>
      <c r="D10" s="93">
        <f>D11+D592+D648+D682</f>
        <v>5498940.760000001</v>
      </c>
      <c r="E10" s="93">
        <f>E11+E592+E648+E682</f>
        <v>12861305.41</v>
      </c>
      <c r="F10" s="93">
        <f aca="true" t="shared" si="0" ref="F10:F22">SUM(G10:N10)</f>
        <v>18723672</v>
      </c>
      <c r="G10" s="93">
        <f aca="true" t="shared" si="1" ref="G10:P10">G11+G592+G648+G682</f>
        <v>6636800</v>
      </c>
      <c r="H10" s="93">
        <f t="shared" si="1"/>
        <v>291395</v>
      </c>
      <c r="I10" s="93">
        <f t="shared" si="1"/>
        <v>1464200</v>
      </c>
      <c r="J10" s="93">
        <f t="shared" si="1"/>
        <v>2416780</v>
      </c>
      <c r="K10" s="159">
        <f t="shared" si="1"/>
        <v>10000</v>
      </c>
      <c r="L10" s="93">
        <f t="shared" si="1"/>
        <v>1600</v>
      </c>
      <c r="M10" s="93">
        <f t="shared" si="1"/>
        <v>3612000</v>
      </c>
      <c r="N10" s="93">
        <f t="shared" si="1"/>
        <v>4290897</v>
      </c>
      <c r="O10" s="93">
        <f t="shared" si="1"/>
        <v>15902900</v>
      </c>
      <c r="P10" s="93">
        <f t="shared" si="1"/>
        <v>14172957</v>
      </c>
      <c r="S10" s="156"/>
    </row>
    <row r="11" spans="1:19" s="62" customFormat="1" ht="36" customHeight="1">
      <c r="A11" s="158"/>
      <c r="B11" s="243" t="s">
        <v>134</v>
      </c>
      <c r="C11" s="244"/>
      <c r="D11" s="94">
        <f>D12+D41+D61+D75+D87+D113+D140+D156+D180+D236+D248+D287+D292+D311+D342+D365+D388+D401+D432+D517+D525+D534+D551</f>
        <v>4670347.720000001</v>
      </c>
      <c r="E11" s="94">
        <f>E12+E41+E61+E75+E87+E113+E140+E156+E180+E236+E248+E287+E292+E311+E342+E365+E388+E401+E432+E517+E525+E534+E551</f>
        <v>11431035</v>
      </c>
      <c r="F11" s="94">
        <f t="shared" si="0"/>
        <v>16714700</v>
      </c>
      <c r="G11" s="94">
        <f aca="true" t="shared" si="2" ref="G11:P11">G12+G41+G61+G75+G87+G113+G140+G156+G180+G236+G248+G287+G292+G311+G342+G365+G388+G401+G432+G517+G525+G534+G551</f>
        <v>5158883</v>
      </c>
      <c r="H11" s="94">
        <f t="shared" si="2"/>
        <v>30000</v>
      </c>
      <c r="I11" s="94">
        <f t="shared" si="2"/>
        <v>1344200</v>
      </c>
      <c r="J11" s="94">
        <f t="shared" si="2"/>
        <v>2288830</v>
      </c>
      <c r="K11" s="160">
        <f t="shared" si="2"/>
        <v>0</v>
      </c>
      <c r="L11" s="94">
        <f t="shared" si="2"/>
        <v>1600</v>
      </c>
      <c r="M11" s="94">
        <f t="shared" si="2"/>
        <v>3612000</v>
      </c>
      <c r="N11" s="94">
        <f t="shared" si="2"/>
        <v>4279187</v>
      </c>
      <c r="O11" s="94">
        <f t="shared" si="2"/>
        <v>14100400</v>
      </c>
      <c r="P11" s="94">
        <f t="shared" si="2"/>
        <v>12276357</v>
      </c>
      <c r="S11" s="156"/>
    </row>
    <row r="12" spans="1:16" ht="27.75" customHeight="1">
      <c r="A12" s="102"/>
      <c r="B12" s="263" t="s">
        <v>95</v>
      </c>
      <c r="C12" s="263"/>
      <c r="D12" s="84">
        <f>D13+D23+D27</f>
        <v>796158.28</v>
      </c>
      <c r="E12" s="84">
        <f>E13+E23+E27</f>
        <v>1044870</v>
      </c>
      <c r="F12" s="84">
        <f t="shared" si="0"/>
        <v>1232100</v>
      </c>
      <c r="G12" s="84">
        <f aca="true" t="shared" si="3" ref="G12:P12">G13+G23+G27</f>
        <v>947913</v>
      </c>
      <c r="H12" s="84">
        <f t="shared" si="3"/>
        <v>30000</v>
      </c>
      <c r="I12" s="84">
        <f t="shared" si="3"/>
        <v>0</v>
      </c>
      <c r="J12" s="84">
        <f t="shared" si="3"/>
        <v>0</v>
      </c>
      <c r="K12" s="84">
        <f t="shared" si="3"/>
        <v>0</v>
      </c>
      <c r="L12" s="84">
        <f t="shared" si="3"/>
        <v>0</v>
      </c>
      <c r="M12" s="66">
        <f t="shared" si="3"/>
        <v>0</v>
      </c>
      <c r="N12" s="66">
        <f t="shared" si="3"/>
        <v>254187</v>
      </c>
      <c r="O12" s="84">
        <f t="shared" si="3"/>
        <v>1172000</v>
      </c>
      <c r="P12" s="84">
        <f t="shared" si="3"/>
        <v>1187000</v>
      </c>
    </row>
    <row r="13" spans="1:18" ht="24" customHeight="1">
      <c r="A13" s="103" t="s">
        <v>308</v>
      </c>
      <c r="B13" s="266" t="s">
        <v>96</v>
      </c>
      <c r="C13" s="266"/>
      <c r="D13" s="85">
        <f aca="true" t="shared" si="4" ref="D13:P13">D14</f>
        <v>690051.15</v>
      </c>
      <c r="E13" s="85">
        <f>E14</f>
        <v>916600</v>
      </c>
      <c r="F13" s="89">
        <f t="shared" si="0"/>
        <v>1104100</v>
      </c>
      <c r="G13" s="85">
        <f t="shared" si="4"/>
        <v>819913</v>
      </c>
      <c r="H13" s="85">
        <f t="shared" si="4"/>
        <v>30000</v>
      </c>
      <c r="I13" s="85">
        <f t="shared" si="4"/>
        <v>0</v>
      </c>
      <c r="J13" s="85">
        <f t="shared" si="4"/>
        <v>0</v>
      </c>
      <c r="K13" s="85">
        <f t="shared" si="4"/>
        <v>0</v>
      </c>
      <c r="L13" s="85">
        <f t="shared" si="4"/>
        <v>0</v>
      </c>
      <c r="M13" s="214">
        <f t="shared" si="4"/>
        <v>0</v>
      </c>
      <c r="N13" s="214">
        <f t="shared" si="4"/>
        <v>254187</v>
      </c>
      <c r="O13" s="85">
        <f t="shared" si="4"/>
        <v>1060000</v>
      </c>
      <c r="P13" s="85">
        <f t="shared" si="4"/>
        <v>1070000</v>
      </c>
      <c r="R13" s="100"/>
    </row>
    <row r="14" spans="1:16" ht="21" customHeight="1">
      <c r="A14" s="98"/>
      <c r="B14" s="76">
        <v>3</v>
      </c>
      <c r="C14" s="104" t="s">
        <v>3</v>
      </c>
      <c r="D14" s="86">
        <f>D15+D19</f>
        <v>690051.15</v>
      </c>
      <c r="E14" s="86">
        <f>E15+E19</f>
        <v>916600</v>
      </c>
      <c r="F14" s="90">
        <f t="shared" si="0"/>
        <v>1104100</v>
      </c>
      <c r="G14" s="86">
        <f>G15+G19</f>
        <v>819913</v>
      </c>
      <c r="H14" s="86">
        <f>H15+H19</f>
        <v>30000</v>
      </c>
      <c r="I14" s="86">
        <f aca="true" t="shared" si="5" ref="I14:N14">I15+I19</f>
        <v>0</v>
      </c>
      <c r="J14" s="86">
        <f t="shared" si="5"/>
        <v>0</v>
      </c>
      <c r="K14" s="86">
        <f t="shared" si="5"/>
        <v>0</v>
      </c>
      <c r="L14" s="86">
        <f t="shared" si="5"/>
        <v>0</v>
      </c>
      <c r="M14" s="63">
        <f>M15+M19</f>
        <v>0</v>
      </c>
      <c r="N14" s="63">
        <f t="shared" si="5"/>
        <v>254187</v>
      </c>
      <c r="O14" s="86">
        <f>O15+O19</f>
        <v>1060000</v>
      </c>
      <c r="P14" s="86">
        <f>P15+P19</f>
        <v>1070000</v>
      </c>
    </row>
    <row r="15" spans="1:16" ht="18" customHeight="1">
      <c r="A15" s="98"/>
      <c r="B15" s="76">
        <v>31</v>
      </c>
      <c r="C15" s="104" t="s">
        <v>6</v>
      </c>
      <c r="D15" s="86">
        <f>D16+D17+D18</f>
        <v>467143.72000000003</v>
      </c>
      <c r="E15" s="86">
        <f>E16+E17+E18</f>
        <v>553500</v>
      </c>
      <c r="F15" s="90">
        <f t="shared" si="0"/>
        <v>710000</v>
      </c>
      <c r="G15" s="86">
        <f>G16+G17+G18</f>
        <v>425813</v>
      </c>
      <c r="H15" s="86">
        <f aca="true" t="shared" si="6" ref="H15:M15">H16+H17+H18</f>
        <v>30000</v>
      </c>
      <c r="I15" s="86">
        <f t="shared" si="6"/>
        <v>0</v>
      </c>
      <c r="J15" s="86">
        <f t="shared" si="6"/>
        <v>0</v>
      </c>
      <c r="K15" s="86">
        <f t="shared" si="6"/>
        <v>0</v>
      </c>
      <c r="L15" s="86">
        <f t="shared" si="6"/>
        <v>0</v>
      </c>
      <c r="M15" s="63">
        <f t="shared" si="6"/>
        <v>0</v>
      </c>
      <c r="N15" s="63">
        <f>N16+N17+N18</f>
        <v>254187</v>
      </c>
      <c r="O15" s="86">
        <v>650000</v>
      </c>
      <c r="P15" s="86">
        <v>650000</v>
      </c>
    </row>
    <row r="16" spans="1:19" s="95" customFormat="1" ht="15" customHeight="1">
      <c r="A16" s="105"/>
      <c r="B16" s="74"/>
      <c r="C16" s="71" t="s">
        <v>282</v>
      </c>
      <c r="D16" s="87">
        <v>13767.07</v>
      </c>
      <c r="E16" s="87">
        <v>347830</v>
      </c>
      <c r="F16" s="91">
        <f t="shared" si="0"/>
        <v>425813</v>
      </c>
      <c r="G16" s="87">
        <v>425813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67">
        <v>0</v>
      </c>
      <c r="N16" s="67">
        <v>0</v>
      </c>
      <c r="O16" s="87">
        <v>0</v>
      </c>
      <c r="P16" s="87">
        <v>0</v>
      </c>
      <c r="S16" s="96"/>
    </row>
    <row r="17" spans="1:19" s="95" customFormat="1" ht="15" customHeight="1">
      <c r="A17" s="105"/>
      <c r="B17" s="74"/>
      <c r="C17" s="71" t="s">
        <v>290</v>
      </c>
      <c r="D17" s="87">
        <v>453376.65</v>
      </c>
      <c r="E17" s="87">
        <v>205670</v>
      </c>
      <c r="F17" s="91">
        <f t="shared" si="0"/>
        <v>30000</v>
      </c>
      <c r="G17" s="87">
        <v>0</v>
      </c>
      <c r="H17" s="87">
        <v>30000</v>
      </c>
      <c r="I17" s="87">
        <v>0</v>
      </c>
      <c r="J17" s="87">
        <v>0</v>
      </c>
      <c r="K17" s="87">
        <v>0</v>
      </c>
      <c r="L17" s="87">
        <v>0</v>
      </c>
      <c r="M17" s="67">
        <v>0</v>
      </c>
      <c r="N17" s="67">
        <v>0</v>
      </c>
      <c r="O17" s="87">
        <v>0</v>
      </c>
      <c r="P17" s="87">
        <v>0</v>
      </c>
      <c r="S17" s="96"/>
    </row>
    <row r="18" spans="1:19" s="95" customFormat="1" ht="15" customHeight="1">
      <c r="A18" s="105"/>
      <c r="B18" s="74"/>
      <c r="C18" s="71" t="s">
        <v>297</v>
      </c>
      <c r="D18" s="87">
        <v>0</v>
      </c>
      <c r="E18" s="87">
        <v>0</v>
      </c>
      <c r="F18" s="91">
        <f t="shared" si="0"/>
        <v>254187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67">
        <v>0</v>
      </c>
      <c r="N18" s="67">
        <v>254187</v>
      </c>
      <c r="O18" s="87">
        <v>0</v>
      </c>
      <c r="P18" s="87">
        <v>0</v>
      </c>
      <c r="S18" s="96"/>
    </row>
    <row r="19" spans="1:16" ht="18" customHeight="1">
      <c r="A19" s="98"/>
      <c r="B19" s="76">
        <v>32</v>
      </c>
      <c r="C19" s="104" t="s">
        <v>7</v>
      </c>
      <c r="D19" s="86">
        <f>D20+D21+D22</f>
        <v>222907.43</v>
      </c>
      <c r="E19" s="86">
        <f>E20+E21+E22</f>
        <v>363100</v>
      </c>
      <c r="F19" s="90">
        <f t="shared" si="0"/>
        <v>394100</v>
      </c>
      <c r="G19" s="86">
        <f>G20+G21+G22</f>
        <v>394100</v>
      </c>
      <c r="H19" s="86">
        <f aca="true" t="shared" si="7" ref="H19:N19">H20+H21+H22</f>
        <v>0</v>
      </c>
      <c r="I19" s="86">
        <f t="shared" si="7"/>
        <v>0</v>
      </c>
      <c r="J19" s="86">
        <f t="shared" si="7"/>
        <v>0</v>
      </c>
      <c r="K19" s="86">
        <f t="shared" si="7"/>
        <v>0</v>
      </c>
      <c r="L19" s="86">
        <f t="shared" si="7"/>
        <v>0</v>
      </c>
      <c r="M19" s="63">
        <f t="shared" si="7"/>
        <v>0</v>
      </c>
      <c r="N19" s="63">
        <f t="shared" si="7"/>
        <v>0</v>
      </c>
      <c r="O19" s="86">
        <v>410000</v>
      </c>
      <c r="P19" s="86">
        <v>420000</v>
      </c>
    </row>
    <row r="20" spans="1:19" s="95" customFormat="1" ht="15" customHeight="1">
      <c r="A20" s="105"/>
      <c r="B20" s="74"/>
      <c r="C20" s="71" t="s">
        <v>282</v>
      </c>
      <c r="D20" s="87">
        <v>189564.81</v>
      </c>
      <c r="E20" s="87">
        <v>363100</v>
      </c>
      <c r="F20" s="90">
        <f t="shared" si="0"/>
        <v>394100</v>
      </c>
      <c r="G20" s="87">
        <v>394100</v>
      </c>
      <c r="H20" s="87">
        <v>0</v>
      </c>
      <c r="I20" s="87">
        <v>0</v>
      </c>
      <c r="J20" s="87">
        <v>0</v>
      </c>
      <c r="K20" s="87">
        <v>0</v>
      </c>
      <c r="L20" s="87">
        <v>0</v>
      </c>
      <c r="M20" s="67">
        <v>0</v>
      </c>
      <c r="N20" s="67">
        <v>0</v>
      </c>
      <c r="O20" s="87">
        <v>0</v>
      </c>
      <c r="P20" s="87">
        <v>0</v>
      </c>
      <c r="S20" s="96"/>
    </row>
    <row r="21" spans="1:19" s="95" customFormat="1" ht="15" customHeight="1">
      <c r="A21" s="105"/>
      <c r="B21" s="74"/>
      <c r="C21" s="71" t="s">
        <v>290</v>
      </c>
      <c r="D21" s="87">
        <v>26544.56</v>
      </c>
      <c r="E21" s="87">
        <v>0</v>
      </c>
      <c r="F21" s="90">
        <f t="shared" si="0"/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67">
        <v>0</v>
      </c>
      <c r="N21" s="67">
        <v>0</v>
      </c>
      <c r="O21" s="87">
        <v>0</v>
      </c>
      <c r="P21" s="87">
        <v>0</v>
      </c>
      <c r="S21" s="96"/>
    </row>
    <row r="22" spans="1:19" s="95" customFormat="1" ht="15" customHeight="1">
      <c r="A22" s="105"/>
      <c r="B22" s="74"/>
      <c r="C22" s="71" t="s">
        <v>292</v>
      </c>
      <c r="D22" s="87">
        <v>6798.06</v>
      </c>
      <c r="E22" s="87">
        <v>0</v>
      </c>
      <c r="F22" s="90">
        <f t="shared" si="0"/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67">
        <v>0</v>
      </c>
      <c r="N22" s="67">
        <v>0</v>
      </c>
      <c r="O22" s="87">
        <v>0</v>
      </c>
      <c r="P22" s="87">
        <v>0</v>
      </c>
      <c r="S22" s="96"/>
    </row>
    <row r="23" spans="1:16" ht="25.5" customHeight="1">
      <c r="A23" s="103" t="s">
        <v>308</v>
      </c>
      <c r="B23" s="267" t="s">
        <v>183</v>
      </c>
      <c r="C23" s="268"/>
      <c r="D23" s="85">
        <f>D24</f>
        <v>25569.39</v>
      </c>
      <c r="E23" s="85">
        <f aca="true" t="shared" si="8" ref="D23:P25">E24</f>
        <v>34270</v>
      </c>
      <c r="F23" s="89">
        <f aca="true" t="shared" si="9" ref="F23:F32">SUM(G23:N23)</f>
        <v>41000</v>
      </c>
      <c r="G23" s="85">
        <f t="shared" si="8"/>
        <v>41000</v>
      </c>
      <c r="H23" s="85">
        <f t="shared" si="8"/>
        <v>0</v>
      </c>
      <c r="I23" s="85">
        <f t="shared" si="8"/>
        <v>0</v>
      </c>
      <c r="J23" s="85">
        <f t="shared" si="8"/>
        <v>0</v>
      </c>
      <c r="K23" s="85">
        <f t="shared" si="8"/>
        <v>0</v>
      </c>
      <c r="L23" s="85">
        <f t="shared" si="8"/>
        <v>0</v>
      </c>
      <c r="M23" s="214">
        <f t="shared" si="8"/>
        <v>0</v>
      </c>
      <c r="N23" s="214">
        <f t="shared" si="8"/>
        <v>0</v>
      </c>
      <c r="O23" s="85">
        <f t="shared" si="8"/>
        <v>42000</v>
      </c>
      <c r="P23" s="85">
        <f t="shared" si="8"/>
        <v>42000</v>
      </c>
    </row>
    <row r="24" spans="1:16" ht="21" customHeight="1">
      <c r="A24" s="98"/>
      <c r="B24" s="76">
        <v>3</v>
      </c>
      <c r="C24" s="104" t="s">
        <v>3</v>
      </c>
      <c r="D24" s="86">
        <f t="shared" si="8"/>
        <v>25569.39</v>
      </c>
      <c r="E24" s="86">
        <f t="shared" si="8"/>
        <v>34270</v>
      </c>
      <c r="F24" s="90">
        <f t="shared" si="9"/>
        <v>41000</v>
      </c>
      <c r="G24" s="86">
        <f t="shared" si="8"/>
        <v>41000</v>
      </c>
      <c r="H24" s="86">
        <f t="shared" si="8"/>
        <v>0</v>
      </c>
      <c r="I24" s="86">
        <f t="shared" si="8"/>
        <v>0</v>
      </c>
      <c r="J24" s="86">
        <f t="shared" si="8"/>
        <v>0</v>
      </c>
      <c r="K24" s="86">
        <f t="shared" si="8"/>
        <v>0</v>
      </c>
      <c r="L24" s="86">
        <f t="shared" si="8"/>
        <v>0</v>
      </c>
      <c r="M24" s="63">
        <f t="shared" si="8"/>
        <v>0</v>
      </c>
      <c r="N24" s="63">
        <f t="shared" si="8"/>
        <v>0</v>
      </c>
      <c r="O24" s="86">
        <f t="shared" si="8"/>
        <v>42000</v>
      </c>
      <c r="P24" s="86">
        <f t="shared" si="8"/>
        <v>42000</v>
      </c>
    </row>
    <row r="25" spans="1:16" ht="18" customHeight="1">
      <c r="A25" s="98"/>
      <c r="B25" s="76">
        <v>32</v>
      </c>
      <c r="C25" s="104" t="s">
        <v>8</v>
      </c>
      <c r="D25" s="86">
        <f>D26</f>
        <v>25569.39</v>
      </c>
      <c r="E25" s="86">
        <f>E26</f>
        <v>34270</v>
      </c>
      <c r="F25" s="90">
        <f t="shared" si="9"/>
        <v>41000</v>
      </c>
      <c r="G25" s="86">
        <f>G26</f>
        <v>41000</v>
      </c>
      <c r="H25" s="86">
        <f t="shared" si="8"/>
        <v>0</v>
      </c>
      <c r="I25" s="86">
        <f t="shared" si="8"/>
        <v>0</v>
      </c>
      <c r="J25" s="86">
        <f t="shared" si="8"/>
        <v>0</v>
      </c>
      <c r="K25" s="86">
        <f t="shared" si="8"/>
        <v>0</v>
      </c>
      <c r="L25" s="86">
        <f t="shared" si="8"/>
        <v>0</v>
      </c>
      <c r="M25" s="63">
        <f t="shared" si="8"/>
        <v>0</v>
      </c>
      <c r="N25" s="63">
        <f t="shared" si="8"/>
        <v>0</v>
      </c>
      <c r="O25" s="86">
        <v>42000</v>
      </c>
      <c r="P25" s="86">
        <v>42000</v>
      </c>
    </row>
    <row r="26" spans="1:19" s="95" customFormat="1" ht="15" customHeight="1">
      <c r="A26" s="105"/>
      <c r="B26" s="74"/>
      <c r="C26" s="71" t="s">
        <v>282</v>
      </c>
      <c r="D26" s="87">
        <v>25569.39</v>
      </c>
      <c r="E26" s="87">
        <v>34270</v>
      </c>
      <c r="F26" s="91">
        <f t="shared" si="9"/>
        <v>41000</v>
      </c>
      <c r="G26" s="87">
        <v>41000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67">
        <v>0</v>
      </c>
      <c r="N26" s="67">
        <v>0</v>
      </c>
      <c r="O26" s="87">
        <v>0</v>
      </c>
      <c r="P26" s="87">
        <v>0</v>
      </c>
      <c r="S26" s="96"/>
    </row>
    <row r="27" spans="1:16" ht="24" customHeight="1">
      <c r="A27" s="103" t="s">
        <v>308</v>
      </c>
      <c r="B27" s="269" t="s">
        <v>99</v>
      </c>
      <c r="C27" s="268"/>
      <c r="D27" s="88">
        <f>D28</f>
        <v>80537.74</v>
      </c>
      <c r="E27" s="88">
        <f aca="true" t="shared" si="10" ref="D27:P28">E28</f>
        <v>94000</v>
      </c>
      <c r="F27" s="92">
        <f t="shared" si="9"/>
        <v>87000</v>
      </c>
      <c r="G27" s="88">
        <f t="shared" si="10"/>
        <v>87000</v>
      </c>
      <c r="H27" s="88">
        <f t="shared" si="10"/>
        <v>0</v>
      </c>
      <c r="I27" s="88">
        <f t="shared" si="10"/>
        <v>0</v>
      </c>
      <c r="J27" s="88">
        <f t="shared" si="10"/>
        <v>0</v>
      </c>
      <c r="K27" s="88">
        <f t="shared" si="10"/>
        <v>0</v>
      </c>
      <c r="L27" s="88">
        <f t="shared" si="10"/>
        <v>0</v>
      </c>
      <c r="M27" s="64">
        <f t="shared" si="10"/>
        <v>0</v>
      </c>
      <c r="N27" s="64">
        <f t="shared" si="10"/>
        <v>0</v>
      </c>
      <c r="O27" s="88">
        <f t="shared" si="10"/>
        <v>70000</v>
      </c>
      <c r="P27" s="88">
        <f t="shared" si="10"/>
        <v>75000</v>
      </c>
    </row>
    <row r="28" spans="1:16" ht="21" customHeight="1">
      <c r="A28" s="98"/>
      <c r="B28" s="76">
        <v>4</v>
      </c>
      <c r="C28" s="104" t="s">
        <v>116</v>
      </c>
      <c r="D28" s="86">
        <f t="shared" si="10"/>
        <v>80537.74</v>
      </c>
      <c r="E28" s="86">
        <f t="shared" si="10"/>
        <v>94000</v>
      </c>
      <c r="F28" s="86">
        <f t="shared" si="9"/>
        <v>87000</v>
      </c>
      <c r="G28" s="86">
        <f t="shared" si="10"/>
        <v>87000</v>
      </c>
      <c r="H28" s="86">
        <f t="shared" si="10"/>
        <v>0</v>
      </c>
      <c r="I28" s="86">
        <f t="shared" si="10"/>
        <v>0</v>
      </c>
      <c r="J28" s="86">
        <f t="shared" si="10"/>
        <v>0</v>
      </c>
      <c r="K28" s="86">
        <f t="shared" si="10"/>
        <v>0</v>
      </c>
      <c r="L28" s="86">
        <f t="shared" si="10"/>
        <v>0</v>
      </c>
      <c r="M28" s="63">
        <f t="shared" si="10"/>
        <v>0</v>
      </c>
      <c r="N28" s="63">
        <f t="shared" si="10"/>
        <v>0</v>
      </c>
      <c r="O28" s="86">
        <f t="shared" si="10"/>
        <v>70000</v>
      </c>
      <c r="P28" s="86">
        <f t="shared" si="10"/>
        <v>75000</v>
      </c>
    </row>
    <row r="29" spans="1:16" ht="18" customHeight="1">
      <c r="A29" s="98"/>
      <c r="B29" s="76">
        <v>42</v>
      </c>
      <c r="C29" s="104" t="s">
        <v>117</v>
      </c>
      <c r="D29" s="86">
        <f>D30+D31+D32+D33</f>
        <v>80537.74</v>
      </c>
      <c r="E29" s="86">
        <f>E30+E31+E32+E33</f>
        <v>94000</v>
      </c>
      <c r="F29" s="86">
        <f t="shared" si="9"/>
        <v>87000</v>
      </c>
      <c r="G29" s="86">
        <f>G30+G32+G31+G33</f>
        <v>87000</v>
      </c>
      <c r="H29" s="86">
        <f aca="true" t="shared" si="11" ref="H29:N29">H30+H32+H31+H33</f>
        <v>0</v>
      </c>
      <c r="I29" s="86">
        <f t="shared" si="11"/>
        <v>0</v>
      </c>
      <c r="J29" s="86">
        <f t="shared" si="11"/>
        <v>0</v>
      </c>
      <c r="K29" s="86">
        <f t="shared" si="11"/>
        <v>0</v>
      </c>
      <c r="L29" s="86">
        <f t="shared" si="11"/>
        <v>0</v>
      </c>
      <c r="M29" s="63">
        <f t="shared" si="11"/>
        <v>0</v>
      </c>
      <c r="N29" s="63">
        <f t="shared" si="11"/>
        <v>0</v>
      </c>
      <c r="O29" s="86">
        <v>70000</v>
      </c>
      <c r="P29" s="86">
        <v>75000</v>
      </c>
    </row>
    <row r="30" spans="1:19" s="95" customFormat="1" ht="15" customHeight="1">
      <c r="A30" s="105"/>
      <c r="B30" s="74"/>
      <c r="C30" s="71" t="s">
        <v>282</v>
      </c>
      <c r="D30" s="87">
        <v>60993.26</v>
      </c>
      <c r="E30" s="87">
        <v>3000</v>
      </c>
      <c r="F30" s="87">
        <f t="shared" si="9"/>
        <v>87000</v>
      </c>
      <c r="G30" s="87">
        <v>87000</v>
      </c>
      <c r="H30" s="87">
        <v>0</v>
      </c>
      <c r="I30" s="87">
        <v>0</v>
      </c>
      <c r="J30" s="87">
        <v>0</v>
      </c>
      <c r="K30" s="87">
        <v>0</v>
      </c>
      <c r="L30" s="87">
        <v>0</v>
      </c>
      <c r="M30" s="67">
        <v>0</v>
      </c>
      <c r="N30" s="67">
        <v>0</v>
      </c>
      <c r="O30" s="87">
        <v>0</v>
      </c>
      <c r="P30" s="87">
        <v>0</v>
      </c>
      <c r="S30" s="96"/>
    </row>
    <row r="31" spans="1:19" s="95" customFormat="1" ht="15" customHeight="1">
      <c r="A31" s="105"/>
      <c r="B31" s="74"/>
      <c r="C31" s="71" t="s">
        <v>290</v>
      </c>
      <c r="D31" s="87">
        <v>6272.2</v>
      </c>
      <c r="E31" s="87">
        <v>91000</v>
      </c>
      <c r="F31" s="87">
        <f t="shared" si="9"/>
        <v>0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67">
        <v>0</v>
      </c>
      <c r="N31" s="67">
        <v>0</v>
      </c>
      <c r="O31" s="87">
        <v>0</v>
      </c>
      <c r="P31" s="87">
        <v>0</v>
      </c>
      <c r="S31" s="96"/>
    </row>
    <row r="32" spans="1:19" s="95" customFormat="1" ht="15" customHeight="1">
      <c r="A32" s="105"/>
      <c r="B32" s="74"/>
      <c r="C32" s="71" t="s">
        <v>287</v>
      </c>
      <c r="D32" s="87">
        <v>0</v>
      </c>
      <c r="E32" s="87">
        <v>0</v>
      </c>
      <c r="F32" s="87">
        <f t="shared" si="9"/>
        <v>0</v>
      </c>
      <c r="G32" s="87">
        <v>0</v>
      </c>
      <c r="H32" s="87">
        <v>0</v>
      </c>
      <c r="I32" s="87">
        <v>0</v>
      </c>
      <c r="J32" s="87">
        <v>0</v>
      </c>
      <c r="K32" s="87">
        <v>0</v>
      </c>
      <c r="L32" s="87">
        <v>0</v>
      </c>
      <c r="M32" s="67">
        <v>0</v>
      </c>
      <c r="N32" s="67">
        <v>0</v>
      </c>
      <c r="O32" s="87">
        <v>0</v>
      </c>
      <c r="P32" s="87">
        <v>0</v>
      </c>
      <c r="S32" s="96"/>
    </row>
    <row r="33" spans="1:19" s="95" customFormat="1" ht="15" customHeight="1">
      <c r="A33" s="105"/>
      <c r="B33" s="74"/>
      <c r="C33" s="71" t="s">
        <v>297</v>
      </c>
      <c r="D33" s="87">
        <v>13272.28</v>
      </c>
      <c r="E33" s="87">
        <v>0</v>
      </c>
      <c r="F33" s="91">
        <f>SUM(G33:N33)</f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67">
        <v>0</v>
      </c>
      <c r="N33" s="67">
        <v>0</v>
      </c>
      <c r="O33" s="87">
        <v>0</v>
      </c>
      <c r="P33" s="87">
        <v>0</v>
      </c>
      <c r="S33" s="96"/>
    </row>
    <row r="34" spans="1:19" s="95" customFormat="1" ht="15" customHeight="1">
      <c r="A34" s="106"/>
      <c r="B34" s="107"/>
      <c r="C34" s="108"/>
      <c r="D34" s="82"/>
      <c r="E34" s="82"/>
      <c r="F34" s="82"/>
      <c r="G34" s="82"/>
      <c r="H34" s="81"/>
      <c r="I34" s="81"/>
      <c r="J34" s="81"/>
      <c r="K34" s="81"/>
      <c r="L34" s="81"/>
      <c r="M34" s="215"/>
      <c r="N34" s="215"/>
      <c r="O34" s="82"/>
      <c r="P34" s="82"/>
      <c r="S34" s="96"/>
    </row>
    <row r="35" spans="1:19" s="95" customFormat="1" ht="15" customHeight="1">
      <c r="A35" s="106"/>
      <c r="B35" s="107"/>
      <c r="C35" s="108"/>
      <c r="D35" s="82"/>
      <c r="E35" s="82"/>
      <c r="F35" s="82"/>
      <c r="G35" s="82"/>
      <c r="H35" s="81"/>
      <c r="I35" s="81"/>
      <c r="J35" s="81"/>
      <c r="K35" s="81"/>
      <c r="L35" s="81"/>
      <c r="M35" s="215"/>
      <c r="N35" s="215"/>
      <c r="O35" s="82"/>
      <c r="P35" s="82"/>
      <c r="S35" s="96"/>
    </row>
    <row r="36" spans="1:19" s="95" customFormat="1" ht="15" customHeight="1">
      <c r="A36" s="106"/>
      <c r="B36" s="107"/>
      <c r="C36" s="108"/>
      <c r="D36" s="82"/>
      <c r="E36" s="82"/>
      <c r="F36" s="82"/>
      <c r="G36" s="82"/>
      <c r="H36" s="81"/>
      <c r="I36" s="81"/>
      <c r="J36" s="81"/>
      <c r="K36" s="81"/>
      <c r="L36" s="81"/>
      <c r="M36" s="215"/>
      <c r="N36" s="215"/>
      <c r="O36" s="82"/>
      <c r="P36" s="82"/>
      <c r="S36" s="96"/>
    </row>
    <row r="37" spans="1:19" s="95" customFormat="1" ht="15" customHeight="1">
      <c r="A37" s="106"/>
      <c r="B37" s="107"/>
      <c r="C37" s="108"/>
      <c r="D37" s="82"/>
      <c r="E37" s="82"/>
      <c r="F37" s="82"/>
      <c r="G37" s="82"/>
      <c r="H37" s="81"/>
      <c r="I37" s="81"/>
      <c r="J37" s="81"/>
      <c r="K37" s="81"/>
      <c r="L37" s="81"/>
      <c r="M37" s="215"/>
      <c r="N37" s="215"/>
      <c r="O37" s="82"/>
      <c r="P37" s="82"/>
      <c r="S37" s="96"/>
    </row>
    <row r="38" spans="1:19" s="95" customFormat="1" ht="15" customHeight="1">
      <c r="A38" s="238" t="s">
        <v>11</v>
      </c>
      <c r="B38" s="238" t="s">
        <v>94</v>
      </c>
      <c r="C38" s="239" t="s">
        <v>15</v>
      </c>
      <c r="D38" s="238" t="s">
        <v>396</v>
      </c>
      <c r="E38" s="238" t="s">
        <v>397</v>
      </c>
      <c r="F38" s="264" t="s">
        <v>405</v>
      </c>
      <c r="G38" s="239" t="s">
        <v>398</v>
      </c>
      <c r="H38" s="239"/>
      <c r="I38" s="239"/>
      <c r="J38" s="239"/>
      <c r="K38" s="239"/>
      <c r="L38" s="239"/>
      <c r="M38" s="239"/>
      <c r="N38" s="239"/>
      <c r="O38" s="238" t="s">
        <v>307</v>
      </c>
      <c r="P38" s="238" t="s">
        <v>399</v>
      </c>
      <c r="S38" s="96"/>
    </row>
    <row r="39" spans="1:19" s="148" customFormat="1" ht="35.25" customHeight="1">
      <c r="A39" s="239"/>
      <c r="B39" s="239"/>
      <c r="C39" s="239"/>
      <c r="D39" s="239"/>
      <c r="E39" s="239"/>
      <c r="F39" s="265"/>
      <c r="G39" s="97" t="s">
        <v>71</v>
      </c>
      <c r="H39" s="97" t="s">
        <v>12</v>
      </c>
      <c r="I39" s="97" t="s">
        <v>74</v>
      </c>
      <c r="J39" s="97" t="s">
        <v>72</v>
      </c>
      <c r="K39" s="97" t="s">
        <v>13</v>
      </c>
      <c r="L39" s="147" t="s">
        <v>229</v>
      </c>
      <c r="M39" s="97" t="s">
        <v>230</v>
      </c>
      <c r="N39" s="97" t="s">
        <v>98</v>
      </c>
      <c r="O39" s="238"/>
      <c r="P39" s="238"/>
      <c r="S39" s="149"/>
    </row>
    <row r="40" spans="1:19" s="95" customFormat="1" ht="10.5" customHeight="1">
      <c r="A40" s="80">
        <v>1</v>
      </c>
      <c r="B40" s="80">
        <v>2</v>
      </c>
      <c r="C40" s="80">
        <v>3</v>
      </c>
      <c r="D40" s="80">
        <v>4</v>
      </c>
      <c r="E40" s="80">
        <v>5</v>
      </c>
      <c r="F40" s="80">
        <v>6</v>
      </c>
      <c r="G40" s="80">
        <v>7</v>
      </c>
      <c r="H40" s="80">
        <v>8</v>
      </c>
      <c r="I40" s="80">
        <v>9</v>
      </c>
      <c r="J40" s="80">
        <v>10</v>
      </c>
      <c r="K40" s="80">
        <v>11</v>
      </c>
      <c r="L40" s="80">
        <v>12</v>
      </c>
      <c r="M40" s="213">
        <v>13</v>
      </c>
      <c r="N40" s="213">
        <v>14</v>
      </c>
      <c r="O40" s="80">
        <v>15</v>
      </c>
      <c r="P40" s="80">
        <v>16</v>
      </c>
      <c r="S40" s="96"/>
    </row>
    <row r="41" spans="1:16" ht="27.75" customHeight="1">
      <c r="A41" s="102"/>
      <c r="B41" s="270" t="s">
        <v>240</v>
      </c>
      <c r="C41" s="271"/>
      <c r="D41" s="84">
        <f>D42+D50</f>
        <v>273115.3</v>
      </c>
      <c r="E41" s="84">
        <f>E42+E50</f>
        <v>388100</v>
      </c>
      <c r="F41" s="84">
        <f aca="true" t="shared" si="12" ref="F41:F46">SUM(G41:N41)</f>
        <v>275500</v>
      </c>
      <c r="G41" s="84">
        <f>G42+G50</f>
        <v>120500</v>
      </c>
      <c r="H41" s="84">
        <f aca="true" t="shared" si="13" ref="H41:P41">H42+H50</f>
        <v>0</v>
      </c>
      <c r="I41" s="84">
        <f t="shared" si="13"/>
        <v>155000</v>
      </c>
      <c r="J41" s="84">
        <f t="shared" si="13"/>
        <v>0</v>
      </c>
      <c r="K41" s="84">
        <f t="shared" si="13"/>
        <v>0</v>
      </c>
      <c r="L41" s="84">
        <f t="shared" si="13"/>
        <v>0</v>
      </c>
      <c r="M41" s="66">
        <f t="shared" si="13"/>
        <v>0</v>
      </c>
      <c r="N41" s="66">
        <f t="shared" si="13"/>
        <v>0</v>
      </c>
      <c r="O41" s="84">
        <f t="shared" si="13"/>
        <v>260000</v>
      </c>
      <c r="P41" s="84">
        <f t="shared" si="13"/>
        <v>210000</v>
      </c>
    </row>
    <row r="42" spans="1:16" ht="25.5" customHeight="1">
      <c r="A42" s="103" t="s">
        <v>312</v>
      </c>
      <c r="B42" s="234" t="s">
        <v>184</v>
      </c>
      <c r="C42" s="235"/>
      <c r="D42" s="88">
        <f aca="true" t="shared" si="14" ref="D42:P43">D43</f>
        <v>211273.51</v>
      </c>
      <c r="E42" s="88">
        <f t="shared" si="14"/>
        <v>240100</v>
      </c>
      <c r="F42" s="92">
        <f t="shared" si="12"/>
        <v>150500</v>
      </c>
      <c r="G42" s="88">
        <f t="shared" si="14"/>
        <v>110500</v>
      </c>
      <c r="H42" s="88">
        <f t="shared" si="14"/>
        <v>0</v>
      </c>
      <c r="I42" s="88">
        <f t="shared" si="14"/>
        <v>40000</v>
      </c>
      <c r="J42" s="88">
        <f t="shared" si="14"/>
        <v>0</v>
      </c>
      <c r="K42" s="88">
        <f t="shared" si="14"/>
        <v>0</v>
      </c>
      <c r="L42" s="88">
        <f t="shared" si="14"/>
        <v>0</v>
      </c>
      <c r="M42" s="64">
        <f t="shared" si="14"/>
        <v>0</v>
      </c>
      <c r="N42" s="64">
        <f t="shared" si="14"/>
        <v>0</v>
      </c>
      <c r="O42" s="88">
        <f t="shared" si="14"/>
        <v>150000</v>
      </c>
      <c r="P42" s="88">
        <f t="shared" si="14"/>
        <v>100000</v>
      </c>
    </row>
    <row r="43" spans="1:16" ht="21" customHeight="1">
      <c r="A43" s="98"/>
      <c r="B43" s="76">
        <v>3</v>
      </c>
      <c r="C43" s="83" t="s">
        <v>9</v>
      </c>
      <c r="D43" s="86">
        <f>D44</f>
        <v>211273.51</v>
      </c>
      <c r="E43" s="86">
        <f>E44</f>
        <v>240100</v>
      </c>
      <c r="F43" s="86">
        <f t="shared" si="12"/>
        <v>150500</v>
      </c>
      <c r="G43" s="86">
        <f>G44</f>
        <v>110500</v>
      </c>
      <c r="H43" s="86">
        <f t="shared" si="14"/>
        <v>0</v>
      </c>
      <c r="I43" s="86">
        <f t="shared" si="14"/>
        <v>40000</v>
      </c>
      <c r="J43" s="86">
        <f t="shared" si="14"/>
        <v>0</v>
      </c>
      <c r="K43" s="86">
        <f t="shared" si="14"/>
        <v>0</v>
      </c>
      <c r="L43" s="86">
        <f t="shared" si="14"/>
        <v>0</v>
      </c>
      <c r="M43" s="63">
        <f t="shared" si="14"/>
        <v>0</v>
      </c>
      <c r="N43" s="63">
        <f t="shared" si="14"/>
        <v>0</v>
      </c>
      <c r="O43" s="86">
        <f t="shared" si="14"/>
        <v>150000</v>
      </c>
      <c r="P43" s="86">
        <f t="shared" si="14"/>
        <v>100000</v>
      </c>
    </row>
    <row r="44" spans="1:16" ht="18" customHeight="1">
      <c r="A44" s="98"/>
      <c r="B44" s="76">
        <v>32</v>
      </c>
      <c r="C44" s="104" t="s">
        <v>7</v>
      </c>
      <c r="D44" s="86">
        <f>D45+D46+D47+D48+D49</f>
        <v>211273.51</v>
      </c>
      <c r="E44" s="86">
        <f>E45+E46+E47+E48+E49</f>
        <v>240100</v>
      </c>
      <c r="F44" s="86">
        <f t="shared" si="12"/>
        <v>150500</v>
      </c>
      <c r="G44" s="86">
        <f>G45+G46+G47+G48+G49</f>
        <v>110500</v>
      </c>
      <c r="H44" s="86">
        <f aca="true" t="shared" si="15" ref="H44:N44">H45+H46+H47+H48+H49</f>
        <v>0</v>
      </c>
      <c r="I44" s="86">
        <f t="shared" si="15"/>
        <v>40000</v>
      </c>
      <c r="J44" s="86">
        <f t="shared" si="15"/>
        <v>0</v>
      </c>
      <c r="K44" s="86">
        <f t="shared" si="15"/>
        <v>0</v>
      </c>
      <c r="L44" s="86">
        <f t="shared" si="15"/>
        <v>0</v>
      </c>
      <c r="M44" s="63">
        <f t="shared" si="15"/>
        <v>0</v>
      </c>
      <c r="N44" s="63">
        <f t="shared" si="15"/>
        <v>0</v>
      </c>
      <c r="O44" s="86">
        <v>150000</v>
      </c>
      <c r="P44" s="86">
        <v>100000</v>
      </c>
    </row>
    <row r="45" spans="1:19" s="95" customFormat="1" ht="15" customHeight="1">
      <c r="A45" s="105"/>
      <c r="B45" s="74"/>
      <c r="C45" s="71" t="s">
        <v>282</v>
      </c>
      <c r="D45" s="87">
        <v>21973.25</v>
      </c>
      <c r="E45" s="87">
        <v>0</v>
      </c>
      <c r="F45" s="87">
        <f>SUM(G45:N45)</f>
        <v>150500</v>
      </c>
      <c r="G45" s="87">
        <v>110500</v>
      </c>
      <c r="H45" s="87">
        <v>0</v>
      </c>
      <c r="I45" s="87">
        <v>40000</v>
      </c>
      <c r="J45" s="87">
        <v>0</v>
      </c>
      <c r="K45" s="87">
        <v>0</v>
      </c>
      <c r="L45" s="87">
        <v>0</v>
      </c>
      <c r="M45" s="67">
        <v>0</v>
      </c>
      <c r="N45" s="67">
        <v>0</v>
      </c>
      <c r="O45" s="87">
        <v>0</v>
      </c>
      <c r="P45" s="87">
        <v>0</v>
      </c>
      <c r="S45" s="96"/>
    </row>
    <row r="46" spans="1:19" s="95" customFormat="1" ht="15" customHeight="1">
      <c r="A46" s="105"/>
      <c r="B46" s="74"/>
      <c r="C46" s="71" t="s">
        <v>290</v>
      </c>
      <c r="D46" s="87">
        <v>62621.22</v>
      </c>
      <c r="E46" s="87">
        <v>200100</v>
      </c>
      <c r="F46" s="87">
        <f t="shared" si="12"/>
        <v>0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67">
        <v>0</v>
      </c>
      <c r="N46" s="67">
        <v>0</v>
      </c>
      <c r="O46" s="87">
        <v>0</v>
      </c>
      <c r="P46" s="87">
        <v>0</v>
      </c>
      <c r="S46" s="96"/>
    </row>
    <row r="47" spans="1:19" s="95" customFormat="1" ht="15" customHeight="1">
      <c r="A47" s="105"/>
      <c r="B47" s="74"/>
      <c r="C47" s="71" t="s">
        <v>429</v>
      </c>
      <c r="D47" s="87">
        <v>118715.67</v>
      </c>
      <c r="E47" s="87">
        <v>40000</v>
      </c>
      <c r="F47" s="87">
        <f aca="true" t="shared" si="16" ref="F47:F55">SUM(G47:N47)</f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67">
        <v>0</v>
      </c>
      <c r="N47" s="67">
        <v>0</v>
      </c>
      <c r="O47" s="87">
        <v>0</v>
      </c>
      <c r="P47" s="87">
        <v>0</v>
      </c>
      <c r="S47" s="96"/>
    </row>
    <row r="48" spans="1:19" s="95" customFormat="1" ht="15" customHeight="1">
      <c r="A48" s="105"/>
      <c r="B48" s="74"/>
      <c r="C48" s="71" t="s">
        <v>287</v>
      </c>
      <c r="D48" s="87">
        <v>7963.37</v>
      </c>
      <c r="E48" s="87">
        <v>0</v>
      </c>
      <c r="F48" s="87">
        <f t="shared" si="16"/>
        <v>0</v>
      </c>
      <c r="G48" s="87">
        <v>0</v>
      </c>
      <c r="H48" s="87">
        <v>0</v>
      </c>
      <c r="I48" s="87">
        <v>0</v>
      </c>
      <c r="J48" s="87">
        <v>0</v>
      </c>
      <c r="K48" s="87">
        <v>0</v>
      </c>
      <c r="L48" s="87">
        <v>0</v>
      </c>
      <c r="M48" s="67">
        <v>0</v>
      </c>
      <c r="N48" s="67">
        <v>0</v>
      </c>
      <c r="O48" s="87">
        <v>0</v>
      </c>
      <c r="P48" s="87">
        <v>0</v>
      </c>
      <c r="S48" s="96"/>
    </row>
    <row r="49" spans="1:19" s="95" customFormat="1" ht="15" customHeight="1">
      <c r="A49" s="105"/>
      <c r="B49" s="74"/>
      <c r="C49" s="56" t="s">
        <v>297</v>
      </c>
      <c r="D49" s="87">
        <v>0</v>
      </c>
      <c r="E49" s="87">
        <v>0</v>
      </c>
      <c r="F49" s="87">
        <f t="shared" si="16"/>
        <v>0</v>
      </c>
      <c r="G49" s="87">
        <v>0</v>
      </c>
      <c r="H49" s="87">
        <v>0</v>
      </c>
      <c r="I49" s="87">
        <v>0</v>
      </c>
      <c r="J49" s="87">
        <v>0</v>
      </c>
      <c r="K49" s="87">
        <v>0</v>
      </c>
      <c r="L49" s="87">
        <v>0</v>
      </c>
      <c r="M49" s="67">
        <v>0</v>
      </c>
      <c r="N49" s="67">
        <v>0</v>
      </c>
      <c r="O49" s="87">
        <v>0</v>
      </c>
      <c r="P49" s="87">
        <v>0</v>
      </c>
      <c r="S49" s="96"/>
    </row>
    <row r="50" spans="1:16" ht="25.5" customHeight="1">
      <c r="A50" s="103" t="s">
        <v>312</v>
      </c>
      <c r="B50" s="234" t="s">
        <v>241</v>
      </c>
      <c r="C50" s="235"/>
      <c r="D50" s="88">
        <f>D51</f>
        <v>61841.78999999999</v>
      </c>
      <c r="E50" s="88">
        <f>E51</f>
        <v>148000</v>
      </c>
      <c r="F50" s="92">
        <f t="shared" si="16"/>
        <v>125000</v>
      </c>
      <c r="G50" s="88">
        <f aca="true" t="shared" si="17" ref="G50:N50">G51</f>
        <v>10000</v>
      </c>
      <c r="H50" s="88">
        <f t="shared" si="17"/>
        <v>0</v>
      </c>
      <c r="I50" s="88">
        <f t="shared" si="17"/>
        <v>115000</v>
      </c>
      <c r="J50" s="88">
        <f t="shared" si="17"/>
        <v>0</v>
      </c>
      <c r="K50" s="88">
        <f t="shared" si="17"/>
        <v>0</v>
      </c>
      <c r="L50" s="88">
        <f t="shared" si="17"/>
        <v>0</v>
      </c>
      <c r="M50" s="64">
        <f t="shared" si="17"/>
        <v>0</v>
      </c>
      <c r="N50" s="64">
        <f t="shared" si="17"/>
        <v>0</v>
      </c>
      <c r="O50" s="88">
        <f>O51+O57</f>
        <v>110000</v>
      </c>
      <c r="P50" s="88">
        <f>P51+P57</f>
        <v>110000</v>
      </c>
    </row>
    <row r="51" spans="1:16" ht="21" customHeight="1">
      <c r="A51" s="98"/>
      <c r="B51" s="76">
        <v>3</v>
      </c>
      <c r="C51" s="83" t="s">
        <v>9</v>
      </c>
      <c r="D51" s="86">
        <f>D52+D57</f>
        <v>61841.78999999999</v>
      </c>
      <c r="E51" s="86">
        <f>E52+E57</f>
        <v>148000</v>
      </c>
      <c r="F51" s="86">
        <f t="shared" si="16"/>
        <v>125000</v>
      </c>
      <c r="G51" s="86">
        <f>G52+G57</f>
        <v>10000</v>
      </c>
      <c r="H51" s="86">
        <f aca="true" t="shared" si="18" ref="H51:N51">H52+H57</f>
        <v>0</v>
      </c>
      <c r="I51" s="86">
        <f t="shared" si="18"/>
        <v>115000</v>
      </c>
      <c r="J51" s="86">
        <f t="shared" si="18"/>
        <v>0</v>
      </c>
      <c r="K51" s="86">
        <f t="shared" si="18"/>
        <v>0</v>
      </c>
      <c r="L51" s="86">
        <f t="shared" si="18"/>
        <v>0</v>
      </c>
      <c r="M51" s="63">
        <f t="shared" si="18"/>
        <v>0</v>
      </c>
      <c r="N51" s="63">
        <f t="shared" si="18"/>
        <v>0</v>
      </c>
      <c r="O51" s="86">
        <f>O52</f>
        <v>10000</v>
      </c>
      <c r="P51" s="86">
        <f>P52</f>
        <v>10000</v>
      </c>
    </row>
    <row r="52" spans="1:16" ht="18" customHeight="1">
      <c r="A52" s="98"/>
      <c r="B52" s="76">
        <v>32</v>
      </c>
      <c r="C52" s="104" t="s">
        <v>7</v>
      </c>
      <c r="D52" s="86">
        <f>D53+D54+D55+D56</f>
        <v>22024.95</v>
      </c>
      <c r="E52" s="86">
        <f>E53+E54+E55+E56</f>
        <v>13000</v>
      </c>
      <c r="F52" s="86">
        <f>SUM(G52:N52)</f>
        <v>10000</v>
      </c>
      <c r="G52" s="86">
        <f>G53+G54+G55+G56</f>
        <v>10000</v>
      </c>
      <c r="H52" s="86">
        <f aca="true" t="shared" si="19" ref="H52:N52">H53+H54+H55+H56</f>
        <v>0</v>
      </c>
      <c r="I52" s="86">
        <f t="shared" si="19"/>
        <v>0</v>
      </c>
      <c r="J52" s="86">
        <f t="shared" si="19"/>
        <v>0</v>
      </c>
      <c r="K52" s="86">
        <f t="shared" si="19"/>
        <v>0</v>
      </c>
      <c r="L52" s="86">
        <f t="shared" si="19"/>
        <v>0</v>
      </c>
      <c r="M52" s="63">
        <f t="shared" si="19"/>
        <v>0</v>
      </c>
      <c r="N52" s="63">
        <f t="shared" si="19"/>
        <v>0</v>
      </c>
      <c r="O52" s="86">
        <v>10000</v>
      </c>
      <c r="P52" s="86">
        <v>10000</v>
      </c>
    </row>
    <row r="53" spans="1:19" s="95" customFormat="1" ht="15" customHeight="1">
      <c r="A53" s="105"/>
      <c r="B53" s="74"/>
      <c r="C53" s="71" t="s">
        <v>282</v>
      </c>
      <c r="D53" s="87">
        <v>0</v>
      </c>
      <c r="E53" s="87">
        <v>0</v>
      </c>
      <c r="F53" s="87">
        <f>SUM(G53:N53)</f>
        <v>10000</v>
      </c>
      <c r="G53" s="87">
        <v>10000</v>
      </c>
      <c r="H53" s="87">
        <v>0</v>
      </c>
      <c r="I53" s="87">
        <v>0</v>
      </c>
      <c r="J53" s="87">
        <v>0</v>
      </c>
      <c r="K53" s="87">
        <v>0</v>
      </c>
      <c r="L53" s="87">
        <v>0</v>
      </c>
      <c r="M53" s="67">
        <v>0</v>
      </c>
      <c r="N53" s="67">
        <v>0</v>
      </c>
      <c r="O53" s="87">
        <v>0</v>
      </c>
      <c r="P53" s="87">
        <v>0</v>
      </c>
      <c r="S53" s="96"/>
    </row>
    <row r="54" spans="1:19" s="95" customFormat="1" ht="15" customHeight="1">
      <c r="A54" s="105"/>
      <c r="B54" s="74"/>
      <c r="C54" s="71" t="s">
        <v>290</v>
      </c>
      <c r="D54" s="87">
        <v>22024.95</v>
      </c>
      <c r="E54" s="87">
        <v>3000</v>
      </c>
      <c r="F54" s="87">
        <f t="shared" si="16"/>
        <v>0</v>
      </c>
      <c r="G54" s="87">
        <v>0</v>
      </c>
      <c r="H54" s="87">
        <v>0</v>
      </c>
      <c r="I54" s="87">
        <v>0</v>
      </c>
      <c r="J54" s="87">
        <v>0</v>
      </c>
      <c r="K54" s="87">
        <v>0</v>
      </c>
      <c r="L54" s="87">
        <v>0</v>
      </c>
      <c r="M54" s="67">
        <v>0</v>
      </c>
      <c r="N54" s="67">
        <v>0</v>
      </c>
      <c r="O54" s="87">
        <v>0</v>
      </c>
      <c r="P54" s="87">
        <v>0</v>
      </c>
      <c r="S54" s="96"/>
    </row>
    <row r="55" spans="1:19" s="95" customFormat="1" ht="15" customHeight="1">
      <c r="A55" s="105"/>
      <c r="B55" s="74"/>
      <c r="C55" s="71" t="s">
        <v>429</v>
      </c>
      <c r="D55" s="87">
        <v>0</v>
      </c>
      <c r="E55" s="87">
        <v>0</v>
      </c>
      <c r="F55" s="87">
        <f t="shared" si="16"/>
        <v>0</v>
      </c>
      <c r="G55" s="87">
        <v>0</v>
      </c>
      <c r="H55" s="87">
        <v>0</v>
      </c>
      <c r="I55" s="87">
        <v>0</v>
      </c>
      <c r="J55" s="87">
        <v>0</v>
      </c>
      <c r="K55" s="87">
        <v>0</v>
      </c>
      <c r="L55" s="87">
        <v>0</v>
      </c>
      <c r="M55" s="67">
        <v>0</v>
      </c>
      <c r="N55" s="67">
        <v>0</v>
      </c>
      <c r="O55" s="87">
        <v>0</v>
      </c>
      <c r="P55" s="87">
        <v>0</v>
      </c>
      <c r="S55" s="96"/>
    </row>
    <row r="56" spans="1:19" s="95" customFormat="1" ht="15" customHeight="1">
      <c r="A56" s="105"/>
      <c r="B56" s="74"/>
      <c r="C56" s="56" t="s">
        <v>297</v>
      </c>
      <c r="D56" s="87">
        <v>0</v>
      </c>
      <c r="E56" s="87">
        <v>10000</v>
      </c>
      <c r="F56" s="87">
        <f aca="true" t="shared" si="20" ref="F56:F70">SUM(G56:N56)</f>
        <v>0</v>
      </c>
      <c r="G56" s="87">
        <v>0</v>
      </c>
      <c r="H56" s="87">
        <v>0</v>
      </c>
      <c r="I56" s="87">
        <v>0</v>
      </c>
      <c r="J56" s="87">
        <v>0</v>
      </c>
      <c r="K56" s="87">
        <v>0</v>
      </c>
      <c r="L56" s="87">
        <v>0</v>
      </c>
      <c r="M56" s="67">
        <v>0</v>
      </c>
      <c r="N56" s="67">
        <v>0</v>
      </c>
      <c r="O56" s="87">
        <v>0</v>
      </c>
      <c r="P56" s="87">
        <v>0</v>
      </c>
      <c r="S56" s="96"/>
    </row>
    <row r="57" spans="1:16" ht="18" customHeight="1">
      <c r="A57" s="98"/>
      <c r="B57" s="76">
        <v>38</v>
      </c>
      <c r="C57" s="104" t="s">
        <v>119</v>
      </c>
      <c r="D57" s="86">
        <f>D58+D59+D60</f>
        <v>39816.84</v>
      </c>
      <c r="E57" s="86">
        <f>E58+E59+E60</f>
        <v>135000</v>
      </c>
      <c r="F57" s="86">
        <f t="shared" si="20"/>
        <v>115000</v>
      </c>
      <c r="G57" s="86">
        <f>G58+G59</f>
        <v>0</v>
      </c>
      <c r="H57" s="86">
        <f aca="true" t="shared" si="21" ref="H57:N57">H58+H59</f>
        <v>0</v>
      </c>
      <c r="I57" s="86">
        <f t="shared" si="21"/>
        <v>115000</v>
      </c>
      <c r="J57" s="86">
        <f t="shared" si="21"/>
        <v>0</v>
      </c>
      <c r="K57" s="86">
        <f t="shared" si="21"/>
        <v>0</v>
      </c>
      <c r="L57" s="86">
        <f t="shared" si="21"/>
        <v>0</v>
      </c>
      <c r="M57" s="63">
        <f t="shared" si="21"/>
        <v>0</v>
      </c>
      <c r="N57" s="63">
        <f t="shared" si="21"/>
        <v>0</v>
      </c>
      <c r="O57" s="86">
        <v>100000</v>
      </c>
      <c r="P57" s="86">
        <v>100000</v>
      </c>
    </row>
    <row r="58" spans="1:19" s="95" customFormat="1" ht="15" customHeight="1">
      <c r="A58" s="105"/>
      <c r="B58" s="74"/>
      <c r="C58" s="71" t="s">
        <v>290</v>
      </c>
      <c r="D58" s="87">
        <v>0</v>
      </c>
      <c r="E58" s="87">
        <v>30000</v>
      </c>
      <c r="F58" s="87">
        <f t="shared" si="20"/>
        <v>0</v>
      </c>
      <c r="G58" s="87">
        <v>0</v>
      </c>
      <c r="H58" s="87">
        <v>0</v>
      </c>
      <c r="I58" s="87">
        <v>0</v>
      </c>
      <c r="J58" s="87">
        <v>0</v>
      </c>
      <c r="K58" s="87">
        <v>0</v>
      </c>
      <c r="L58" s="87">
        <v>0</v>
      </c>
      <c r="M58" s="67">
        <v>0</v>
      </c>
      <c r="N58" s="67">
        <v>0</v>
      </c>
      <c r="O58" s="87">
        <v>0</v>
      </c>
      <c r="P58" s="87">
        <v>0</v>
      </c>
      <c r="S58" s="96"/>
    </row>
    <row r="59" spans="1:19" s="95" customFormat="1" ht="15" customHeight="1">
      <c r="A59" s="105"/>
      <c r="B59" s="74"/>
      <c r="C59" s="71" t="s">
        <v>429</v>
      </c>
      <c r="D59" s="87">
        <v>39816.84</v>
      </c>
      <c r="E59" s="87">
        <v>100000</v>
      </c>
      <c r="F59" s="87">
        <f t="shared" si="20"/>
        <v>115000</v>
      </c>
      <c r="G59" s="87">
        <v>0</v>
      </c>
      <c r="H59" s="87">
        <v>0</v>
      </c>
      <c r="I59" s="87">
        <v>115000</v>
      </c>
      <c r="J59" s="87">
        <v>0</v>
      </c>
      <c r="K59" s="87">
        <v>0</v>
      </c>
      <c r="L59" s="87">
        <v>0</v>
      </c>
      <c r="M59" s="67">
        <v>0</v>
      </c>
      <c r="N59" s="67">
        <v>0</v>
      </c>
      <c r="O59" s="87">
        <v>0</v>
      </c>
      <c r="P59" s="87">
        <v>0</v>
      </c>
      <c r="S59" s="96"/>
    </row>
    <row r="60" spans="1:19" s="95" customFormat="1" ht="15" customHeight="1">
      <c r="A60" s="105"/>
      <c r="B60" s="74"/>
      <c r="C60" s="56" t="s">
        <v>297</v>
      </c>
      <c r="D60" s="87">
        <v>0</v>
      </c>
      <c r="E60" s="87">
        <v>5000</v>
      </c>
      <c r="F60" s="87">
        <f>SUM(G60:N60)</f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67">
        <v>0</v>
      </c>
      <c r="N60" s="67">
        <v>0</v>
      </c>
      <c r="O60" s="87">
        <v>0</v>
      </c>
      <c r="P60" s="87">
        <v>0</v>
      </c>
      <c r="S60" s="96"/>
    </row>
    <row r="61" spans="1:16" ht="27.75" customHeight="1">
      <c r="A61" s="102"/>
      <c r="B61" s="263" t="s">
        <v>100</v>
      </c>
      <c r="C61" s="263"/>
      <c r="D61" s="84">
        <f>D62</f>
        <v>502299.62</v>
      </c>
      <c r="E61" s="84">
        <f>E62</f>
        <v>289500</v>
      </c>
      <c r="F61" s="84">
        <f t="shared" si="20"/>
        <v>334100</v>
      </c>
      <c r="G61" s="84">
        <f aca="true" t="shared" si="22" ref="G61:P61">G62</f>
        <v>334100</v>
      </c>
      <c r="H61" s="84">
        <f t="shared" si="22"/>
        <v>0</v>
      </c>
      <c r="I61" s="84">
        <f t="shared" si="22"/>
        <v>0</v>
      </c>
      <c r="J61" s="84">
        <f t="shared" si="22"/>
        <v>0</v>
      </c>
      <c r="K61" s="84">
        <f t="shared" si="22"/>
        <v>0</v>
      </c>
      <c r="L61" s="84">
        <f t="shared" si="22"/>
        <v>0</v>
      </c>
      <c r="M61" s="66">
        <f t="shared" si="22"/>
        <v>0</v>
      </c>
      <c r="N61" s="66">
        <f t="shared" si="22"/>
        <v>0</v>
      </c>
      <c r="O61" s="84">
        <f t="shared" si="22"/>
        <v>275000</v>
      </c>
      <c r="P61" s="84">
        <f t="shared" si="22"/>
        <v>295000</v>
      </c>
    </row>
    <row r="62" spans="1:16" ht="24" customHeight="1">
      <c r="A62" s="103" t="s">
        <v>312</v>
      </c>
      <c r="B62" s="269" t="s">
        <v>101</v>
      </c>
      <c r="C62" s="268"/>
      <c r="D62" s="88">
        <f aca="true" t="shared" si="23" ref="D62:N62">D63</f>
        <v>502299.62</v>
      </c>
      <c r="E62" s="88">
        <f t="shared" si="23"/>
        <v>289500</v>
      </c>
      <c r="F62" s="92">
        <f t="shared" si="20"/>
        <v>334100</v>
      </c>
      <c r="G62" s="88">
        <f t="shared" si="23"/>
        <v>334100</v>
      </c>
      <c r="H62" s="88">
        <f t="shared" si="23"/>
        <v>0</v>
      </c>
      <c r="I62" s="88">
        <f t="shared" si="23"/>
        <v>0</v>
      </c>
      <c r="J62" s="88">
        <f t="shared" si="23"/>
        <v>0</v>
      </c>
      <c r="K62" s="88">
        <f t="shared" si="23"/>
        <v>0</v>
      </c>
      <c r="L62" s="88">
        <f t="shared" si="23"/>
        <v>0</v>
      </c>
      <c r="M62" s="64">
        <f t="shared" si="23"/>
        <v>0</v>
      </c>
      <c r="N62" s="64">
        <f t="shared" si="23"/>
        <v>0</v>
      </c>
      <c r="O62" s="88">
        <f>O63+O68</f>
        <v>275000</v>
      </c>
      <c r="P62" s="88">
        <f>P63+P68</f>
        <v>295000</v>
      </c>
    </row>
    <row r="63" spans="1:16" ht="21" customHeight="1">
      <c r="A63" s="98"/>
      <c r="B63" s="76">
        <v>3</v>
      </c>
      <c r="C63" s="104" t="s">
        <v>3</v>
      </c>
      <c r="D63" s="86">
        <f>D64+D68</f>
        <v>502299.62</v>
      </c>
      <c r="E63" s="86">
        <f>E64+E68</f>
        <v>289500</v>
      </c>
      <c r="F63" s="86">
        <f t="shared" si="20"/>
        <v>334100</v>
      </c>
      <c r="G63" s="86">
        <f aca="true" t="shared" si="24" ref="G63:N63">G64+G68</f>
        <v>334100</v>
      </c>
      <c r="H63" s="86">
        <f t="shared" si="24"/>
        <v>0</v>
      </c>
      <c r="I63" s="86">
        <f t="shared" si="24"/>
        <v>0</v>
      </c>
      <c r="J63" s="86">
        <f t="shared" si="24"/>
        <v>0</v>
      </c>
      <c r="K63" s="86">
        <f t="shared" si="24"/>
        <v>0</v>
      </c>
      <c r="L63" s="86">
        <f t="shared" si="24"/>
        <v>0</v>
      </c>
      <c r="M63" s="63">
        <f t="shared" si="24"/>
        <v>0</v>
      </c>
      <c r="N63" s="63">
        <f t="shared" si="24"/>
        <v>0</v>
      </c>
      <c r="O63" s="86">
        <f>O64</f>
        <v>250000</v>
      </c>
      <c r="P63" s="86">
        <f>P64</f>
        <v>270000</v>
      </c>
    </row>
    <row r="64" spans="1:16" ht="18" customHeight="1">
      <c r="A64" s="98"/>
      <c r="B64" s="76">
        <v>32</v>
      </c>
      <c r="C64" s="104" t="s">
        <v>7</v>
      </c>
      <c r="D64" s="86">
        <f>D65+D66+D67</f>
        <v>325854.38</v>
      </c>
      <c r="E64" s="86">
        <f>E65+E66+E67</f>
        <v>269700</v>
      </c>
      <c r="F64" s="86">
        <f t="shared" si="20"/>
        <v>310800</v>
      </c>
      <c r="G64" s="86">
        <f>G65+G66+G67</f>
        <v>310800</v>
      </c>
      <c r="H64" s="86">
        <f aca="true" t="shared" si="25" ref="H64:N64">H65+H66+H67</f>
        <v>0</v>
      </c>
      <c r="I64" s="86">
        <f t="shared" si="25"/>
        <v>0</v>
      </c>
      <c r="J64" s="86">
        <f t="shared" si="25"/>
        <v>0</v>
      </c>
      <c r="K64" s="86">
        <f t="shared" si="25"/>
        <v>0</v>
      </c>
      <c r="L64" s="86">
        <f t="shared" si="25"/>
        <v>0</v>
      </c>
      <c r="M64" s="63">
        <f t="shared" si="25"/>
        <v>0</v>
      </c>
      <c r="N64" s="63">
        <f t="shared" si="25"/>
        <v>0</v>
      </c>
      <c r="O64" s="86">
        <v>250000</v>
      </c>
      <c r="P64" s="86">
        <v>270000</v>
      </c>
    </row>
    <row r="65" spans="1:19" s="95" customFormat="1" ht="15" customHeight="1">
      <c r="A65" s="105"/>
      <c r="B65" s="74"/>
      <c r="C65" s="71" t="s">
        <v>282</v>
      </c>
      <c r="D65" s="87">
        <v>325854.38</v>
      </c>
      <c r="E65" s="87">
        <v>199700</v>
      </c>
      <c r="F65" s="87">
        <f t="shared" si="20"/>
        <v>310800</v>
      </c>
      <c r="G65" s="87">
        <v>310800</v>
      </c>
      <c r="H65" s="87">
        <v>0</v>
      </c>
      <c r="I65" s="87">
        <v>0</v>
      </c>
      <c r="J65" s="87">
        <v>0</v>
      </c>
      <c r="K65" s="87">
        <v>0</v>
      </c>
      <c r="L65" s="87">
        <v>0</v>
      </c>
      <c r="M65" s="67">
        <v>0</v>
      </c>
      <c r="N65" s="67">
        <v>0</v>
      </c>
      <c r="O65" s="87">
        <v>0</v>
      </c>
      <c r="P65" s="87">
        <v>0</v>
      </c>
      <c r="S65" s="96"/>
    </row>
    <row r="66" spans="1:19" s="95" customFormat="1" ht="15" customHeight="1">
      <c r="A66" s="105"/>
      <c r="B66" s="74"/>
      <c r="C66" s="71" t="s">
        <v>290</v>
      </c>
      <c r="D66" s="87">
        <v>0</v>
      </c>
      <c r="E66" s="87">
        <v>60000</v>
      </c>
      <c r="F66" s="91">
        <f t="shared" si="20"/>
        <v>0</v>
      </c>
      <c r="G66" s="87">
        <v>0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67">
        <v>0</v>
      </c>
      <c r="N66" s="67">
        <v>0</v>
      </c>
      <c r="O66" s="87">
        <v>0</v>
      </c>
      <c r="P66" s="87">
        <v>0</v>
      </c>
      <c r="S66" s="96"/>
    </row>
    <row r="67" spans="1:19" s="95" customFormat="1" ht="15" customHeight="1">
      <c r="A67" s="105"/>
      <c r="B67" s="74"/>
      <c r="C67" s="56" t="s">
        <v>297</v>
      </c>
      <c r="D67" s="87">
        <v>0</v>
      </c>
      <c r="E67" s="87">
        <v>10000</v>
      </c>
      <c r="F67" s="87">
        <f t="shared" si="20"/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67">
        <v>0</v>
      </c>
      <c r="N67" s="67">
        <v>0</v>
      </c>
      <c r="O67" s="87">
        <v>0</v>
      </c>
      <c r="P67" s="87">
        <v>0</v>
      </c>
      <c r="S67" s="96"/>
    </row>
    <row r="68" spans="1:16" ht="18" customHeight="1">
      <c r="A68" s="98"/>
      <c r="B68" s="76">
        <v>38</v>
      </c>
      <c r="C68" s="104" t="s">
        <v>0</v>
      </c>
      <c r="D68" s="86">
        <f>D69+D70</f>
        <v>176445.24</v>
      </c>
      <c r="E68" s="86">
        <f>E69+E70</f>
        <v>19800</v>
      </c>
      <c r="F68" s="86">
        <f t="shared" si="20"/>
        <v>23300</v>
      </c>
      <c r="G68" s="86">
        <f>G69+G70</f>
        <v>23300</v>
      </c>
      <c r="H68" s="86">
        <f aca="true" t="shared" si="26" ref="H68:N68">H69+H70</f>
        <v>0</v>
      </c>
      <c r="I68" s="86">
        <f t="shared" si="26"/>
        <v>0</v>
      </c>
      <c r="J68" s="86">
        <f t="shared" si="26"/>
        <v>0</v>
      </c>
      <c r="K68" s="86">
        <f t="shared" si="26"/>
        <v>0</v>
      </c>
      <c r="L68" s="86">
        <f t="shared" si="26"/>
        <v>0</v>
      </c>
      <c r="M68" s="63">
        <f t="shared" si="26"/>
        <v>0</v>
      </c>
      <c r="N68" s="63">
        <f t="shared" si="26"/>
        <v>0</v>
      </c>
      <c r="O68" s="86">
        <v>25000</v>
      </c>
      <c r="P68" s="86">
        <v>25000</v>
      </c>
    </row>
    <row r="69" spans="1:19" s="95" customFormat="1" ht="15" customHeight="1">
      <c r="A69" s="105"/>
      <c r="B69" s="74"/>
      <c r="C69" s="71" t="s">
        <v>282</v>
      </c>
      <c r="D69" s="87">
        <v>176445.24</v>
      </c>
      <c r="E69" s="87">
        <v>19800</v>
      </c>
      <c r="F69" s="87">
        <f t="shared" si="20"/>
        <v>23300</v>
      </c>
      <c r="G69" s="87">
        <v>23300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67">
        <v>0</v>
      </c>
      <c r="N69" s="67">
        <v>0</v>
      </c>
      <c r="O69" s="87">
        <v>0</v>
      </c>
      <c r="P69" s="87">
        <v>0</v>
      </c>
      <c r="S69" s="96"/>
    </row>
    <row r="70" spans="1:19" s="95" customFormat="1" ht="15" customHeight="1">
      <c r="A70" s="105"/>
      <c r="B70" s="74"/>
      <c r="C70" s="56" t="s">
        <v>297</v>
      </c>
      <c r="D70" s="87">
        <v>0</v>
      </c>
      <c r="E70" s="87">
        <v>0</v>
      </c>
      <c r="F70" s="87">
        <f t="shared" si="20"/>
        <v>0</v>
      </c>
      <c r="G70" s="87">
        <v>0</v>
      </c>
      <c r="H70" s="87">
        <v>0</v>
      </c>
      <c r="I70" s="87">
        <v>0</v>
      </c>
      <c r="J70" s="87">
        <v>0</v>
      </c>
      <c r="K70" s="87">
        <v>0</v>
      </c>
      <c r="L70" s="87">
        <v>0</v>
      </c>
      <c r="M70" s="67">
        <v>0</v>
      </c>
      <c r="N70" s="67">
        <v>0</v>
      </c>
      <c r="O70" s="87">
        <v>0</v>
      </c>
      <c r="P70" s="87">
        <v>0</v>
      </c>
      <c r="S70" s="96"/>
    </row>
    <row r="71" spans="1:19" s="95" customFormat="1" ht="15" customHeight="1">
      <c r="A71" s="105"/>
      <c r="B71" s="74"/>
      <c r="C71" s="56"/>
      <c r="D71" s="87"/>
      <c r="E71" s="87"/>
      <c r="F71" s="87"/>
      <c r="G71" s="87"/>
      <c r="H71" s="87"/>
      <c r="I71" s="87"/>
      <c r="J71" s="87"/>
      <c r="K71" s="87"/>
      <c r="L71" s="87"/>
      <c r="M71" s="67"/>
      <c r="N71" s="67"/>
      <c r="O71" s="87"/>
      <c r="P71" s="87"/>
      <c r="S71" s="96"/>
    </row>
    <row r="72" spans="1:19" s="95" customFormat="1" ht="15" customHeight="1">
      <c r="A72" s="238" t="s">
        <v>11</v>
      </c>
      <c r="B72" s="238" t="s">
        <v>94</v>
      </c>
      <c r="C72" s="239" t="s">
        <v>15</v>
      </c>
      <c r="D72" s="238" t="s">
        <v>396</v>
      </c>
      <c r="E72" s="238" t="s">
        <v>397</v>
      </c>
      <c r="F72" s="264" t="s">
        <v>405</v>
      </c>
      <c r="G72" s="239" t="s">
        <v>398</v>
      </c>
      <c r="H72" s="239"/>
      <c r="I72" s="239"/>
      <c r="J72" s="239"/>
      <c r="K72" s="239"/>
      <c r="L72" s="239"/>
      <c r="M72" s="239"/>
      <c r="N72" s="239"/>
      <c r="O72" s="238" t="s">
        <v>307</v>
      </c>
      <c r="P72" s="238" t="s">
        <v>399</v>
      </c>
      <c r="S72" s="96"/>
    </row>
    <row r="73" spans="1:19" s="148" customFormat="1" ht="44.25" customHeight="1">
      <c r="A73" s="239"/>
      <c r="B73" s="239"/>
      <c r="C73" s="239"/>
      <c r="D73" s="239"/>
      <c r="E73" s="239"/>
      <c r="F73" s="265"/>
      <c r="G73" s="97" t="s">
        <v>71</v>
      </c>
      <c r="H73" s="97" t="s">
        <v>12</v>
      </c>
      <c r="I73" s="97" t="s">
        <v>74</v>
      </c>
      <c r="J73" s="97" t="s">
        <v>72</v>
      </c>
      <c r="K73" s="97" t="s">
        <v>13</v>
      </c>
      <c r="L73" s="201" t="s">
        <v>229</v>
      </c>
      <c r="M73" s="97" t="s">
        <v>230</v>
      </c>
      <c r="N73" s="97" t="s">
        <v>98</v>
      </c>
      <c r="O73" s="238"/>
      <c r="P73" s="238"/>
      <c r="S73" s="149"/>
    </row>
    <row r="74" spans="1:19" s="95" customFormat="1" ht="10.5" customHeight="1">
      <c r="A74" s="80">
        <v>1</v>
      </c>
      <c r="B74" s="80">
        <v>2</v>
      </c>
      <c r="C74" s="80">
        <v>3</v>
      </c>
      <c r="D74" s="80">
        <v>4</v>
      </c>
      <c r="E74" s="80">
        <v>5</v>
      </c>
      <c r="F74" s="80">
        <v>6</v>
      </c>
      <c r="G74" s="80">
        <v>7</v>
      </c>
      <c r="H74" s="80">
        <v>8</v>
      </c>
      <c r="I74" s="80">
        <v>9</v>
      </c>
      <c r="J74" s="80">
        <v>10</v>
      </c>
      <c r="K74" s="80">
        <v>11</v>
      </c>
      <c r="L74" s="80">
        <v>12</v>
      </c>
      <c r="M74" s="213">
        <v>13</v>
      </c>
      <c r="N74" s="213">
        <v>14</v>
      </c>
      <c r="O74" s="80">
        <v>15</v>
      </c>
      <c r="P74" s="80">
        <v>16</v>
      </c>
      <c r="S74" s="96"/>
    </row>
    <row r="75" spans="1:16" ht="27.75" customHeight="1">
      <c r="A75" s="109"/>
      <c r="B75" s="258" t="s">
        <v>102</v>
      </c>
      <c r="C75" s="259"/>
      <c r="D75" s="84">
        <f>D82+D76</f>
        <v>153673.51</v>
      </c>
      <c r="E75" s="84">
        <f>E82+E76</f>
        <v>707065</v>
      </c>
      <c r="F75" s="84">
        <f aca="true" t="shared" si="27" ref="F75:F85">SUM(G75:N75)</f>
        <v>113500</v>
      </c>
      <c r="G75" s="84">
        <f aca="true" t="shared" si="28" ref="G75:P75">G82+G76</f>
        <v>84500</v>
      </c>
      <c r="H75" s="84">
        <f t="shared" si="28"/>
        <v>0</v>
      </c>
      <c r="I75" s="84">
        <f t="shared" si="28"/>
        <v>0</v>
      </c>
      <c r="J75" s="84">
        <f t="shared" si="28"/>
        <v>0</v>
      </c>
      <c r="K75" s="84">
        <f t="shared" si="28"/>
        <v>0</v>
      </c>
      <c r="L75" s="84">
        <f t="shared" si="28"/>
        <v>0</v>
      </c>
      <c r="M75" s="66">
        <f t="shared" si="28"/>
        <v>0</v>
      </c>
      <c r="N75" s="66">
        <f t="shared" si="28"/>
        <v>29000</v>
      </c>
      <c r="O75" s="84">
        <f t="shared" si="28"/>
        <v>160000</v>
      </c>
      <c r="P75" s="84">
        <f t="shared" si="28"/>
        <v>160000</v>
      </c>
    </row>
    <row r="76" spans="1:16" ht="24" customHeight="1">
      <c r="A76" s="103" t="s">
        <v>308</v>
      </c>
      <c r="B76" s="251" t="s">
        <v>235</v>
      </c>
      <c r="C76" s="235"/>
      <c r="D76" s="88">
        <f>D77</f>
        <v>19172.37</v>
      </c>
      <c r="E76" s="88">
        <f>E77</f>
        <v>689565</v>
      </c>
      <c r="F76" s="92">
        <f t="shared" si="27"/>
        <v>60000</v>
      </c>
      <c r="G76" s="88">
        <f>G77</f>
        <v>60000</v>
      </c>
      <c r="H76" s="88">
        <f aca="true" t="shared" si="29" ref="H76:N76">H77</f>
        <v>0</v>
      </c>
      <c r="I76" s="88">
        <f t="shared" si="29"/>
        <v>0</v>
      </c>
      <c r="J76" s="88">
        <f t="shared" si="29"/>
        <v>0</v>
      </c>
      <c r="K76" s="88">
        <f t="shared" si="29"/>
        <v>0</v>
      </c>
      <c r="L76" s="88">
        <f t="shared" si="29"/>
        <v>0</v>
      </c>
      <c r="M76" s="64">
        <f t="shared" si="29"/>
        <v>0</v>
      </c>
      <c r="N76" s="64">
        <f t="shared" si="29"/>
        <v>0</v>
      </c>
      <c r="O76" s="88">
        <f>O77</f>
        <v>100000</v>
      </c>
      <c r="P76" s="88">
        <f>P77</f>
        <v>100000</v>
      </c>
    </row>
    <row r="77" spans="1:16" ht="21.75" customHeight="1">
      <c r="A77" s="98"/>
      <c r="B77" s="76" t="s">
        <v>201</v>
      </c>
      <c r="C77" s="99" t="s">
        <v>208</v>
      </c>
      <c r="D77" s="86">
        <f>D78+D80</f>
        <v>19172.37</v>
      </c>
      <c r="E77" s="86">
        <f>E78+E80</f>
        <v>689565</v>
      </c>
      <c r="F77" s="86">
        <f t="shared" si="27"/>
        <v>60000</v>
      </c>
      <c r="G77" s="86">
        <f aca="true" t="shared" si="30" ref="G77:N77">G78+G80</f>
        <v>60000</v>
      </c>
      <c r="H77" s="86">
        <f t="shared" si="30"/>
        <v>0</v>
      </c>
      <c r="I77" s="86">
        <f t="shared" si="30"/>
        <v>0</v>
      </c>
      <c r="J77" s="86">
        <f t="shared" si="30"/>
        <v>0</v>
      </c>
      <c r="K77" s="86">
        <f t="shared" si="30"/>
        <v>0</v>
      </c>
      <c r="L77" s="86">
        <f t="shared" si="30"/>
        <v>0</v>
      </c>
      <c r="M77" s="63">
        <f t="shared" si="30"/>
        <v>0</v>
      </c>
      <c r="N77" s="63">
        <f t="shared" si="30"/>
        <v>0</v>
      </c>
      <c r="O77" s="86">
        <f>O80</f>
        <v>100000</v>
      </c>
      <c r="P77" s="86">
        <f>P80</f>
        <v>100000</v>
      </c>
    </row>
    <row r="78" spans="1:16" ht="24" customHeight="1">
      <c r="A78" s="98"/>
      <c r="B78" s="76" t="s">
        <v>242</v>
      </c>
      <c r="C78" s="99" t="s">
        <v>243</v>
      </c>
      <c r="D78" s="86">
        <f>D79</f>
        <v>0</v>
      </c>
      <c r="E78" s="86">
        <f>E79</f>
        <v>0</v>
      </c>
      <c r="F78" s="86">
        <f>SUM(G78:N78)</f>
        <v>0</v>
      </c>
      <c r="G78" s="86">
        <f>G79</f>
        <v>0</v>
      </c>
      <c r="H78" s="86">
        <f aca="true" t="shared" si="31" ref="H78:N78">H79</f>
        <v>0</v>
      </c>
      <c r="I78" s="86">
        <f t="shared" si="31"/>
        <v>0</v>
      </c>
      <c r="J78" s="86">
        <f t="shared" si="31"/>
        <v>0</v>
      </c>
      <c r="K78" s="86">
        <f t="shared" si="31"/>
        <v>0</v>
      </c>
      <c r="L78" s="86">
        <f t="shared" si="31"/>
        <v>0</v>
      </c>
      <c r="M78" s="63">
        <f t="shared" si="31"/>
        <v>0</v>
      </c>
      <c r="N78" s="63">
        <f t="shared" si="31"/>
        <v>0</v>
      </c>
      <c r="O78" s="86">
        <v>0</v>
      </c>
      <c r="P78" s="86">
        <v>0</v>
      </c>
    </row>
    <row r="79" spans="1:16" ht="30" customHeight="1">
      <c r="A79" s="98"/>
      <c r="B79" s="76"/>
      <c r="C79" s="71" t="s">
        <v>282</v>
      </c>
      <c r="D79" s="86">
        <v>0</v>
      </c>
      <c r="E79" s="86">
        <v>0</v>
      </c>
      <c r="F79" s="86">
        <f>SUM(G79:N79)</f>
        <v>0</v>
      </c>
      <c r="G79" s="86">
        <v>0</v>
      </c>
      <c r="H79" s="86">
        <v>0</v>
      </c>
      <c r="I79" s="86">
        <v>0</v>
      </c>
      <c r="J79" s="86">
        <v>0</v>
      </c>
      <c r="K79" s="86">
        <v>0</v>
      </c>
      <c r="L79" s="86">
        <v>0</v>
      </c>
      <c r="M79" s="63">
        <v>0</v>
      </c>
      <c r="N79" s="63">
        <v>0</v>
      </c>
      <c r="O79" s="86">
        <v>0</v>
      </c>
      <c r="P79" s="86">
        <v>0</v>
      </c>
    </row>
    <row r="80" spans="1:16" ht="21" customHeight="1">
      <c r="A80" s="98"/>
      <c r="B80" s="76" t="s">
        <v>203</v>
      </c>
      <c r="C80" s="99" t="s">
        <v>209</v>
      </c>
      <c r="D80" s="86">
        <f>D81</f>
        <v>19172.37</v>
      </c>
      <c r="E80" s="86">
        <f>E81</f>
        <v>689565</v>
      </c>
      <c r="F80" s="86">
        <f t="shared" si="27"/>
        <v>60000</v>
      </c>
      <c r="G80" s="86">
        <f>G81</f>
        <v>60000</v>
      </c>
      <c r="H80" s="86">
        <f aca="true" t="shared" si="32" ref="H80:N80">H81</f>
        <v>0</v>
      </c>
      <c r="I80" s="86">
        <f t="shared" si="32"/>
        <v>0</v>
      </c>
      <c r="J80" s="86">
        <f t="shared" si="32"/>
        <v>0</v>
      </c>
      <c r="K80" s="86">
        <f t="shared" si="32"/>
        <v>0</v>
      </c>
      <c r="L80" s="86">
        <f t="shared" si="32"/>
        <v>0</v>
      </c>
      <c r="M80" s="63">
        <f t="shared" si="32"/>
        <v>0</v>
      </c>
      <c r="N80" s="63">
        <f t="shared" si="32"/>
        <v>0</v>
      </c>
      <c r="O80" s="86">
        <v>100000</v>
      </c>
      <c r="P80" s="86">
        <v>100000</v>
      </c>
    </row>
    <row r="81" spans="1:16" ht="15" customHeight="1">
      <c r="A81" s="98"/>
      <c r="B81" s="76"/>
      <c r="C81" s="71" t="s">
        <v>282</v>
      </c>
      <c r="D81" s="86">
        <v>19172.37</v>
      </c>
      <c r="E81" s="86">
        <v>689565</v>
      </c>
      <c r="F81" s="86">
        <f t="shared" si="27"/>
        <v>60000</v>
      </c>
      <c r="G81" s="86">
        <v>60000</v>
      </c>
      <c r="H81" s="86">
        <v>0</v>
      </c>
      <c r="I81" s="86">
        <v>0</v>
      </c>
      <c r="J81" s="86">
        <v>0</v>
      </c>
      <c r="K81" s="86">
        <v>0</v>
      </c>
      <c r="L81" s="86">
        <v>0</v>
      </c>
      <c r="M81" s="63">
        <v>0</v>
      </c>
      <c r="N81" s="63">
        <v>0</v>
      </c>
      <c r="O81" s="86">
        <v>0</v>
      </c>
      <c r="P81" s="86">
        <v>0</v>
      </c>
    </row>
    <row r="82" spans="1:16" ht="24" customHeight="1">
      <c r="A82" s="103" t="s">
        <v>308</v>
      </c>
      <c r="B82" s="251" t="s">
        <v>207</v>
      </c>
      <c r="C82" s="235"/>
      <c r="D82" s="88">
        <f>D83</f>
        <v>134501.14</v>
      </c>
      <c r="E82" s="88">
        <f>E83</f>
        <v>17500</v>
      </c>
      <c r="F82" s="92">
        <f t="shared" si="27"/>
        <v>53500</v>
      </c>
      <c r="G82" s="88">
        <f>G83</f>
        <v>24500</v>
      </c>
      <c r="H82" s="88">
        <f aca="true" t="shared" si="33" ref="H82:N83">H83</f>
        <v>0</v>
      </c>
      <c r="I82" s="88">
        <f t="shared" si="33"/>
        <v>0</v>
      </c>
      <c r="J82" s="88">
        <f t="shared" si="33"/>
        <v>0</v>
      </c>
      <c r="K82" s="88">
        <f t="shared" si="33"/>
        <v>0</v>
      </c>
      <c r="L82" s="88">
        <f t="shared" si="33"/>
        <v>0</v>
      </c>
      <c r="M82" s="64">
        <f t="shared" si="33"/>
        <v>0</v>
      </c>
      <c r="N82" s="64">
        <f t="shared" si="33"/>
        <v>29000</v>
      </c>
      <c r="O82" s="88">
        <f>O83</f>
        <v>60000</v>
      </c>
      <c r="P82" s="88">
        <f>P83</f>
        <v>60000</v>
      </c>
    </row>
    <row r="83" spans="1:16" ht="21" customHeight="1">
      <c r="A83" s="98"/>
      <c r="B83" s="76">
        <v>3</v>
      </c>
      <c r="C83" s="104" t="s">
        <v>3</v>
      </c>
      <c r="D83" s="86">
        <f>D84</f>
        <v>134501.14</v>
      </c>
      <c r="E83" s="86">
        <f>E84</f>
        <v>17500</v>
      </c>
      <c r="F83" s="86">
        <f t="shared" si="27"/>
        <v>53500</v>
      </c>
      <c r="G83" s="86">
        <f>G84</f>
        <v>24500</v>
      </c>
      <c r="H83" s="86">
        <f t="shared" si="33"/>
        <v>0</v>
      </c>
      <c r="I83" s="86">
        <f t="shared" si="33"/>
        <v>0</v>
      </c>
      <c r="J83" s="86">
        <f t="shared" si="33"/>
        <v>0</v>
      </c>
      <c r="K83" s="86">
        <f t="shared" si="33"/>
        <v>0</v>
      </c>
      <c r="L83" s="86">
        <f t="shared" si="33"/>
        <v>0</v>
      </c>
      <c r="M83" s="63">
        <f t="shared" si="33"/>
        <v>0</v>
      </c>
      <c r="N83" s="63">
        <f t="shared" si="33"/>
        <v>29000</v>
      </c>
      <c r="O83" s="86">
        <f>O84</f>
        <v>60000</v>
      </c>
      <c r="P83" s="86">
        <f>P84</f>
        <v>60000</v>
      </c>
    </row>
    <row r="84" spans="1:16" ht="18" customHeight="1">
      <c r="A84" s="98"/>
      <c r="B84" s="76">
        <v>34</v>
      </c>
      <c r="C84" s="104" t="s">
        <v>118</v>
      </c>
      <c r="D84" s="86">
        <f>D85+D86</f>
        <v>134501.14</v>
      </c>
      <c r="E84" s="86">
        <f>E85+E86</f>
        <v>17500</v>
      </c>
      <c r="F84" s="86">
        <f t="shared" si="27"/>
        <v>53500</v>
      </c>
      <c r="G84" s="86">
        <f>G85+G86</f>
        <v>24500</v>
      </c>
      <c r="H84" s="86">
        <f aca="true" t="shared" si="34" ref="H84:N84">H85+H86</f>
        <v>0</v>
      </c>
      <c r="I84" s="86">
        <f t="shared" si="34"/>
        <v>0</v>
      </c>
      <c r="J84" s="86">
        <f t="shared" si="34"/>
        <v>0</v>
      </c>
      <c r="K84" s="86">
        <f t="shared" si="34"/>
        <v>0</v>
      </c>
      <c r="L84" s="86">
        <f t="shared" si="34"/>
        <v>0</v>
      </c>
      <c r="M84" s="63">
        <f t="shared" si="34"/>
        <v>0</v>
      </c>
      <c r="N84" s="63">
        <f t="shared" si="34"/>
        <v>29000</v>
      </c>
      <c r="O84" s="86">
        <v>60000</v>
      </c>
      <c r="P84" s="86">
        <v>60000</v>
      </c>
    </row>
    <row r="85" spans="1:19" s="95" customFormat="1" ht="15" customHeight="1">
      <c r="A85" s="105"/>
      <c r="B85" s="74"/>
      <c r="C85" s="71" t="s">
        <v>282</v>
      </c>
      <c r="D85" s="87">
        <v>134501.14</v>
      </c>
      <c r="E85" s="87">
        <v>17500</v>
      </c>
      <c r="F85" s="87">
        <f t="shared" si="27"/>
        <v>24500</v>
      </c>
      <c r="G85" s="87">
        <v>24500</v>
      </c>
      <c r="H85" s="87">
        <v>0</v>
      </c>
      <c r="I85" s="87">
        <v>0</v>
      </c>
      <c r="J85" s="87">
        <v>0</v>
      </c>
      <c r="K85" s="87">
        <v>0</v>
      </c>
      <c r="L85" s="87">
        <v>0</v>
      </c>
      <c r="M85" s="67">
        <v>0</v>
      </c>
      <c r="N85" s="67">
        <v>0</v>
      </c>
      <c r="O85" s="87">
        <v>0</v>
      </c>
      <c r="P85" s="87">
        <v>0</v>
      </c>
      <c r="S85" s="96"/>
    </row>
    <row r="86" spans="1:19" s="95" customFormat="1" ht="15" customHeight="1">
      <c r="A86" s="105"/>
      <c r="B86" s="74"/>
      <c r="C86" s="56" t="s">
        <v>297</v>
      </c>
      <c r="D86" s="87">
        <v>0</v>
      </c>
      <c r="E86" s="87">
        <v>0</v>
      </c>
      <c r="F86" s="87">
        <f>SUM(G86:N86)</f>
        <v>29000</v>
      </c>
      <c r="G86" s="87">
        <v>0</v>
      </c>
      <c r="H86" s="87">
        <v>0</v>
      </c>
      <c r="I86" s="87">
        <v>0</v>
      </c>
      <c r="J86" s="87">
        <v>0</v>
      </c>
      <c r="K86" s="87">
        <v>0</v>
      </c>
      <c r="L86" s="87">
        <v>0</v>
      </c>
      <c r="M86" s="67">
        <v>0</v>
      </c>
      <c r="N86" s="67">
        <v>29000</v>
      </c>
      <c r="O86" s="87">
        <v>0</v>
      </c>
      <c r="P86" s="87">
        <v>0</v>
      </c>
      <c r="S86" s="96"/>
    </row>
    <row r="87" spans="1:16" ht="27.75" customHeight="1">
      <c r="A87" s="109"/>
      <c r="B87" s="247" t="s">
        <v>103</v>
      </c>
      <c r="C87" s="259"/>
      <c r="D87" s="84">
        <f>D88+D92+D96+D100+D107</f>
        <v>305258.24</v>
      </c>
      <c r="E87" s="84">
        <f>E88+E92+E96+E100+E107</f>
        <v>333700</v>
      </c>
      <c r="F87" s="84">
        <f aca="true" t="shared" si="35" ref="F87:F106">SUM(G87:N87)</f>
        <v>410000</v>
      </c>
      <c r="G87" s="84">
        <f aca="true" t="shared" si="36" ref="G87:P87">G88+G92+G96+G100+G107</f>
        <v>410000</v>
      </c>
      <c r="H87" s="84">
        <f t="shared" si="36"/>
        <v>0</v>
      </c>
      <c r="I87" s="84">
        <f t="shared" si="36"/>
        <v>0</v>
      </c>
      <c r="J87" s="84">
        <f t="shared" si="36"/>
        <v>0</v>
      </c>
      <c r="K87" s="84">
        <f t="shared" si="36"/>
        <v>0</v>
      </c>
      <c r="L87" s="84">
        <f t="shared" si="36"/>
        <v>0</v>
      </c>
      <c r="M87" s="66">
        <f t="shared" si="36"/>
        <v>0</v>
      </c>
      <c r="N87" s="66">
        <f t="shared" si="36"/>
        <v>0</v>
      </c>
      <c r="O87" s="84">
        <f t="shared" si="36"/>
        <v>343000</v>
      </c>
      <c r="P87" s="84">
        <f t="shared" si="36"/>
        <v>353000</v>
      </c>
    </row>
    <row r="88" spans="1:16" ht="24" customHeight="1">
      <c r="A88" s="103" t="s">
        <v>317</v>
      </c>
      <c r="B88" s="251" t="s">
        <v>104</v>
      </c>
      <c r="C88" s="235"/>
      <c r="D88" s="88">
        <f aca="true" t="shared" si="37" ref="D88:P89">D89</f>
        <v>1327.23</v>
      </c>
      <c r="E88" s="88">
        <f t="shared" si="37"/>
        <v>2000</v>
      </c>
      <c r="F88" s="92">
        <f t="shared" si="35"/>
        <v>2000</v>
      </c>
      <c r="G88" s="88">
        <f t="shared" si="37"/>
        <v>2000</v>
      </c>
      <c r="H88" s="88">
        <f t="shared" si="37"/>
        <v>0</v>
      </c>
      <c r="I88" s="88">
        <f t="shared" si="37"/>
        <v>0</v>
      </c>
      <c r="J88" s="88">
        <f t="shared" si="37"/>
        <v>0</v>
      </c>
      <c r="K88" s="88">
        <f t="shared" si="37"/>
        <v>0</v>
      </c>
      <c r="L88" s="88">
        <f t="shared" si="37"/>
        <v>0</v>
      </c>
      <c r="M88" s="64">
        <f t="shared" si="37"/>
        <v>0</v>
      </c>
      <c r="N88" s="64">
        <f t="shared" si="37"/>
        <v>0</v>
      </c>
      <c r="O88" s="88">
        <f t="shared" si="37"/>
        <v>2000</v>
      </c>
      <c r="P88" s="88">
        <f t="shared" si="37"/>
        <v>2000</v>
      </c>
    </row>
    <row r="89" spans="1:16" ht="21" customHeight="1">
      <c r="A89" s="98"/>
      <c r="B89" s="76">
        <v>3</v>
      </c>
      <c r="C89" s="104" t="s">
        <v>3</v>
      </c>
      <c r="D89" s="86">
        <f>D90</f>
        <v>1327.23</v>
      </c>
      <c r="E89" s="86">
        <f>E90</f>
        <v>2000</v>
      </c>
      <c r="F89" s="86">
        <f t="shared" si="35"/>
        <v>2000</v>
      </c>
      <c r="G89" s="86">
        <f>G90</f>
        <v>2000</v>
      </c>
      <c r="H89" s="86">
        <f t="shared" si="37"/>
        <v>0</v>
      </c>
      <c r="I89" s="86">
        <f t="shared" si="37"/>
        <v>0</v>
      </c>
      <c r="J89" s="86">
        <f t="shared" si="37"/>
        <v>0</v>
      </c>
      <c r="K89" s="86">
        <f t="shared" si="37"/>
        <v>0</v>
      </c>
      <c r="L89" s="86">
        <f t="shared" si="37"/>
        <v>0</v>
      </c>
      <c r="M89" s="63">
        <f t="shared" si="37"/>
        <v>0</v>
      </c>
      <c r="N89" s="63">
        <f t="shared" si="37"/>
        <v>0</v>
      </c>
      <c r="O89" s="86">
        <f t="shared" si="37"/>
        <v>2000</v>
      </c>
      <c r="P89" s="86">
        <f t="shared" si="37"/>
        <v>2000</v>
      </c>
    </row>
    <row r="90" spans="1:16" ht="18" customHeight="1">
      <c r="A90" s="98"/>
      <c r="B90" s="76">
        <v>32</v>
      </c>
      <c r="C90" s="104" t="s">
        <v>7</v>
      </c>
      <c r="D90" s="86">
        <f aca="true" t="shared" si="38" ref="D90:N90">D91</f>
        <v>1327.23</v>
      </c>
      <c r="E90" s="86">
        <f t="shared" si="38"/>
        <v>2000</v>
      </c>
      <c r="F90" s="86">
        <f t="shared" si="35"/>
        <v>2000</v>
      </c>
      <c r="G90" s="86">
        <f t="shared" si="38"/>
        <v>2000</v>
      </c>
      <c r="H90" s="86">
        <f t="shared" si="38"/>
        <v>0</v>
      </c>
      <c r="I90" s="86">
        <f t="shared" si="38"/>
        <v>0</v>
      </c>
      <c r="J90" s="86">
        <f t="shared" si="38"/>
        <v>0</v>
      </c>
      <c r="K90" s="86">
        <f t="shared" si="38"/>
        <v>0</v>
      </c>
      <c r="L90" s="86">
        <f t="shared" si="38"/>
        <v>0</v>
      </c>
      <c r="M90" s="63">
        <f t="shared" si="38"/>
        <v>0</v>
      </c>
      <c r="N90" s="63">
        <f t="shared" si="38"/>
        <v>0</v>
      </c>
      <c r="O90" s="86">
        <v>2000</v>
      </c>
      <c r="P90" s="86">
        <v>2000</v>
      </c>
    </row>
    <row r="91" spans="1:19" s="95" customFormat="1" ht="15" customHeight="1">
      <c r="A91" s="105"/>
      <c r="B91" s="74"/>
      <c r="C91" s="71" t="s">
        <v>282</v>
      </c>
      <c r="D91" s="87">
        <v>1327.23</v>
      </c>
      <c r="E91" s="87">
        <v>2000</v>
      </c>
      <c r="F91" s="87">
        <f t="shared" si="35"/>
        <v>2000</v>
      </c>
      <c r="G91" s="87">
        <v>2000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67">
        <v>0</v>
      </c>
      <c r="N91" s="67">
        <v>0</v>
      </c>
      <c r="O91" s="87">
        <v>0</v>
      </c>
      <c r="P91" s="87">
        <v>0</v>
      </c>
      <c r="S91" s="96"/>
    </row>
    <row r="92" spans="1:16" ht="24" customHeight="1">
      <c r="A92" s="103" t="s">
        <v>317</v>
      </c>
      <c r="B92" s="251" t="s">
        <v>105</v>
      </c>
      <c r="C92" s="235"/>
      <c r="D92" s="88">
        <f>D93</f>
        <v>277059.36</v>
      </c>
      <c r="E92" s="88">
        <f>E93</f>
        <v>292000</v>
      </c>
      <c r="F92" s="92">
        <f>SUM(G92:N92)</f>
        <v>360000</v>
      </c>
      <c r="G92" s="88">
        <f>G93</f>
        <v>360000</v>
      </c>
      <c r="H92" s="88">
        <f aca="true" t="shared" si="39" ref="H92:P92">H93</f>
        <v>0</v>
      </c>
      <c r="I92" s="88">
        <f t="shared" si="39"/>
        <v>0</v>
      </c>
      <c r="J92" s="88">
        <f t="shared" si="39"/>
        <v>0</v>
      </c>
      <c r="K92" s="88">
        <f t="shared" si="39"/>
        <v>0</v>
      </c>
      <c r="L92" s="88">
        <f t="shared" si="39"/>
        <v>0</v>
      </c>
      <c r="M92" s="64">
        <f t="shared" si="39"/>
        <v>0</v>
      </c>
      <c r="N92" s="64">
        <f t="shared" si="39"/>
        <v>0</v>
      </c>
      <c r="O92" s="88">
        <f t="shared" si="39"/>
        <v>300000</v>
      </c>
      <c r="P92" s="88">
        <f t="shared" si="39"/>
        <v>310000</v>
      </c>
    </row>
    <row r="93" spans="1:16" ht="21" customHeight="1">
      <c r="A93" s="98"/>
      <c r="B93" s="76">
        <v>3</v>
      </c>
      <c r="C93" s="104" t="s">
        <v>3</v>
      </c>
      <c r="D93" s="86">
        <f>D94</f>
        <v>277059.36</v>
      </c>
      <c r="E93" s="86">
        <f>E94</f>
        <v>292000</v>
      </c>
      <c r="F93" s="86">
        <f>SUM(G93:N93)</f>
        <v>360000</v>
      </c>
      <c r="G93" s="86">
        <f>G94</f>
        <v>360000</v>
      </c>
      <c r="H93" s="86">
        <f aca="true" t="shared" si="40" ref="H93:P93">H94</f>
        <v>0</v>
      </c>
      <c r="I93" s="86">
        <f t="shared" si="40"/>
        <v>0</v>
      </c>
      <c r="J93" s="86">
        <f t="shared" si="40"/>
        <v>0</v>
      </c>
      <c r="K93" s="86">
        <f t="shared" si="40"/>
        <v>0</v>
      </c>
      <c r="L93" s="86">
        <f t="shared" si="40"/>
        <v>0</v>
      </c>
      <c r="M93" s="63">
        <f t="shared" si="40"/>
        <v>0</v>
      </c>
      <c r="N93" s="63">
        <f t="shared" si="40"/>
        <v>0</v>
      </c>
      <c r="O93" s="86">
        <f t="shared" si="40"/>
        <v>300000</v>
      </c>
      <c r="P93" s="86">
        <f t="shared" si="40"/>
        <v>310000</v>
      </c>
    </row>
    <row r="94" spans="1:16" ht="18" customHeight="1">
      <c r="A94" s="98"/>
      <c r="B94" s="76">
        <v>38</v>
      </c>
      <c r="C94" s="104" t="s">
        <v>119</v>
      </c>
      <c r="D94" s="86">
        <f>SUM(D95)</f>
        <v>277059.36</v>
      </c>
      <c r="E94" s="86">
        <f>SUM(E95)</f>
        <v>292000</v>
      </c>
      <c r="F94" s="86">
        <f t="shared" si="35"/>
        <v>360000</v>
      </c>
      <c r="G94" s="86">
        <f>SUM(G95)</f>
        <v>360000</v>
      </c>
      <c r="H94" s="86">
        <f aca="true" t="shared" si="41" ref="H94:N94">SUM(H95)</f>
        <v>0</v>
      </c>
      <c r="I94" s="86">
        <f t="shared" si="41"/>
        <v>0</v>
      </c>
      <c r="J94" s="86">
        <f t="shared" si="41"/>
        <v>0</v>
      </c>
      <c r="K94" s="86">
        <f t="shared" si="41"/>
        <v>0</v>
      </c>
      <c r="L94" s="86">
        <f t="shared" si="41"/>
        <v>0</v>
      </c>
      <c r="M94" s="63">
        <f t="shared" si="41"/>
        <v>0</v>
      </c>
      <c r="N94" s="63">
        <f t="shared" si="41"/>
        <v>0</v>
      </c>
      <c r="O94" s="86">
        <v>300000</v>
      </c>
      <c r="P94" s="86">
        <v>310000</v>
      </c>
    </row>
    <row r="95" spans="1:19" s="95" customFormat="1" ht="15" customHeight="1">
      <c r="A95" s="105"/>
      <c r="B95" s="74"/>
      <c r="C95" s="71" t="s">
        <v>282</v>
      </c>
      <c r="D95" s="87">
        <v>277059.36</v>
      </c>
      <c r="E95" s="87">
        <v>292000</v>
      </c>
      <c r="F95" s="87">
        <f t="shared" si="35"/>
        <v>360000</v>
      </c>
      <c r="G95" s="87">
        <v>360000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67">
        <v>0</v>
      </c>
      <c r="N95" s="67">
        <v>0</v>
      </c>
      <c r="O95" s="87">
        <v>0</v>
      </c>
      <c r="P95" s="87">
        <v>0</v>
      </c>
      <c r="S95" s="96"/>
    </row>
    <row r="96" spans="1:16" ht="24" customHeight="1">
      <c r="A96" s="103" t="s">
        <v>318</v>
      </c>
      <c r="B96" s="251" t="s">
        <v>106</v>
      </c>
      <c r="C96" s="235"/>
      <c r="D96" s="88">
        <f>D97</f>
        <v>2239.7</v>
      </c>
      <c r="E96" s="88">
        <f>E97</f>
        <v>6700</v>
      </c>
      <c r="F96" s="92">
        <f t="shared" si="35"/>
        <v>10000</v>
      </c>
      <c r="G96" s="88">
        <f aca="true" t="shared" si="42" ref="G96:P96">G97</f>
        <v>10000</v>
      </c>
      <c r="H96" s="88">
        <f t="shared" si="42"/>
        <v>0</v>
      </c>
      <c r="I96" s="88">
        <f t="shared" si="42"/>
        <v>0</v>
      </c>
      <c r="J96" s="88">
        <f t="shared" si="42"/>
        <v>0</v>
      </c>
      <c r="K96" s="88">
        <f t="shared" si="42"/>
        <v>0</v>
      </c>
      <c r="L96" s="88">
        <f t="shared" si="42"/>
        <v>0</v>
      </c>
      <c r="M96" s="64">
        <f t="shared" si="42"/>
        <v>0</v>
      </c>
      <c r="N96" s="64">
        <f t="shared" si="42"/>
        <v>0</v>
      </c>
      <c r="O96" s="88">
        <f t="shared" si="42"/>
        <v>6000</v>
      </c>
      <c r="P96" s="88">
        <f t="shared" si="42"/>
        <v>6000</v>
      </c>
    </row>
    <row r="97" spans="1:16" ht="21" customHeight="1">
      <c r="A97" s="98"/>
      <c r="B97" s="76">
        <v>3</v>
      </c>
      <c r="C97" s="104" t="s">
        <v>3</v>
      </c>
      <c r="D97" s="86">
        <f>D98</f>
        <v>2239.7</v>
      </c>
      <c r="E97" s="86">
        <f>E98</f>
        <v>6700</v>
      </c>
      <c r="F97" s="86">
        <f t="shared" si="35"/>
        <v>10000</v>
      </c>
      <c r="G97" s="86">
        <f aca="true" t="shared" si="43" ref="G97:P97">G98</f>
        <v>10000</v>
      </c>
      <c r="H97" s="86">
        <f t="shared" si="43"/>
        <v>0</v>
      </c>
      <c r="I97" s="86">
        <f t="shared" si="43"/>
        <v>0</v>
      </c>
      <c r="J97" s="86">
        <f t="shared" si="43"/>
        <v>0</v>
      </c>
      <c r="K97" s="86">
        <f t="shared" si="43"/>
        <v>0</v>
      </c>
      <c r="L97" s="86">
        <f t="shared" si="43"/>
        <v>0</v>
      </c>
      <c r="M97" s="63">
        <f t="shared" si="43"/>
        <v>0</v>
      </c>
      <c r="N97" s="63">
        <f t="shared" si="43"/>
        <v>0</v>
      </c>
      <c r="O97" s="86">
        <f t="shared" si="43"/>
        <v>6000</v>
      </c>
      <c r="P97" s="86">
        <f t="shared" si="43"/>
        <v>6000</v>
      </c>
    </row>
    <row r="98" spans="1:16" ht="18" customHeight="1">
      <c r="A98" s="98"/>
      <c r="B98" s="76">
        <v>32</v>
      </c>
      <c r="C98" s="104" t="s">
        <v>7</v>
      </c>
      <c r="D98" s="86">
        <f aca="true" t="shared" si="44" ref="D98:N98">D99</f>
        <v>2239.7</v>
      </c>
      <c r="E98" s="86">
        <f t="shared" si="44"/>
        <v>6700</v>
      </c>
      <c r="F98" s="86">
        <f t="shared" si="35"/>
        <v>10000</v>
      </c>
      <c r="G98" s="86">
        <f t="shared" si="44"/>
        <v>10000</v>
      </c>
      <c r="H98" s="86">
        <f t="shared" si="44"/>
        <v>0</v>
      </c>
      <c r="I98" s="86">
        <f t="shared" si="44"/>
        <v>0</v>
      </c>
      <c r="J98" s="86">
        <f t="shared" si="44"/>
        <v>0</v>
      </c>
      <c r="K98" s="86">
        <f t="shared" si="44"/>
        <v>0</v>
      </c>
      <c r="L98" s="86">
        <f t="shared" si="44"/>
        <v>0</v>
      </c>
      <c r="M98" s="63">
        <f t="shared" si="44"/>
        <v>0</v>
      </c>
      <c r="N98" s="63">
        <f t="shared" si="44"/>
        <v>0</v>
      </c>
      <c r="O98" s="86">
        <v>6000</v>
      </c>
      <c r="P98" s="86">
        <v>6000</v>
      </c>
    </row>
    <row r="99" spans="1:19" s="95" customFormat="1" ht="15" customHeight="1">
      <c r="A99" s="105"/>
      <c r="B99" s="74"/>
      <c r="C99" s="71" t="s">
        <v>282</v>
      </c>
      <c r="D99" s="87">
        <v>2239.7</v>
      </c>
      <c r="E99" s="87">
        <v>6700</v>
      </c>
      <c r="F99" s="87">
        <f t="shared" si="35"/>
        <v>10000</v>
      </c>
      <c r="G99" s="87">
        <v>10000</v>
      </c>
      <c r="H99" s="87">
        <v>0</v>
      </c>
      <c r="I99" s="87">
        <v>0</v>
      </c>
      <c r="J99" s="87">
        <v>0</v>
      </c>
      <c r="K99" s="87">
        <v>0</v>
      </c>
      <c r="L99" s="87">
        <v>0</v>
      </c>
      <c r="M99" s="67">
        <v>0</v>
      </c>
      <c r="N99" s="67">
        <v>0</v>
      </c>
      <c r="O99" s="87">
        <v>0</v>
      </c>
      <c r="P99" s="87">
        <v>0</v>
      </c>
      <c r="S99" s="96"/>
    </row>
    <row r="100" spans="1:16" ht="24" customHeight="1">
      <c r="A100" s="103" t="s">
        <v>318</v>
      </c>
      <c r="B100" s="251" t="s">
        <v>107</v>
      </c>
      <c r="C100" s="235"/>
      <c r="D100" s="88">
        <f>D101</f>
        <v>3981.68</v>
      </c>
      <c r="E100" s="88">
        <f>E101</f>
        <v>8000</v>
      </c>
      <c r="F100" s="92">
        <f>SUM(G100:N100)</f>
        <v>8000</v>
      </c>
      <c r="G100" s="88">
        <f>G101</f>
        <v>8000</v>
      </c>
      <c r="H100" s="88">
        <f aca="true" t="shared" si="45" ref="H100:P100">H101</f>
        <v>0</v>
      </c>
      <c r="I100" s="88">
        <f t="shared" si="45"/>
        <v>0</v>
      </c>
      <c r="J100" s="88">
        <f t="shared" si="45"/>
        <v>0</v>
      </c>
      <c r="K100" s="88">
        <f t="shared" si="45"/>
        <v>0</v>
      </c>
      <c r="L100" s="88">
        <f t="shared" si="45"/>
        <v>0</v>
      </c>
      <c r="M100" s="64">
        <f t="shared" si="45"/>
        <v>0</v>
      </c>
      <c r="N100" s="64">
        <f t="shared" si="45"/>
        <v>0</v>
      </c>
      <c r="O100" s="88">
        <f t="shared" si="45"/>
        <v>5000</v>
      </c>
      <c r="P100" s="88">
        <f t="shared" si="45"/>
        <v>5000</v>
      </c>
    </row>
    <row r="101" spans="1:16" ht="21" customHeight="1">
      <c r="A101" s="98"/>
      <c r="B101" s="76">
        <v>3</v>
      </c>
      <c r="C101" s="104" t="s">
        <v>3</v>
      </c>
      <c r="D101" s="86">
        <f>D105</f>
        <v>3981.68</v>
      </c>
      <c r="E101" s="86">
        <f>E105</f>
        <v>8000</v>
      </c>
      <c r="F101" s="86">
        <f>SUM(G101:N101)</f>
        <v>8000</v>
      </c>
      <c r="G101" s="86">
        <f>G105</f>
        <v>8000</v>
      </c>
      <c r="H101" s="86">
        <f aca="true" t="shared" si="46" ref="H101:P101">H105</f>
        <v>0</v>
      </c>
      <c r="I101" s="86">
        <f t="shared" si="46"/>
        <v>0</v>
      </c>
      <c r="J101" s="86">
        <f t="shared" si="46"/>
        <v>0</v>
      </c>
      <c r="K101" s="86">
        <f t="shared" si="46"/>
        <v>0</v>
      </c>
      <c r="L101" s="86">
        <f t="shared" si="46"/>
        <v>0</v>
      </c>
      <c r="M101" s="63">
        <f t="shared" si="46"/>
        <v>0</v>
      </c>
      <c r="N101" s="63">
        <f t="shared" si="46"/>
        <v>0</v>
      </c>
      <c r="O101" s="86">
        <f t="shared" si="46"/>
        <v>5000</v>
      </c>
      <c r="P101" s="86">
        <f t="shared" si="46"/>
        <v>5000</v>
      </c>
    </row>
    <row r="102" spans="1:19" s="95" customFormat="1" ht="15" customHeight="1">
      <c r="A102" s="238" t="s">
        <v>11</v>
      </c>
      <c r="B102" s="238" t="s">
        <v>94</v>
      </c>
      <c r="C102" s="239" t="s">
        <v>15</v>
      </c>
      <c r="D102" s="238" t="s">
        <v>396</v>
      </c>
      <c r="E102" s="238" t="s">
        <v>397</v>
      </c>
      <c r="F102" s="264" t="s">
        <v>405</v>
      </c>
      <c r="G102" s="239" t="s">
        <v>398</v>
      </c>
      <c r="H102" s="239"/>
      <c r="I102" s="239"/>
      <c r="J102" s="239"/>
      <c r="K102" s="239"/>
      <c r="L102" s="239"/>
      <c r="M102" s="239"/>
      <c r="N102" s="239"/>
      <c r="O102" s="238" t="s">
        <v>307</v>
      </c>
      <c r="P102" s="238" t="s">
        <v>399</v>
      </c>
      <c r="S102" s="96"/>
    </row>
    <row r="103" spans="1:19" s="148" customFormat="1" ht="44.25" customHeight="1">
      <c r="A103" s="239"/>
      <c r="B103" s="239"/>
      <c r="C103" s="239"/>
      <c r="D103" s="239"/>
      <c r="E103" s="239"/>
      <c r="F103" s="265"/>
      <c r="G103" s="97" t="s">
        <v>71</v>
      </c>
      <c r="H103" s="97" t="s">
        <v>12</v>
      </c>
      <c r="I103" s="97" t="s">
        <v>74</v>
      </c>
      <c r="J103" s="97" t="s">
        <v>72</v>
      </c>
      <c r="K103" s="97" t="s">
        <v>13</v>
      </c>
      <c r="L103" s="201" t="s">
        <v>229</v>
      </c>
      <c r="M103" s="97" t="s">
        <v>230</v>
      </c>
      <c r="N103" s="97" t="s">
        <v>98</v>
      </c>
      <c r="O103" s="238"/>
      <c r="P103" s="238"/>
      <c r="S103" s="149"/>
    </row>
    <row r="104" spans="1:19" s="95" customFormat="1" ht="10.5" customHeight="1">
      <c r="A104" s="80">
        <v>1</v>
      </c>
      <c r="B104" s="80">
        <v>2</v>
      </c>
      <c r="C104" s="80">
        <v>3</v>
      </c>
      <c r="D104" s="80">
        <v>4</v>
      </c>
      <c r="E104" s="80">
        <v>5</v>
      </c>
      <c r="F104" s="80">
        <v>6</v>
      </c>
      <c r="G104" s="80">
        <v>7</v>
      </c>
      <c r="H104" s="80">
        <v>8</v>
      </c>
      <c r="I104" s="80">
        <v>9</v>
      </c>
      <c r="J104" s="80">
        <v>10</v>
      </c>
      <c r="K104" s="80">
        <v>11</v>
      </c>
      <c r="L104" s="80">
        <v>12</v>
      </c>
      <c r="M104" s="213">
        <v>13</v>
      </c>
      <c r="N104" s="213">
        <v>14</v>
      </c>
      <c r="O104" s="80">
        <v>15</v>
      </c>
      <c r="P104" s="80">
        <v>16</v>
      </c>
      <c r="S104" s="96"/>
    </row>
    <row r="105" spans="1:16" ht="18" customHeight="1">
      <c r="A105" s="98"/>
      <c r="B105" s="76">
        <v>38</v>
      </c>
      <c r="C105" s="104" t="s">
        <v>119</v>
      </c>
      <c r="D105" s="86">
        <f aca="true" t="shared" si="47" ref="D105:N105">D106</f>
        <v>3981.68</v>
      </c>
      <c r="E105" s="86">
        <f t="shared" si="47"/>
        <v>8000</v>
      </c>
      <c r="F105" s="86">
        <f t="shared" si="35"/>
        <v>8000</v>
      </c>
      <c r="G105" s="86">
        <f t="shared" si="47"/>
        <v>8000</v>
      </c>
      <c r="H105" s="86">
        <f t="shared" si="47"/>
        <v>0</v>
      </c>
      <c r="I105" s="86">
        <f t="shared" si="47"/>
        <v>0</v>
      </c>
      <c r="J105" s="86">
        <f t="shared" si="47"/>
        <v>0</v>
      </c>
      <c r="K105" s="86">
        <f t="shared" si="47"/>
        <v>0</v>
      </c>
      <c r="L105" s="86">
        <f t="shared" si="47"/>
        <v>0</v>
      </c>
      <c r="M105" s="63">
        <f t="shared" si="47"/>
        <v>0</v>
      </c>
      <c r="N105" s="63">
        <f t="shared" si="47"/>
        <v>0</v>
      </c>
      <c r="O105" s="86">
        <v>5000</v>
      </c>
      <c r="P105" s="86">
        <v>5000</v>
      </c>
    </row>
    <row r="106" spans="1:19" s="95" customFormat="1" ht="14.25" customHeight="1">
      <c r="A106" s="105"/>
      <c r="B106" s="74"/>
      <c r="C106" s="71" t="s">
        <v>282</v>
      </c>
      <c r="D106" s="87">
        <v>3981.68</v>
      </c>
      <c r="E106" s="87">
        <v>8000</v>
      </c>
      <c r="F106" s="87">
        <f t="shared" si="35"/>
        <v>8000</v>
      </c>
      <c r="G106" s="87">
        <v>8000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67">
        <v>0</v>
      </c>
      <c r="N106" s="67">
        <v>0</v>
      </c>
      <c r="O106" s="87">
        <v>0</v>
      </c>
      <c r="P106" s="87">
        <v>0</v>
      </c>
      <c r="S106" s="96"/>
    </row>
    <row r="107" spans="1:16" ht="24" customHeight="1">
      <c r="A107" s="103" t="s">
        <v>318</v>
      </c>
      <c r="B107" s="234" t="s">
        <v>363</v>
      </c>
      <c r="C107" s="235"/>
      <c r="D107" s="88">
        <f>D108</f>
        <v>20650.27</v>
      </c>
      <c r="E107" s="88">
        <f>E108</f>
        <v>25000</v>
      </c>
      <c r="F107" s="92">
        <f aca="true" t="shared" si="48" ref="F107:F112">SUM(G107:N107)</f>
        <v>30000</v>
      </c>
      <c r="G107" s="88">
        <f>G108</f>
        <v>30000</v>
      </c>
      <c r="H107" s="88">
        <f aca="true" t="shared" si="49" ref="H107:N107">H108</f>
        <v>0</v>
      </c>
      <c r="I107" s="88">
        <f t="shared" si="49"/>
        <v>0</v>
      </c>
      <c r="J107" s="88">
        <f t="shared" si="49"/>
        <v>0</v>
      </c>
      <c r="K107" s="88">
        <f t="shared" si="49"/>
        <v>0</v>
      </c>
      <c r="L107" s="88">
        <f t="shared" si="49"/>
        <v>0</v>
      </c>
      <c r="M107" s="64">
        <f t="shared" si="49"/>
        <v>0</v>
      </c>
      <c r="N107" s="64">
        <f t="shared" si="49"/>
        <v>0</v>
      </c>
      <c r="O107" s="88">
        <f>O108</f>
        <v>30000</v>
      </c>
      <c r="P107" s="88">
        <f>P108</f>
        <v>30000</v>
      </c>
    </row>
    <row r="108" spans="1:16" ht="21" customHeight="1">
      <c r="A108" s="98"/>
      <c r="B108" s="76">
        <v>3</v>
      </c>
      <c r="C108" s="104" t="s">
        <v>3</v>
      </c>
      <c r="D108" s="86">
        <f>D109+D111</f>
        <v>20650.27</v>
      </c>
      <c r="E108" s="86">
        <f>E109+E111</f>
        <v>25000</v>
      </c>
      <c r="F108" s="86">
        <f t="shared" si="48"/>
        <v>30000</v>
      </c>
      <c r="G108" s="86">
        <f>G109+G111</f>
        <v>30000</v>
      </c>
      <c r="H108" s="86">
        <f aca="true" t="shared" si="50" ref="H108:N108">H109</f>
        <v>0</v>
      </c>
      <c r="I108" s="86">
        <f t="shared" si="50"/>
        <v>0</v>
      </c>
      <c r="J108" s="86">
        <f t="shared" si="50"/>
        <v>0</v>
      </c>
      <c r="K108" s="86">
        <f t="shared" si="50"/>
        <v>0</v>
      </c>
      <c r="L108" s="86">
        <f t="shared" si="50"/>
        <v>0</v>
      </c>
      <c r="M108" s="63">
        <f t="shared" si="50"/>
        <v>0</v>
      </c>
      <c r="N108" s="63">
        <f t="shared" si="50"/>
        <v>0</v>
      </c>
      <c r="O108" s="86">
        <f>O109+O111</f>
        <v>30000</v>
      </c>
      <c r="P108" s="86">
        <f>P109+P111</f>
        <v>30000</v>
      </c>
    </row>
    <row r="109" spans="1:16" ht="18" customHeight="1">
      <c r="A109" s="98"/>
      <c r="B109" s="76">
        <v>32</v>
      </c>
      <c r="C109" s="104" t="s">
        <v>7</v>
      </c>
      <c r="D109" s="86">
        <f aca="true" t="shared" si="51" ref="D109:N109">D110</f>
        <v>20650.27</v>
      </c>
      <c r="E109" s="86">
        <f t="shared" si="51"/>
        <v>25000</v>
      </c>
      <c r="F109" s="86">
        <f t="shared" si="48"/>
        <v>30000</v>
      </c>
      <c r="G109" s="86">
        <f t="shared" si="51"/>
        <v>30000</v>
      </c>
      <c r="H109" s="86">
        <f t="shared" si="51"/>
        <v>0</v>
      </c>
      <c r="I109" s="86">
        <f t="shared" si="51"/>
        <v>0</v>
      </c>
      <c r="J109" s="86">
        <f t="shared" si="51"/>
        <v>0</v>
      </c>
      <c r="K109" s="86">
        <f t="shared" si="51"/>
        <v>0</v>
      </c>
      <c r="L109" s="86">
        <f t="shared" si="51"/>
        <v>0</v>
      </c>
      <c r="M109" s="63">
        <f t="shared" si="51"/>
        <v>0</v>
      </c>
      <c r="N109" s="63">
        <f t="shared" si="51"/>
        <v>0</v>
      </c>
      <c r="O109" s="86">
        <v>30000</v>
      </c>
      <c r="P109" s="86">
        <v>30000</v>
      </c>
    </row>
    <row r="110" spans="1:19" s="95" customFormat="1" ht="14.25" customHeight="1">
      <c r="A110" s="105"/>
      <c r="B110" s="74"/>
      <c r="C110" s="71" t="s">
        <v>282</v>
      </c>
      <c r="D110" s="87">
        <v>20650.27</v>
      </c>
      <c r="E110" s="87">
        <v>25000</v>
      </c>
      <c r="F110" s="87">
        <f t="shared" si="48"/>
        <v>30000</v>
      </c>
      <c r="G110" s="87">
        <v>30000</v>
      </c>
      <c r="H110" s="87">
        <v>0</v>
      </c>
      <c r="I110" s="87">
        <v>0</v>
      </c>
      <c r="J110" s="87">
        <v>0</v>
      </c>
      <c r="K110" s="87">
        <v>0</v>
      </c>
      <c r="L110" s="87">
        <v>0</v>
      </c>
      <c r="M110" s="67">
        <v>0</v>
      </c>
      <c r="N110" s="67">
        <v>0</v>
      </c>
      <c r="O110" s="87">
        <v>0</v>
      </c>
      <c r="P110" s="87">
        <v>0</v>
      </c>
      <c r="S110" s="96"/>
    </row>
    <row r="111" spans="1:16" ht="18" customHeight="1">
      <c r="A111" s="98"/>
      <c r="B111" s="76" t="s">
        <v>93</v>
      </c>
      <c r="C111" s="104" t="s">
        <v>126</v>
      </c>
      <c r="D111" s="86">
        <f>D112</f>
        <v>0</v>
      </c>
      <c r="E111" s="86">
        <f>E112</f>
        <v>0</v>
      </c>
      <c r="F111" s="86">
        <f t="shared" si="48"/>
        <v>0</v>
      </c>
      <c r="G111" s="86">
        <f aca="true" t="shared" si="52" ref="G111:P111">G112</f>
        <v>0</v>
      </c>
      <c r="H111" s="86">
        <f t="shared" si="52"/>
        <v>0</v>
      </c>
      <c r="I111" s="86">
        <f t="shared" si="52"/>
        <v>0</v>
      </c>
      <c r="J111" s="86">
        <f t="shared" si="52"/>
        <v>0</v>
      </c>
      <c r="K111" s="86">
        <f t="shared" si="52"/>
        <v>0</v>
      </c>
      <c r="L111" s="86">
        <f t="shared" si="52"/>
        <v>0</v>
      </c>
      <c r="M111" s="63">
        <f t="shared" si="52"/>
        <v>0</v>
      </c>
      <c r="N111" s="63">
        <f t="shared" si="52"/>
        <v>0</v>
      </c>
      <c r="O111" s="86">
        <f t="shared" si="52"/>
        <v>0</v>
      </c>
      <c r="P111" s="86">
        <f t="shared" si="52"/>
        <v>0</v>
      </c>
    </row>
    <row r="112" spans="1:19" s="95" customFormat="1" ht="21.75" customHeight="1">
      <c r="A112" s="105"/>
      <c r="B112" s="74"/>
      <c r="C112" s="71" t="s">
        <v>282</v>
      </c>
      <c r="D112" s="87">
        <v>0</v>
      </c>
      <c r="E112" s="87">
        <v>0</v>
      </c>
      <c r="F112" s="87">
        <f t="shared" si="48"/>
        <v>0</v>
      </c>
      <c r="G112" s="87">
        <v>0</v>
      </c>
      <c r="H112" s="87">
        <v>0</v>
      </c>
      <c r="I112" s="87">
        <v>0</v>
      </c>
      <c r="J112" s="87">
        <v>0</v>
      </c>
      <c r="K112" s="87">
        <v>0</v>
      </c>
      <c r="L112" s="87">
        <v>0</v>
      </c>
      <c r="M112" s="67">
        <v>0</v>
      </c>
      <c r="N112" s="67">
        <v>0</v>
      </c>
      <c r="O112" s="87"/>
      <c r="P112" s="87"/>
      <c r="S112" s="96"/>
    </row>
    <row r="113" spans="1:16" ht="27.75" customHeight="1">
      <c r="A113" s="109"/>
      <c r="B113" s="247" t="s">
        <v>210</v>
      </c>
      <c r="C113" s="259"/>
      <c r="D113" s="84">
        <f>D114+D119+D123+D127+D132</f>
        <v>30572.08</v>
      </c>
      <c r="E113" s="84">
        <f>E114+E119+E123+E127+E132</f>
        <v>115500</v>
      </c>
      <c r="F113" s="84">
        <f aca="true" t="shared" si="53" ref="F113:F118">SUM(G113:N113)</f>
        <v>181500</v>
      </c>
      <c r="G113" s="84">
        <f aca="true" t="shared" si="54" ref="G113:N113">G114+G119+G123+G127+G132</f>
        <v>131500</v>
      </c>
      <c r="H113" s="84">
        <f t="shared" si="54"/>
        <v>0</v>
      </c>
      <c r="I113" s="84">
        <f t="shared" si="54"/>
        <v>0</v>
      </c>
      <c r="J113" s="84">
        <f t="shared" si="54"/>
        <v>0</v>
      </c>
      <c r="K113" s="84">
        <f t="shared" si="54"/>
        <v>0</v>
      </c>
      <c r="L113" s="84">
        <f t="shared" si="54"/>
        <v>0</v>
      </c>
      <c r="M113" s="66">
        <f t="shared" si="54"/>
        <v>0</v>
      </c>
      <c r="N113" s="66">
        <f t="shared" si="54"/>
        <v>50000</v>
      </c>
      <c r="O113" s="84">
        <f>O114+O119+O123+O127+O132</f>
        <v>40000</v>
      </c>
      <c r="P113" s="84">
        <f>P114+P119+P123+P127+P132</f>
        <v>40000</v>
      </c>
    </row>
    <row r="114" spans="1:16" ht="24" customHeight="1">
      <c r="A114" s="103" t="s">
        <v>308</v>
      </c>
      <c r="B114" s="251" t="s">
        <v>108</v>
      </c>
      <c r="C114" s="235"/>
      <c r="D114" s="88">
        <f aca="true" t="shared" si="55" ref="D114:P115">D115</f>
        <v>14230.58</v>
      </c>
      <c r="E114" s="88">
        <f t="shared" si="55"/>
        <v>21500</v>
      </c>
      <c r="F114" s="92">
        <f t="shared" si="53"/>
        <v>26500</v>
      </c>
      <c r="G114" s="88">
        <f t="shared" si="55"/>
        <v>26500</v>
      </c>
      <c r="H114" s="88">
        <f t="shared" si="55"/>
        <v>0</v>
      </c>
      <c r="I114" s="88">
        <f t="shared" si="55"/>
        <v>0</v>
      </c>
      <c r="J114" s="88">
        <f t="shared" si="55"/>
        <v>0</v>
      </c>
      <c r="K114" s="88">
        <f t="shared" si="55"/>
        <v>0</v>
      </c>
      <c r="L114" s="88">
        <f t="shared" si="55"/>
        <v>0</v>
      </c>
      <c r="M114" s="64">
        <f t="shared" si="55"/>
        <v>0</v>
      </c>
      <c r="N114" s="64">
        <f t="shared" si="55"/>
        <v>0</v>
      </c>
      <c r="O114" s="88">
        <f t="shared" si="55"/>
        <v>30000</v>
      </c>
      <c r="P114" s="88">
        <f t="shared" si="55"/>
        <v>30000</v>
      </c>
    </row>
    <row r="115" spans="1:16" ht="21" customHeight="1">
      <c r="A115" s="98"/>
      <c r="B115" s="76">
        <v>3</v>
      </c>
      <c r="C115" s="104" t="s">
        <v>3</v>
      </c>
      <c r="D115" s="86">
        <f t="shared" si="55"/>
        <v>14230.58</v>
      </c>
      <c r="E115" s="86">
        <f t="shared" si="55"/>
        <v>21500</v>
      </c>
      <c r="F115" s="86">
        <f t="shared" si="53"/>
        <v>26500</v>
      </c>
      <c r="G115" s="86">
        <f t="shared" si="55"/>
        <v>26500</v>
      </c>
      <c r="H115" s="86">
        <f t="shared" si="55"/>
        <v>0</v>
      </c>
      <c r="I115" s="86">
        <f t="shared" si="55"/>
        <v>0</v>
      </c>
      <c r="J115" s="86">
        <f t="shared" si="55"/>
        <v>0</v>
      </c>
      <c r="K115" s="86">
        <f t="shared" si="55"/>
        <v>0</v>
      </c>
      <c r="L115" s="86">
        <f t="shared" si="55"/>
        <v>0</v>
      </c>
      <c r="M115" s="63">
        <f t="shared" si="55"/>
        <v>0</v>
      </c>
      <c r="N115" s="63">
        <f t="shared" si="55"/>
        <v>0</v>
      </c>
      <c r="O115" s="86">
        <f t="shared" si="55"/>
        <v>30000</v>
      </c>
      <c r="P115" s="86">
        <f t="shared" si="55"/>
        <v>30000</v>
      </c>
    </row>
    <row r="116" spans="1:16" ht="18" customHeight="1">
      <c r="A116" s="98"/>
      <c r="B116" s="76">
        <v>32</v>
      </c>
      <c r="C116" s="104" t="s">
        <v>7</v>
      </c>
      <c r="D116" s="86">
        <f>D117+D118</f>
        <v>14230.58</v>
      </c>
      <c r="E116" s="86">
        <f>E117+E118</f>
        <v>21500</v>
      </c>
      <c r="F116" s="86">
        <f t="shared" si="53"/>
        <v>26500</v>
      </c>
      <c r="G116" s="86">
        <f aca="true" t="shared" si="56" ref="G116:N116">G117+G118</f>
        <v>26500</v>
      </c>
      <c r="H116" s="86">
        <f t="shared" si="56"/>
        <v>0</v>
      </c>
      <c r="I116" s="86">
        <f t="shared" si="56"/>
        <v>0</v>
      </c>
      <c r="J116" s="86">
        <f t="shared" si="56"/>
        <v>0</v>
      </c>
      <c r="K116" s="86">
        <f t="shared" si="56"/>
        <v>0</v>
      </c>
      <c r="L116" s="86">
        <f t="shared" si="56"/>
        <v>0</v>
      </c>
      <c r="M116" s="63">
        <f>M117+M118</f>
        <v>0</v>
      </c>
      <c r="N116" s="63">
        <f t="shared" si="56"/>
        <v>0</v>
      </c>
      <c r="O116" s="86">
        <v>30000</v>
      </c>
      <c r="P116" s="86">
        <v>30000</v>
      </c>
    </row>
    <row r="117" spans="1:19" s="95" customFormat="1" ht="14.25" customHeight="1">
      <c r="A117" s="105"/>
      <c r="B117" s="74"/>
      <c r="C117" s="71" t="s">
        <v>282</v>
      </c>
      <c r="D117" s="87">
        <v>0</v>
      </c>
      <c r="E117" s="87">
        <v>1500</v>
      </c>
      <c r="F117" s="87">
        <f t="shared" si="53"/>
        <v>26500</v>
      </c>
      <c r="G117" s="87">
        <v>26500</v>
      </c>
      <c r="H117" s="87">
        <v>0</v>
      </c>
      <c r="I117" s="87">
        <v>0</v>
      </c>
      <c r="J117" s="87">
        <v>0</v>
      </c>
      <c r="K117" s="87">
        <v>0</v>
      </c>
      <c r="L117" s="87">
        <v>0</v>
      </c>
      <c r="M117" s="67">
        <v>0</v>
      </c>
      <c r="N117" s="67">
        <v>0</v>
      </c>
      <c r="O117" s="87">
        <v>0</v>
      </c>
      <c r="P117" s="87">
        <v>0</v>
      </c>
      <c r="S117" s="96"/>
    </row>
    <row r="118" spans="1:19" s="95" customFormat="1" ht="14.25" customHeight="1">
      <c r="A118" s="105"/>
      <c r="B118" s="74"/>
      <c r="C118" s="71" t="s">
        <v>290</v>
      </c>
      <c r="D118" s="87">
        <v>14230.58</v>
      </c>
      <c r="E118" s="87">
        <v>20000</v>
      </c>
      <c r="F118" s="87">
        <f t="shared" si="53"/>
        <v>0</v>
      </c>
      <c r="G118" s="87">
        <v>0</v>
      </c>
      <c r="H118" s="87">
        <v>0</v>
      </c>
      <c r="I118" s="87">
        <v>0</v>
      </c>
      <c r="J118" s="87">
        <v>0</v>
      </c>
      <c r="K118" s="87">
        <v>0</v>
      </c>
      <c r="L118" s="87">
        <v>0</v>
      </c>
      <c r="M118" s="67">
        <v>0</v>
      </c>
      <c r="N118" s="67">
        <v>0</v>
      </c>
      <c r="O118" s="87">
        <v>0</v>
      </c>
      <c r="P118" s="87">
        <v>0</v>
      </c>
      <c r="S118" s="96"/>
    </row>
    <row r="119" spans="1:16" ht="24" customHeight="1">
      <c r="A119" s="103" t="s">
        <v>308</v>
      </c>
      <c r="B119" s="251" t="s">
        <v>236</v>
      </c>
      <c r="C119" s="235"/>
      <c r="D119" s="88">
        <f aca="true" t="shared" si="57" ref="D119:P125">D120</f>
        <v>16341.5</v>
      </c>
      <c r="E119" s="88">
        <f t="shared" si="57"/>
        <v>5000</v>
      </c>
      <c r="F119" s="92">
        <f aca="true" t="shared" si="58" ref="F119:F144">SUM(G119:N119)</f>
        <v>5000</v>
      </c>
      <c r="G119" s="88">
        <f t="shared" si="57"/>
        <v>5000</v>
      </c>
      <c r="H119" s="88">
        <f t="shared" si="57"/>
        <v>0</v>
      </c>
      <c r="I119" s="88">
        <f t="shared" si="57"/>
        <v>0</v>
      </c>
      <c r="J119" s="88">
        <f t="shared" si="57"/>
        <v>0</v>
      </c>
      <c r="K119" s="88">
        <f t="shared" si="57"/>
        <v>0</v>
      </c>
      <c r="L119" s="88">
        <f t="shared" si="57"/>
        <v>0</v>
      </c>
      <c r="M119" s="64">
        <f t="shared" si="57"/>
        <v>0</v>
      </c>
      <c r="N119" s="64">
        <f t="shared" si="57"/>
        <v>0</v>
      </c>
      <c r="O119" s="88">
        <f t="shared" si="57"/>
        <v>5000</v>
      </c>
      <c r="P119" s="88">
        <f t="shared" si="57"/>
        <v>5000</v>
      </c>
    </row>
    <row r="120" spans="1:16" ht="21" customHeight="1">
      <c r="A120" s="98"/>
      <c r="B120" s="76">
        <v>4</v>
      </c>
      <c r="C120" s="104" t="s">
        <v>121</v>
      </c>
      <c r="D120" s="86">
        <f t="shared" si="57"/>
        <v>16341.5</v>
      </c>
      <c r="E120" s="86">
        <f t="shared" si="57"/>
        <v>5000</v>
      </c>
      <c r="F120" s="86">
        <f t="shared" si="58"/>
        <v>5000</v>
      </c>
      <c r="G120" s="86">
        <f t="shared" si="57"/>
        <v>5000</v>
      </c>
      <c r="H120" s="86">
        <f t="shared" si="57"/>
        <v>0</v>
      </c>
      <c r="I120" s="86">
        <f t="shared" si="57"/>
        <v>0</v>
      </c>
      <c r="J120" s="86">
        <f t="shared" si="57"/>
        <v>0</v>
      </c>
      <c r="K120" s="86">
        <f t="shared" si="57"/>
        <v>0</v>
      </c>
      <c r="L120" s="86">
        <f t="shared" si="57"/>
        <v>0</v>
      </c>
      <c r="M120" s="63">
        <f t="shared" si="57"/>
        <v>0</v>
      </c>
      <c r="N120" s="63">
        <f t="shared" si="57"/>
        <v>0</v>
      </c>
      <c r="O120" s="86">
        <f t="shared" si="57"/>
        <v>5000</v>
      </c>
      <c r="P120" s="86">
        <f t="shared" si="57"/>
        <v>5000</v>
      </c>
    </row>
    <row r="121" spans="1:16" ht="18" customHeight="1">
      <c r="A121" s="98"/>
      <c r="B121" s="76" t="s">
        <v>5</v>
      </c>
      <c r="C121" s="104" t="s">
        <v>135</v>
      </c>
      <c r="D121" s="86">
        <f>D122</f>
        <v>16341.5</v>
      </c>
      <c r="E121" s="86">
        <f>E122</f>
        <v>5000</v>
      </c>
      <c r="F121" s="86">
        <f t="shared" si="58"/>
        <v>5000</v>
      </c>
      <c r="G121" s="86">
        <f>G122</f>
        <v>5000</v>
      </c>
      <c r="H121" s="86">
        <f t="shared" si="57"/>
        <v>0</v>
      </c>
      <c r="I121" s="86">
        <f t="shared" si="57"/>
        <v>0</v>
      </c>
      <c r="J121" s="86">
        <f t="shared" si="57"/>
        <v>0</v>
      </c>
      <c r="K121" s="86">
        <f t="shared" si="57"/>
        <v>0</v>
      </c>
      <c r="L121" s="86">
        <f t="shared" si="57"/>
        <v>0</v>
      </c>
      <c r="M121" s="63">
        <f t="shared" si="57"/>
        <v>0</v>
      </c>
      <c r="N121" s="63">
        <f t="shared" si="57"/>
        <v>0</v>
      </c>
      <c r="O121" s="86">
        <v>5000</v>
      </c>
      <c r="P121" s="86">
        <v>5000</v>
      </c>
    </row>
    <row r="122" spans="1:19" s="95" customFormat="1" ht="14.25" customHeight="1">
      <c r="A122" s="105"/>
      <c r="B122" s="74"/>
      <c r="C122" s="71" t="s">
        <v>282</v>
      </c>
      <c r="D122" s="87">
        <v>16341.5</v>
      </c>
      <c r="E122" s="87">
        <v>5000</v>
      </c>
      <c r="F122" s="87">
        <f t="shared" si="58"/>
        <v>5000</v>
      </c>
      <c r="G122" s="87">
        <v>5000</v>
      </c>
      <c r="H122" s="87">
        <v>0</v>
      </c>
      <c r="I122" s="87">
        <v>0</v>
      </c>
      <c r="J122" s="87">
        <v>0</v>
      </c>
      <c r="K122" s="87">
        <v>0</v>
      </c>
      <c r="L122" s="87">
        <v>0</v>
      </c>
      <c r="M122" s="67">
        <v>0</v>
      </c>
      <c r="N122" s="67">
        <v>0</v>
      </c>
      <c r="O122" s="87">
        <v>0</v>
      </c>
      <c r="P122" s="87">
        <v>0</v>
      </c>
      <c r="S122" s="96"/>
    </row>
    <row r="123" spans="1:16" ht="24" customHeight="1">
      <c r="A123" s="103" t="s">
        <v>308</v>
      </c>
      <c r="B123" s="251" t="s">
        <v>136</v>
      </c>
      <c r="C123" s="235"/>
      <c r="D123" s="88">
        <f t="shared" si="57"/>
        <v>0</v>
      </c>
      <c r="E123" s="88">
        <f t="shared" si="57"/>
        <v>5000</v>
      </c>
      <c r="F123" s="92">
        <f t="shared" si="58"/>
        <v>30000</v>
      </c>
      <c r="G123" s="88">
        <f t="shared" si="57"/>
        <v>30000</v>
      </c>
      <c r="H123" s="88">
        <f t="shared" si="57"/>
        <v>0</v>
      </c>
      <c r="I123" s="88">
        <f t="shared" si="57"/>
        <v>0</v>
      </c>
      <c r="J123" s="88">
        <f t="shared" si="57"/>
        <v>0</v>
      </c>
      <c r="K123" s="88">
        <f t="shared" si="57"/>
        <v>0</v>
      </c>
      <c r="L123" s="88">
        <f t="shared" si="57"/>
        <v>0</v>
      </c>
      <c r="M123" s="64">
        <f t="shared" si="57"/>
        <v>0</v>
      </c>
      <c r="N123" s="64">
        <f t="shared" si="57"/>
        <v>0</v>
      </c>
      <c r="O123" s="88">
        <f t="shared" si="57"/>
        <v>5000</v>
      </c>
      <c r="P123" s="88">
        <f t="shared" si="57"/>
        <v>5000</v>
      </c>
    </row>
    <row r="124" spans="1:16" ht="21" customHeight="1">
      <c r="A124" s="98"/>
      <c r="B124" s="76">
        <v>4</v>
      </c>
      <c r="C124" s="104" t="s">
        <v>121</v>
      </c>
      <c r="D124" s="86">
        <f t="shared" si="57"/>
        <v>0</v>
      </c>
      <c r="E124" s="86">
        <f t="shared" si="57"/>
        <v>5000</v>
      </c>
      <c r="F124" s="86">
        <f t="shared" si="58"/>
        <v>30000</v>
      </c>
      <c r="G124" s="86">
        <f t="shared" si="57"/>
        <v>30000</v>
      </c>
      <c r="H124" s="86">
        <f t="shared" si="57"/>
        <v>0</v>
      </c>
      <c r="I124" s="86">
        <f t="shared" si="57"/>
        <v>0</v>
      </c>
      <c r="J124" s="86">
        <f t="shared" si="57"/>
        <v>0</v>
      </c>
      <c r="K124" s="86">
        <f t="shared" si="57"/>
        <v>0</v>
      </c>
      <c r="L124" s="86">
        <f t="shared" si="57"/>
        <v>0</v>
      </c>
      <c r="M124" s="63">
        <f t="shared" si="57"/>
        <v>0</v>
      </c>
      <c r="N124" s="63">
        <f t="shared" si="57"/>
        <v>0</v>
      </c>
      <c r="O124" s="86">
        <f t="shared" si="57"/>
        <v>5000</v>
      </c>
      <c r="P124" s="86">
        <f t="shared" si="57"/>
        <v>5000</v>
      </c>
    </row>
    <row r="125" spans="1:16" ht="18" customHeight="1">
      <c r="A125" s="98"/>
      <c r="B125" s="76" t="s">
        <v>5</v>
      </c>
      <c r="C125" s="104" t="s">
        <v>135</v>
      </c>
      <c r="D125" s="86">
        <v>0</v>
      </c>
      <c r="E125" s="86">
        <f>E126</f>
        <v>5000</v>
      </c>
      <c r="F125" s="86">
        <f t="shared" si="58"/>
        <v>30000</v>
      </c>
      <c r="G125" s="86">
        <f>G126</f>
        <v>30000</v>
      </c>
      <c r="H125" s="86">
        <f t="shared" si="57"/>
        <v>0</v>
      </c>
      <c r="I125" s="86">
        <f t="shared" si="57"/>
        <v>0</v>
      </c>
      <c r="J125" s="86">
        <f t="shared" si="57"/>
        <v>0</v>
      </c>
      <c r="K125" s="86">
        <f t="shared" si="57"/>
        <v>0</v>
      </c>
      <c r="L125" s="86">
        <f t="shared" si="57"/>
        <v>0</v>
      </c>
      <c r="M125" s="63">
        <f t="shared" si="57"/>
        <v>0</v>
      </c>
      <c r="N125" s="63">
        <f t="shared" si="57"/>
        <v>0</v>
      </c>
      <c r="O125" s="86">
        <v>5000</v>
      </c>
      <c r="P125" s="86">
        <v>5000</v>
      </c>
    </row>
    <row r="126" spans="1:19" s="95" customFormat="1" ht="15" customHeight="1">
      <c r="A126" s="105"/>
      <c r="B126" s="74"/>
      <c r="C126" s="71" t="s">
        <v>282</v>
      </c>
      <c r="D126" s="87">
        <v>0</v>
      </c>
      <c r="E126" s="87">
        <v>5000</v>
      </c>
      <c r="F126" s="87">
        <f t="shared" si="58"/>
        <v>30000</v>
      </c>
      <c r="G126" s="87">
        <v>30000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67">
        <v>0</v>
      </c>
      <c r="N126" s="67">
        <v>0</v>
      </c>
      <c r="O126" s="87">
        <v>0</v>
      </c>
      <c r="P126" s="87">
        <v>0</v>
      </c>
      <c r="S126" s="96"/>
    </row>
    <row r="127" spans="1:16" ht="24" customHeight="1">
      <c r="A127" s="103" t="s">
        <v>308</v>
      </c>
      <c r="B127" s="234" t="s">
        <v>185</v>
      </c>
      <c r="C127" s="235"/>
      <c r="D127" s="88">
        <f aca="true" t="shared" si="59" ref="D127:P128">D128</f>
        <v>0</v>
      </c>
      <c r="E127" s="88">
        <f t="shared" si="59"/>
        <v>34000</v>
      </c>
      <c r="F127" s="92">
        <f aca="true" t="shared" si="60" ref="F127:F138">SUM(G127:N127)</f>
        <v>70000</v>
      </c>
      <c r="G127" s="88">
        <f t="shared" si="59"/>
        <v>70000</v>
      </c>
      <c r="H127" s="88">
        <f t="shared" si="59"/>
        <v>0</v>
      </c>
      <c r="I127" s="88">
        <f t="shared" si="59"/>
        <v>0</v>
      </c>
      <c r="J127" s="88">
        <f t="shared" si="59"/>
        <v>0</v>
      </c>
      <c r="K127" s="88">
        <f t="shared" si="59"/>
        <v>0</v>
      </c>
      <c r="L127" s="88">
        <f t="shared" si="59"/>
        <v>0</v>
      </c>
      <c r="M127" s="64">
        <f t="shared" si="59"/>
        <v>0</v>
      </c>
      <c r="N127" s="64">
        <f t="shared" si="59"/>
        <v>0</v>
      </c>
      <c r="O127" s="88">
        <f t="shared" si="59"/>
        <v>0</v>
      </c>
      <c r="P127" s="88">
        <f t="shared" si="59"/>
        <v>0</v>
      </c>
    </row>
    <row r="128" spans="1:16" ht="21" customHeight="1">
      <c r="A128" s="98"/>
      <c r="B128" s="76">
        <v>4</v>
      </c>
      <c r="C128" s="104" t="s">
        <v>121</v>
      </c>
      <c r="D128" s="86">
        <f t="shared" si="59"/>
        <v>0</v>
      </c>
      <c r="E128" s="86">
        <f t="shared" si="59"/>
        <v>34000</v>
      </c>
      <c r="F128" s="86">
        <f t="shared" si="60"/>
        <v>70000</v>
      </c>
      <c r="G128" s="86">
        <f t="shared" si="59"/>
        <v>70000</v>
      </c>
      <c r="H128" s="86">
        <f t="shared" si="59"/>
        <v>0</v>
      </c>
      <c r="I128" s="86">
        <f t="shared" si="59"/>
        <v>0</v>
      </c>
      <c r="J128" s="86">
        <f t="shared" si="59"/>
        <v>0</v>
      </c>
      <c r="K128" s="86">
        <f t="shared" si="59"/>
        <v>0</v>
      </c>
      <c r="L128" s="86">
        <f t="shared" si="59"/>
        <v>0</v>
      </c>
      <c r="M128" s="63">
        <f t="shared" si="59"/>
        <v>0</v>
      </c>
      <c r="N128" s="63">
        <f t="shared" si="59"/>
        <v>0</v>
      </c>
      <c r="O128" s="86">
        <f t="shared" si="59"/>
        <v>0</v>
      </c>
      <c r="P128" s="86">
        <f t="shared" si="59"/>
        <v>0</v>
      </c>
    </row>
    <row r="129" spans="1:16" ht="18" customHeight="1">
      <c r="A129" s="98"/>
      <c r="B129" s="76" t="s">
        <v>5</v>
      </c>
      <c r="C129" s="104" t="s">
        <v>135</v>
      </c>
      <c r="D129" s="86">
        <f>D130+D131</f>
        <v>0</v>
      </c>
      <c r="E129" s="86">
        <f>E130+E131</f>
        <v>34000</v>
      </c>
      <c r="F129" s="86">
        <f t="shared" si="60"/>
        <v>70000</v>
      </c>
      <c r="G129" s="86">
        <f>G130+G131</f>
        <v>70000</v>
      </c>
      <c r="H129" s="86">
        <f aca="true" t="shared" si="61" ref="H129:P129">H130+H131</f>
        <v>0</v>
      </c>
      <c r="I129" s="86">
        <f t="shared" si="61"/>
        <v>0</v>
      </c>
      <c r="J129" s="86">
        <f t="shared" si="61"/>
        <v>0</v>
      </c>
      <c r="K129" s="86">
        <f t="shared" si="61"/>
        <v>0</v>
      </c>
      <c r="L129" s="86">
        <f t="shared" si="61"/>
        <v>0</v>
      </c>
      <c r="M129" s="63">
        <f t="shared" si="61"/>
        <v>0</v>
      </c>
      <c r="N129" s="63">
        <f t="shared" si="61"/>
        <v>0</v>
      </c>
      <c r="O129" s="86">
        <f t="shared" si="61"/>
        <v>0</v>
      </c>
      <c r="P129" s="86">
        <f t="shared" si="61"/>
        <v>0</v>
      </c>
    </row>
    <row r="130" spans="1:19" s="95" customFormat="1" ht="14.25" customHeight="1">
      <c r="A130" s="105"/>
      <c r="B130" s="74"/>
      <c r="C130" s="71" t="s">
        <v>282</v>
      </c>
      <c r="D130" s="87">
        <v>0</v>
      </c>
      <c r="E130" s="87">
        <v>14000</v>
      </c>
      <c r="F130" s="87">
        <f t="shared" si="60"/>
        <v>70000</v>
      </c>
      <c r="G130" s="87">
        <v>70000</v>
      </c>
      <c r="H130" s="87">
        <v>0</v>
      </c>
      <c r="I130" s="87">
        <v>0</v>
      </c>
      <c r="J130" s="87">
        <v>0</v>
      </c>
      <c r="K130" s="87">
        <v>0</v>
      </c>
      <c r="L130" s="87">
        <v>0</v>
      </c>
      <c r="M130" s="67">
        <v>0</v>
      </c>
      <c r="N130" s="67">
        <v>0</v>
      </c>
      <c r="O130" s="87">
        <v>0</v>
      </c>
      <c r="P130" s="87">
        <v>0</v>
      </c>
      <c r="S130" s="96"/>
    </row>
    <row r="131" spans="1:19" s="95" customFormat="1" ht="14.25" customHeight="1">
      <c r="A131" s="105"/>
      <c r="B131" s="74"/>
      <c r="C131" s="56" t="s">
        <v>290</v>
      </c>
      <c r="D131" s="87">
        <v>0</v>
      </c>
      <c r="E131" s="87">
        <v>20000</v>
      </c>
      <c r="F131" s="87">
        <f>SUM(G131:N131)</f>
        <v>0</v>
      </c>
      <c r="G131" s="87">
        <v>0</v>
      </c>
      <c r="H131" s="87">
        <v>0</v>
      </c>
      <c r="I131" s="87">
        <v>0</v>
      </c>
      <c r="J131" s="87">
        <v>0</v>
      </c>
      <c r="K131" s="87">
        <v>0</v>
      </c>
      <c r="L131" s="87">
        <v>0</v>
      </c>
      <c r="M131" s="67">
        <v>0</v>
      </c>
      <c r="N131" s="67">
        <v>0</v>
      </c>
      <c r="O131" s="87">
        <v>0</v>
      </c>
      <c r="P131" s="87">
        <v>0</v>
      </c>
      <c r="S131" s="96"/>
    </row>
    <row r="132" spans="1:16" ht="24" customHeight="1">
      <c r="A132" s="103" t="s">
        <v>308</v>
      </c>
      <c r="B132" s="251" t="s">
        <v>216</v>
      </c>
      <c r="C132" s="235"/>
      <c r="D132" s="88">
        <f>D133</f>
        <v>0</v>
      </c>
      <c r="E132" s="88">
        <f>E133</f>
        <v>50000</v>
      </c>
      <c r="F132" s="92">
        <f>SUM(G132:N132)</f>
        <v>50000</v>
      </c>
      <c r="G132" s="88">
        <f>G133</f>
        <v>0</v>
      </c>
      <c r="H132" s="88">
        <f aca="true" t="shared" si="62" ref="H132:P132">H133</f>
        <v>0</v>
      </c>
      <c r="I132" s="88">
        <f t="shared" si="62"/>
        <v>0</v>
      </c>
      <c r="J132" s="88">
        <f t="shared" si="62"/>
        <v>0</v>
      </c>
      <c r="K132" s="88">
        <f t="shared" si="62"/>
        <v>0</v>
      </c>
      <c r="L132" s="88">
        <f t="shared" si="62"/>
        <v>0</v>
      </c>
      <c r="M132" s="64">
        <f t="shared" si="62"/>
        <v>0</v>
      </c>
      <c r="N132" s="64">
        <f t="shared" si="62"/>
        <v>50000</v>
      </c>
      <c r="O132" s="88">
        <f t="shared" si="62"/>
        <v>0</v>
      </c>
      <c r="P132" s="88">
        <f t="shared" si="62"/>
        <v>0</v>
      </c>
    </row>
    <row r="133" spans="1:16" ht="21" customHeight="1">
      <c r="A133" s="98"/>
      <c r="B133" s="76">
        <v>3</v>
      </c>
      <c r="C133" s="104" t="s">
        <v>3</v>
      </c>
      <c r="D133" s="86">
        <f>D137</f>
        <v>0</v>
      </c>
      <c r="E133" s="86">
        <f>E137</f>
        <v>50000</v>
      </c>
      <c r="F133" s="86">
        <f t="shared" si="60"/>
        <v>50000</v>
      </c>
      <c r="G133" s="86">
        <f>G137</f>
        <v>0</v>
      </c>
      <c r="H133" s="86">
        <f aca="true" t="shared" si="63" ref="H133:P133">H137</f>
        <v>0</v>
      </c>
      <c r="I133" s="86">
        <f t="shared" si="63"/>
        <v>0</v>
      </c>
      <c r="J133" s="86">
        <f t="shared" si="63"/>
        <v>0</v>
      </c>
      <c r="K133" s="86">
        <f t="shared" si="63"/>
        <v>0</v>
      </c>
      <c r="L133" s="86">
        <f t="shared" si="63"/>
        <v>0</v>
      </c>
      <c r="M133" s="63">
        <f t="shared" si="63"/>
        <v>0</v>
      </c>
      <c r="N133" s="63">
        <f t="shared" si="63"/>
        <v>50000</v>
      </c>
      <c r="O133" s="86">
        <f t="shared" si="63"/>
        <v>0</v>
      </c>
      <c r="P133" s="86">
        <f t="shared" si="63"/>
        <v>0</v>
      </c>
    </row>
    <row r="134" spans="1:19" s="95" customFormat="1" ht="15" customHeight="1">
      <c r="A134" s="238" t="s">
        <v>11</v>
      </c>
      <c r="B134" s="238" t="s">
        <v>94</v>
      </c>
      <c r="C134" s="239" t="s">
        <v>15</v>
      </c>
      <c r="D134" s="238" t="s">
        <v>396</v>
      </c>
      <c r="E134" s="238" t="s">
        <v>397</v>
      </c>
      <c r="F134" s="264" t="s">
        <v>405</v>
      </c>
      <c r="G134" s="239" t="s">
        <v>398</v>
      </c>
      <c r="H134" s="239"/>
      <c r="I134" s="239"/>
      <c r="J134" s="239"/>
      <c r="K134" s="239"/>
      <c r="L134" s="239"/>
      <c r="M134" s="239"/>
      <c r="N134" s="239"/>
      <c r="O134" s="238" t="s">
        <v>307</v>
      </c>
      <c r="P134" s="238" t="s">
        <v>399</v>
      </c>
      <c r="S134" s="96"/>
    </row>
    <row r="135" spans="1:19" s="148" customFormat="1" ht="44.25" customHeight="1">
      <c r="A135" s="239"/>
      <c r="B135" s="239"/>
      <c r="C135" s="239"/>
      <c r="D135" s="239"/>
      <c r="E135" s="239"/>
      <c r="F135" s="265"/>
      <c r="G135" s="97" t="s">
        <v>71</v>
      </c>
      <c r="H135" s="97" t="s">
        <v>12</v>
      </c>
      <c r="I135" s="97" t="s">
        <v>74</v>
      </c>
      <c r="J135" s="97" t="s">
        <v>72</v>
      </c>
      <c r="K135" s="97" t="s">
        <v>13</v>
      </c>
      <c r="L135" s="201" t="s">
        <v>229</v>
      </c>
      <c r="M135" s="97" t="s">
        <v>230</v>
      </c>
      <c r="N135" s="97" t="s">
        <v>98</v>
      </c>
      <c r="O135" s="238"/>
      <c r="P135" s="238"/>
      <c r="S135" s="149"/>
    </row>
    <row r="136" spans="1:19" s="95" customFormat="1" ht="10.5" customHeight="1">
      <c r="A136" s="80">
        <v>1</v>
      </c>
      <c r="B136" s="80">
        <v>2</v>
      </c>
      <c r="C136" s="80">
        <v>3</v>
      </c>
      <c r="D136" s="80">
        <v>4</v>
      </c>
      <c r="E136" s="80">
        <v>5</v>
      </c>
      <c r="F136" s="80">
        <v>6</v>
      </c>
      <c r="G136" s="80">
        <v>7</v>
      </c>
      <c r="H136" s="80">
        <v>8</v>
      </c>
      <c r="I136" s="80">
        <v>9</v>
      </c>
      <c r="J136" s="80">
        <v>10</v>
      </c>
      <c r="K136" s="80">
        <v>11</v>
      </c>
      <c r="L136" s="80">
        <v>12</v>
      </c>
      <c r="M136" s="213">
        <v>13</v>
      </c>
      <c r="N136" s="213">
        <v>14</v>
      </c>
      <c r="O136" s="80">
        <v>15</v>
      </c>
      <c r="P136" s="80">
        <v>16</v>
      </c>
      <c r="S136" s="96"/>
    </row>
    <row r="137" spans="1:16" ht="18" customHeight="1">
      <c r="A137" s="98"/>
      <c r="B137" s="76">
        <v>32</v>
      </c>
      <c r="C137" s="104" t="s">
        <v>7</v>
      </c>
      <c r="D137" s="86">
        <f>D138+D139</f>
        <v>0</v>
      </c>
      <c r="E137" s="86">
        <f>E138+E139</f>
        <v>50000</v>
      </c>
      <c r="F137" s="86">
        <f t="shared" si="60"/>
        <v>50000</v>
      </c>
      <c r="G137" s="86">
        <f>G138+G139</f>
        <v>0</v>
      </c>
      <c r="H137" s="86">
        <f aca="true" t="shared" si="64" ref="H137:P137">H138+H139</f>
        <v>0</v>
      </c>
      <c r="I137" s="86">
        <f t="shared" si="64"/>
        <v>0</v>
      </c>
      <c r="J137" s="86">
        <f t="shared" si="64"/>
        <v>0</v>
      </c>
      <c r="K137" s="86">
        <f t="shared" si="64"/>
        <v>0</v>
      </c>
      <c r="L137" s="86">
        <f t="shared" si="64"/>
        <v>0</v>
      </c>
      <c r="M137" s="63">
        <f t="shared" si="64"/>
        <v>0</v>
      </c>
      <c r="N137" s="63">
        <f t="shared" si="64"/>
        <v>50000</v>
      </c>
      <c r="O137" s="86">
        <f t="shared" si="64"/>
        <v>0</v>
      </c>
      <c r="P137" s="86">
        <f t="shared" si="64"/>
        <v>0</v>
      </c>
    </row>
    <row r="138" spans="1:19" s="95" customFormat="1" ht="14.25" customHeight="1">
      <c r="A138" s="105"/>
      <c r="B138" s="74"/>
      <c r="C138" s="71" t="s">
        <v>282</v>
      </c>
      <c r="D138" s="87">
        <v>0</v>
      </c>
      <c r="E138" s="87">
        <v>50000</v>
      </c>
      <c r="F138" s="87">
        <f t="shared" si="60"/>
        <v>0</v>
      </c>
      <c r="G138" s="87">
        <v>0</v>
      </c>
      <c r="H138" s="87">
        <v>0</v>
      </c>
      <c r="I138" s="87">
        <v>0</v>
      </c>
      <c r="J138" s="87">
        <v>0</v>
      </c>
      <c r="K138" s="87">
        <v>0</v>
      </c>
      <c r="L138" s="87">
        <v>0</v>
      </c>
      <c r="M138" s="67">
        <v>0</v>
      </c>
      <c r="N138" s="67">
        <v>0</v>
      </c>
      <c r="O138" s="87">
        <v>0</v>
      </c>
      <c r="P138" s="87">
        <v>0</v>
      </c>
      <c r="S138" s="96"/>
    </row>
    <row r="139" spans="1:19" s="95" customFormat="1" ht="14.25" customHeight="1">
      <c r="A139" s="105"/>
      <c r="B139" s="74"/>
      <c r="C139" s="56" t="s">
        <v>290</v>
      </c>
      <c r="D139" s="87">
        <v>0</v>
      </c>
      <c r="E139" s="87">
        <v>0</v>
      </c>
      <c r="F139" s="87">
        <f>SUM(G139:N139)</f>
        <v>50000</v>
      </c>
      <c r="G139" s="87">
        <v>0</v>
      </c>
      <c r="H139" s="87">
        <v>0</v>
      </c>
      <c r="I139" s="87">
        <v>0</v>
      </c>
      <c r="J139" s="87">
        <v>0</v>
      </c>
      <c r="K139" s="87">
        <v>0</v>
      </c>
      <c r="L139" s="87">
        <v>0</v>
      </c>
      <c r="M139" s="67">
        <v>0</v>
      </c>
      <c r="N139" s="67">
        <v>50000</v>
      </c>
      <c r="O139" s="87">
        <v>0</v>
      </c>
      <c r="P139" s="87">
        <v>0</v>
      </c>
      <c r="S139" s="96"/>
    </row>
    <row r="140" spans="1:16" ht="27.75" customHeight="1">
      <c r="A140" s="109"/>
      <c r="B140" s="258" t="s">
        <v>245</v>
      </c>
      <c r="C140" s="259"/>
      <c r="D140" s="84">
        <f>D141+D145+D149</f>
        <v>0</v>
      </c>
      <c r="E140" s="84">
        <f>E141+E145+E149</f>
        <v>84000</v>
      </c>
      <c r="F140" s="84">
        <f t="shared" si="58"/>
        <v>205000</v>
      </c>
      <c r="G140" s="84">
        <f aca="true" t="shared" si="65" ref="G140:P140">G141+G145+G149</f>
        <v>5000</v>
      </c>
      <c r="H140" s="84">
        <f t="shared" si="65"/>
        <v>0</v>
      </c>
      <c r="I140" s="84">
        <f t="shared" si="65"/>
        <v>0</v>
      </c>
      <c r="J140" s="84">
        <f t="shared" si="65"/>
        <v>0</v>
      </c>
      <c r="K140" s="84">
        <f t="shared" si="65"/>
        <v>0</v>
      </c>
      <c r="L140" s="84">
        <f t="shared" si="65"/>
        <v>0</v>
      </c>
      <c r="M140" s="66">
        <f t="shared" si="65"/>
        <v>200000</v>
      </c>
      <c r="N140" s="66">
        <f t="shared" si="65"/>
        <v>0</v>
      </c>
      <c r="O140" s="84">
        <f t="shared" si="65"/>
        <v>104000</v>
      </c>
      <c r="P140" s="84">
        <f t="shared" si="65"/>
        <v>104000</v>
      </c>
    </row>
    <row r="141" spans="1:16" ht="33.75" customHeight="1">
      <c r="A141" s="103" t="s">
        <v>324</v>
      </c>
      <c r="B141" s="234" t="s">
        <v>246</v>
      </c>
      <c r="C141" s="235"/>
      <c r="D141" s="88">
        <f aca="true" t="shared" si="66" ref="D141:E143">D142</f>
        <v>0</v>
      </c>
      <c r="E141" s="88">
        <f t="shared" si="66"/>
        <v>0</v>
      </c>
      <c r="F141" s="92">
        <f t="shared" si="58"/>
        <v>0</v>
      </c>
      <c r="G141" s="88">
        <f aca="true" t="shared" si="67" ref="G141:P141">G142</f>
        <v>0</v>
      </c>
      <c r="H141" s="88">
        <f t="shared" si="67"/>
        <v>0</v>
      </c>
      <c r="I141" s="88">
        <f t="shared" si="67"/>
        <v>0</v>
      </c>
      <c r="J141" s="88">
        <f t="shared" si="67"/>
        <v>0</v>
      </c>
      <c r="K141" s="88">
        <f t="shared" si="67"/>
        <v>0</v>
      </c>
      <c r="L141" s="88">
        <f t="shared" si="67"/>
        <v>0</v>
      </c>
      <c r="M141" s="64">
        <f t="shared" si="67"/>
        <v>0</v>
      </c>
      <c r="N141" s="64">
        <f t="shared" si="67"/>
        <v>0</v>
      </c>
      <c r="O141" s="88">
        <f t="shared" si="67"/>
        <v>0</v>
      </c>
      <c r="P141" s="88">
        <f t="shared" si="67"/>
        <v>0</v>
      </c>
    </row>
    <row r="142" spans="1:16" ht="21" customHeight="1">
      <c r="A142" s="98"/>
      <c r="B142" s="76">
        <v>3</v>
      </c>
      <c r="C142" s="104" t="s">
        <v>3</v>
      </c>
      <c r="D142" s="86">
        <f t="shared" si="66"/>
        <v>0</v>
      </c>
      <c r="E142" s="86">
        <f t="shared" si="66"/>
        <v>0</v>
      </c>
      <c r="F142" s="86">
        <f t="shared" si="58"/>
        <v>0</v>
      </c>
      <c r="G142" s="86">
        <f aca="true" t="shared" si="68" ref="G142:I143">G143</f>
        <v>0</v>
      </c>
      <c r="H142" s="86">
        <f t="shared" si="68"/>
        <v>0</v>
      </c>
      <c r="I142" s="86">
        <f t="shared" si="68"/>
        <v>0</v>
      </c>
      <c r="J142" s="86">
        <f aca="true" t="shared" si="69" ref="J142:P143">J143</f>
        <v>0</v>
      </c>
      <c r="K142" s="86">
        <f t="shared" si="69"/>
        <v>0</v>
      </c>
      <c r="L142" s="86">
        <f t="shared" si="69"/>
        <v>0</v>
      </c>
      <c r="M142" s="63">
        <f t="shared" si="69"/>
        <v>0</v>
      </c>
      <c r="N142" s="63">
        <f t="shared" si="69"/>
        <v>0</v>
      </c>
      <c r="O142" s="86">
        <f t="shared" si="69"/>
        <v>0</v>
      </c>
      <c r="P142" s="86">
        <f t="shared" si="69"/>
        <v>0</v>
      </c>
    </row>
    <row r="143" spans="1:16" ht="18" customHeight="1">
      <c r="A143" s="98"/>
      <c r="B143" s="76">
        <v>35</v>
      </c>
      <c r="C143" s="104" t="s">
        <v>120</v>
      </c>
      <c r="D143" s="86">
        <f t="shared" si="66"/>
        <v>0</v>
      </c>
      <c r="E143" s="86">
        <f t="shared" si="66"/>
        <v>0</v>
      </c>
      <c r="F143" s="86">
        <f t="shared" si="58"/>
        <v>0</v>
      </c>
      <c r="G143" s="86">
        <f t="shared" si="68"/>
        <v>0</v>
      </c>
      <c r="H143" s="86">
        <f t="shared" si="68"/>
        <v>0</v>
      </c>
      <c r="I143" s="86">
        <f t="shared" si="68"/>
        <v>0</v>
      </c>
      <c r="J143" s="86">
        <f t="shared" si="69"/>
        <v>0</v>
      </c>
      <c r="K143" s="86">
        <f t="shared" si="69"/>
        <v>0</v>
      </c>
      <c r="L143" s="86">
        <f t="shared" si="69"/>
        <v>0</v>
      </c>
      <c r="M143" s="63">
        <f t="shared" si="69"/>
        <v>0</v>
      </c>
      <c r="N143" s="63">
        <f t="shared" si="69"/>
        <v>0</v>
      </c>
      <c r="O143" s="86">
        <f t="shared" si="69"/>
        <v>0</v>
      </c>
      <c r="P143" s="86">
        <f t="shared" si="69"/>
        <v>0</v>
      </c>
    </row>
    <row r="144" spans="1:19" s="95" customFormat="1" ht="18" customHeight="1">
      <c r="A144" s="105"/>
      <c r="B144" s="74"/>
      <c r="C144" s="71" t="s">
        <v>290</v>
      </c>
      <c r="D144" s="87">
        <v>0</v>
      </c>
      <c r="E144" s="87">
        <v>0</v>
      </c>
      <c r="F144" s="87">
        <f t="shared" si="58"/>
        <v>0</v>
      </c>
      <c r="G144" s="87">
        <v>0</v>
      </c>
      <c r="H144" s="87">
        <v>0</v>
      </c>
      <c r="I144" s="87">
        <v>0</v>
      </c>
      <c r="J144" s="87">
        <v>0</v>
      </c>
      <c r="K144" s="87">
        <v>0</v>
      </c>
      <c r="L144" s="87">
        <v>0</v>
      </c>
      <c r="M144" s="67">
        <v>0</v>
      </c>
      <c r="N144" s="67">
        <v>0</v>
      </c>
      <c r="O144" s="87"/>
      <c r="P144" s="87"/>
      <c r="S144" s="96"/>
    </row>
    <row r="145" spans="1:16" ht="24" customHeight="1">
      <c r="A145" s="103" t="s">
        <v>323</v>
      </c>
      <c r="B145" s="234" t="s">
        <v>139</v>
      </c>
      <c r="C145" s="235"/>
      <c r="D145" s="88">
        <f aca="true" t="shared" si="70" ref="D145:E147">D146</f>
        <v>0</v>
      </c>
      <c r="E145" s="88">
        <f t="shared" si="70"/>
        <v>4000</v>
      </c>
      <c r="F145" s="92">
        <f aca="true" t="shared" si="71" ref="F145:F152">SUM(G145:N145)</f>
        <v>5000</v>
      </c>
      <c r="G145" s="88">
        <f aca="true" t="shared" si="72" ref="G145:I147">G146</f>
        <v>5000</v>
      </c>
      <c r="H145" s="88">
        <f t="shared" si="72"/>
        <v>0</v>
      </c>
      <c r="I145" s="88">
        <f t="shared" si="72"/>
        <v>0</v>
      </c>
      <c r="J145" s="88">
        <f aca="true" t="shared" si="73" ref="J145:P147">J146</f>
        <v>0</v>
      </c>
      <c r="K145" s="88">
        <f t="shared" si="73"/>
        <v>0</v>
      </c>
      <c r="L145" s="88">
        <f t="shared" si="73"/>
        <v>0</v>
      </c>
      <c r="M145" s="64">
        <f t="shared" si="73"/>
        <v>0</v>
      </c>
      <c r="N145" s="64">
        <f t="shared" si="73"/>
        <v>0</v>
      </c>
      <c r="O145" s="88">
        <f t="shared" si="73"/>
        <v>4000</v>
      </c>
      <c r="P145" s="88">
        <f t="shared" si="73"/>
        <v>4000</v>
      </c>
    </row>
    <row r="146" spans="1:16" ht="21" customHeight="1">
      <c r="A146" s="98"/>
      <c r="B146" s="76">
        <v>3</v>
      </c>
      <c r="C146" s="104" t="s">
        <v>3</v>
      </c>
      <c r="D146" s="86">
        <f t="shared" si="70"/>
        <v>0</v>
      </c>
      <c r="E146" s="86">
        <f t="shared" si="70"/>
        <v>4000</v>
      </c>
      <c r="F146" s="86">
        <f t="shared" si="71"/>
        <v>5000</v>
      </c>
      <c r="G146" s="86">
        <f t="shared" si="72"/>
        <v>5000</v>
      </c>
      <c r="H146" s="86">
        <f t="shared" si="72"/>
        <v>0</v>
      </c>
      <c r="I146" s="86">
        <f t="shared" si="72"/>
        <v>0</v>
      </c>
      <c r="J146" s="86">
        <f t="shared" si="73"/>
        <v>0</v>
      </c>
      <c r="K146" s="86">
        <f t="shared" si="73"/>
        <v>0</v>
      </c>
      <c r="L146" s="86">
        <f t="shared" si="73"/>
        <v>0</v>
      </c>
      <c r="M146" s="63">
        <f t="shared" si="73"/>
        <v>0</v>
      </c>
      <c r="N146" s="63">
        <f t="shared" si="73"/>
        <v>0</v>
      </c>
      <c r="O146" s="86">
        <f t="shared" si="73"/>
        <v>4000</v>
      </c>
      <c r="P146" s="86">
        <f t="shared" si="73"/>
        <v>4000</v>
      </c>
    </row>
    <row r="147" spans="1:16" ht="18" customHeight="1">
      <c r="A147" s="98"/>
      <c r="B147" s="76" t="s">
        <v>137</v>
      </c>
      <c r="C147" s="104" t="s">
        <v>119</v>
      </c>
      <c r="D147" s="86">
        <f t="shared" si="70"/>
        <v>0</v>
      </c>
      <c r="E147" s="86">
        <f t="shared" si="70"/>
        <v>4000</v>
      </c>
      <c r="F147" s="86">
        <f t="shared" si="71"/>
        <v>5000</v>
      </c>
      <c r="G147" s="86">
        <f t="shared" si="72"/>
        <v>5000</v>
      </c>
      <c r="H147" s="86">
        <f t="shared" si="72"/>
        <v>0</v>
      </c>
      <c r="I147" s="86">
        <f t="shared" si="72"/>
        <v>0</v>
      </c>
      <c r="J147" s="86">
        <f t="shared" si="73"/>
        <v>0</v>
      </c>
      <c r="K147" s="86">
        <f t="shared" si="73"/>
        <v>0</v>
      </c>
      <c r="L147" s="86">
        <f t="shared" si="73"/>
        <v>0</v>
      </c>
      <c r="M147" s="63">
        <f t="shared" si="73"/>
        <v>0</v>
      </c>
      <c r="N147" s="63">
        <f t="shared" si="73"/>
        <v>0</v>
      </c>
      <c r="O147" s="86">
        <v>4000</v>
      </c>
      <c r="P147" s="86">
        <v>4000</v>
      </c>
    </row>
    <row r="148" spans="1:19" s="95" customFormat="1" ht="15" customHeight="1">
      <c r="A148" s="105"/>
      <c r="B148" s="74"/>
      <c r="C148" s="71" t="s">
        <v>282</v>
      </c>
      <c r="D148" s="87">
        <v>0</v>
      </c>
      <c r="E148" s="87">
        <v>4000</v>
      </c>
      <c r="F148" s="87">
        <f t="shared" si="71"/>
        <v>5000</v>
      </c>
      <c r="G148" s="87">
        <v>5000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67">
        <v>0</v>
      </c>
      <c r="N148" s="67">
        <v>0</v>
      </c>
      <c r="O148" s="87">
        <v>0</v>
      </c>
      <c r="P148" s="87">
        <v>0</v>
      </c>
      <c r="S148" s="96"/>
    </row>
    <row r="149" spans="1:20" ht="24" customHeight="1">
      <c r="A149" s="103" t="s">
        <v>331</v>
      </c>
      <c r="B149" s="234" t="s">
        <v>211</v>
      </c>
      <c r="C149" s="235"/>
      <c r="D149" s="88">
        <f>D150</f>
        <v>0</v>
      </c>
      <c r="E149" s="88">
        <f>E150</f>
        <v>80000</v>
      </c>
      <c r="F149" s="92">
        <f t="shared" si="71"/>
        <v>200000</v>
      </c>
      <c r="G149" s="88">
        <f>G150</f>
        <v>0</v>
      </c>
      <c r="H149" s="88">
        <f aca="true" t="shared" si="74" ref="H149:N149">H150</f>
        <v>0</v>
      </c>
      <c r="I149" s="88">
        <f t="shared" si="74"/>
        <v>0</v>
      </c>
      <c r="J149" s="88">
        <f t="shared" si="74"/>
        <v>0</v>
      </c>
      <c r="K149" s="88">
        <f t="shared" si="74"/>
        <v>0</v>
      </c>
      <c r="L149" s="88">
        <f t="shared" si="74"/>
        <v>0</v>
      </c>
      <c r="M149" s="64">
        <f t="shared" si="74"/>
        <v>200000</v>
      </c>
      <c r="N149" s="64">
        <f t="shared" si="74"/>
        <v>0</v>
      </c>
      <c r="O149" s="88">
        <f>O150</f>
        <v>100000</v>
      </c>
      <c r="P149" s="88">
        <f>P150</f>
        <v>100000</v>
      </c>
      <c r="T149" s="100"/>
    </row>
    <row r="150" spans="1:16" ht="21" customHeight="1">
      <c r="A150" s="98"/>
      <c r="B150" s="76">
        <v>4</v>
      </c>
      <c r="C150" s="104" t="s">
        <v>121</v>
      </c>
      <c r="D150" s="86">
        <f>D151</f>
        <v>0</v>
      </c>
      <c r="E150" s="86">
        <f>E151</f>
        <v>80000</v>
      </c>
      <c r="F150" s="86">
        <f t="shared" si="71"/>
        <v>200000</v>
      </c>
      <c r="G150" s="86">
        <f>G151</f>
        <v>0</v>
      </c>
      <c r="H150" s="86">
        <f aca="true" t="shared" si="75" ref="H150:N150">H151</f>
        <v>0</v>
      </c>
      <c r="I150" s="86">
        <f t="shared" si="75"/>
        <v>0</v>
      </c>
      <c r="J150" s="86">
        <f t="shared" si="75"/>
        <v>0</v>
      </c>
      <c r="K150" s="86">
        <f t="shared" si="75"/>
        <v>0</v>
      </c>
      <c r="L150" s="86">
        <f t="shared" si="75"/>
        <v>0</v>
      </c>
      <c r="M150" s="63">
        <f t="shared" si="75"/>
        <v>200000</v>
      </c>
      <c r="N150" s="63">
        <f t="shared" si="75"/>
        <v>0</v>
      </c>
      <c r="O150" s="86">
        <f>O151</f>
        <v>100000</v>
      </c>
      <c r="P150" s="86">
        <f>P151</f>
        <v>100000</v>
      </c>
    </row>
    <row r="151" spans="1:20" ht="18" customHeight="1">
      <c r="A151" s="98"/>
      <c r="B151" s="76">
        <v>41</v>
      </c>
      <c r="C151" s="104" t="s">
        <v>122</v>
      </c>
      <c r="D151" s="86">
        <f>D152+D155+D154+D153</f>
        <v>0</v>
      </c>
      <c r="E151" s="86">
        <f>E152+E155+E154+E153</f>
        <v>80000</v>
      </c>
      <c r="F151" s="86">
        <f>SUM(G151:N151)</f>
        <v>200000</v>
      </c>
      <c r="G151" s="86">
        <f>G152+G155+G154+G153</f>
        <v>0</v>
      </c>
      <c r="H151" s="86">
        <f aca="true" t="shared" si="76" ref="H151:N151">H152+H155+H154+H153</f>
        <v>0</v>
      </c>
      <c r="I151" s="86">
        <f t="shared" si="76"/>
        <v>0</v>
      </c>
      <c r="J151" s="86">
        <f t="shared" si="76"/>
        <v>0</v>
      </c>
      <c r="K151" s="86">
        <f t="shared" si="76"/>
        <v>0</v>
      </c>
      <c r="L151" s="86">
        <f t="shared" si="76"/>
        <v>0</v>
      </c>
      <c r="M151" s="63">
        <f t="shared" si="76"/>
        <v>200000</v>
      </c>
      <c r="N151" s="63">
        <f t="shared" si="76"/>
        <v>0</v>
      </c>
      <c r="O151" s="86">
        <v>100000</v>
      </c>
      <c r="P151" s="86">
        <v>100000</v>
      </c>
      <c r="T151" s="100"/>
    </row>
    <row r="152" spans="1:19" s="95" customFormat="1" ht="15" customHeight="1">
      <c r="A152" s="105"/>
      <c r="B152" s="74"/>
      <c r="C152" s="71" t="s">
        <v>282</v>
      </c>
      <c r="D152" s="87">
        <v>0</v>
      </c>
      <c r="E152" s="87">
        <v>80000</v>
      </c>
      <c r="F152" s="87">
        <f t="shared" si="71"/>
        <v>0</v>
      </c>
      <c r="G152" s="87">
        <v>0</v>
      </c>
      <c r="H152" s="87">
        <v>0</v>
      </c>
      <c r="I152" s="87">
        <v>0</v>
      </c>
      <c r="J152" s="87">
        <v>0</v>
      </c>
      <c r="K152" s="87">
        <v>0</v>
      </c>
      <c r="L152" s="87">
        <v>0</v>
      </c>
      <c r="M152" s="67">
        <v>0</v>
      </c>
      <c r="N152" s="67">
        <v>0</v>
      </c>
      <c r="O152" s="87">
        <v>0</v>
      </c>
      <c r="P152" s="87">
        <v>0</v>
      </c>
      <c r="S152" s="96"/>
    </row>
    <row r="153" spans="1:19" s="95" customFormat="1" ht="15" customHeight="1">
      <c r="A153" s="105"/>
      <c r="B153" s="74"/>
      <c r="C153" s="56" t="s">
        <v>290</v>
      </c>
      <c r="D153" s="87">
        <v>0</v>
      </c>
      <c r="E153" s="87">
        <v>0</v>
      </c>
      <c r="F153" s="87">
        <f>SUM(G153:N153)</f>
        <v>0</v>
      </c>
      <c r="G153" s="87">
        <v>0</v>
      </c>
      <c r="H153" s="87">
        <v>0</v>
      </c>
      <c r="I153" s="87">
        <v>0</v>
      </c>
      <c r="J153" s="87">
        <v>0</v>
      </c>
      <c r="K153" s="87">
        <v>0</v>
      </c>
      <c r="L153" s="87">
        <v>0</v>
      </c>
      <c r="M153" s="67">
        <v>0</v>
      </c>
      <c r="N153" s="67">
        <v>0</v>
      </c>
      <c r="O153" s="87">
        <v>0</v>
      </c>
      <c r="P153" s="87">
        <v>0</v>
      </c>
      <c r="S153" s="96"/>
    </row>
    <row r="154" spans="1:19" s="95" customFormat="1" ht="15" customHeight="1">
      <c r="A154" s="105"/>
      <c r="B154" s="74"/>
      <c r="C154" s="57" t="s">
        <v>435</v>
      </c>
      <c r="D154" s="87">
        <v>0</v>
      </c>
      <c r="E154" s="87">
        <v>0</v>
      </c>
      <c r="F154" s="87">
        <f>SUM(G154:N154)</f>
        <v>200000</v>
      </c>
      <c r="G154" s="87">
        <v>0</v>
      </c>
      <c r="H154" s="87">
        <v>0</v>
      </c>
      <c r="I154" s="87">
        <v>0</v>
      </c>
      <c r="J154" s="87">
        <v>0</v>
      </c>
      <c r="K154" s="87">
        <v>0</v>
      </c>
      <c r="L154" s="87">
        <v>0</v>
      </c>
      <c r="M154" s="67">
        <v>200000</v>
      </c>
      <c r="N154" s="67">
        <v>0</v>
      </c>
      <c r="O154" s="87">
        <v>0</v>
      </c>
      <c r="P154" s="87">
        <v>0</v>
      </c>
      <c r="S154" s="96"/>
    </row>
    <row r="155" spans="1:19" s="95" customFormat="1" ht="15" customHeight="1">
      <c r="A155" s="105"/>
      <c r="B155" s="74"/>
      <c r="C155" s="56" t="s">
        <v>297</v>
      </c>
      <c r="D155" s="87">
        <v>0</v>
      </c>
      <c r="E155" s="87">
        <v>0</v>
      </c>
      <c r="F155" s="87">
        <f>SUM(G155:N155)</f>
        <v>0</v>
      </c>
      <c r="G155" s="87">
        <v>0</v>
      </c>
      <c r="H155" s="87">
        <v>0</v>
      </c>
      <c r="I155" s="87">
        <v>0</v>
      </c>
      <c r="J155" s="87">
        <v>0</v>
      </c>
      <c r="K155" s="87">
        <v>0</v>
      </c>
      <c r="L155" s="87">
        <v>0</v>
      </c>
      <c r="M155" s="67">
        <v>0</v>
      </c>
      <c r="N155" s="67">
        <v>0</v>
      </c>
      <c r="O155" s="87">
        <v>0</v>
      </c>
      <c r="P155" s="87">
        <v>0</v>
      </c>
      <c r="S155" s="96"/>
    </row>
    <row r="156" spans="1:16" ht="27.75" customHeight="1">
      <c r="A156" s="109"/>
      <c r="B156" s="258" t="s">
        <v>109</v>
      </c>
      <c r="C156" s="259"/>
      <c r="D156" s="84">
        <f>D157+D162+D169</f>
        <v>168779.2</v>
      </c>
      <c r="E156" s="84">
        <f>E157+E162+E169</f>
        <v>670000</v>
      </c>
      <c r="F156" s="84">
        <f aca="true" t="shared" si="77" ref="F156:F184">SUM(G156:N156)</f>
        <v>1000000</v>
      </c>
      <c r="G156" s="84">
        <f aca="true" t="shared" si="78" ref="G156:P156">G157+G162+G169</f>
        <v>175700</v>
      </c>
      <c r="H156" s="84">
        <f t="shared" si="78"/>
        <v>0</v>
      </c>
      <c r="I156" s="84">
        <f t="shared" si="78"/>
        <v>322700</v>
      </c>
      <c r="J156" s="84">
        <f t="shared" si="78"/>
        <v>0</v>
      </c>
      <c r="K156" s="84">
        <f t="shared" si="78"/>
        <v>0</v>
      </c>
      <c r="L156" s="84">
        <f t="shared" si="78"/>
        <v>1600</v>
      </c>
      <c r="M156" s="66">
        <f t="shared" si="78"/>
        <v>400000</v>
      </c>
      <c r="N156" s="66">
        <f t="shared" si="78"/>
        <v>100000</v>
      </c>
      <c r="O156" s="84">
        <f t="shared" si="78"/>
        <v>650000</v>
      </c>
      <c r="P156" s="84">
        <f t="shared" si="78"/>
        <v>750000</v>
      </c>
    </row>
    <row r="157" spans="1:16" ht="24" customHeight="1">
      <c r="A157" s="103" t="s">
        <v>325</v>
      </c>
      <c r="B157" s="251" t="s">
        <v>110</v>
      </c>
      <c r="C157" s="235"/>
      <c r="D157" s="88">
        <f>D158</f>
        <v>16812.21</v>
      </c>
      <c r="E157" s="88">
        <f>E158</f>
        <v>150000</v>
      </c>
      <c r="F157" s="92">
        <f t="shared" si="77"/>
        <v>200000</v>
      </c>
      <c r="G157" s="88">
        <f aca="true" t="shared" si="79" ref="G157:P157">G158</f>
        <v>0</v>
      </c>
      <c r="H157" s="88">
        <f t="shared" si="79"/>
        <v>0</v>
      </c>
      <c r="I157" s="88">
        <f t="shared" si="79"/>
        <v>200000</v>
      </c>
      <c r="J157" s="88">
        <f t="shared" si="79"/>
        <v>0</v>
      </c>
      <c r="K157" s="88">
        <f t="shared" si="79"/>
        <v>0</v>
      </c>
      <c r="L157" s="88">
        <f t="shared" si="79"/>
        <v>0</v>
      </c>
      <c r="M157" s="64">
        <f t="shared" si="79"/>
        <v>0</v>
      </c>
      <c r="N157" s="64">
        <f t="shared" si="79"/>
        <v>0</v>
      </c>
      <c r="O157" s="88">
        <f t="shared" si="79"/>
        <v>200000</v>
      </c>
      <c r="P157" s="88">
        <f t="shared" si="79"/>
        <v>200000</v>
      </c>
    </row>
    <row r="158" spans="1:16" ht="21" customHeight="1">
      <c r="A158" s="98"/>
      <c r="B158" s="76">
        <v>3</v>
      </c>
      <c r="C158" s="104" t="s">
        <v>3</v>
      </c>
      <c r="D158" s="86">
        <f aca="true" t="shared" si="80" ref="D158:P158">D159</f>
        <v>16812.21</v>
      </c>
      <c r="E158" s="86">
        <f t="shared" si="80"/>
        <v>150000</v>
      </c>
      <c r="F158" s="86">
        <f t="shared" si="77"/>
        <v>200000</v>
      </c>
      <c r="G158" s="86">
        <f t="shared" si="80"/>
        <v>0</v>
      </c>
      <c r="H158" s="86">
        <f t="shared" si="80"/>
        <v>0</v>
      </c>
      <c r="I158" s="86">
        <f t="shared" si="80"/>
        <v>200000</v>
      </c>
      <c r="J158" s="86">
        <f t="shared" si="80"/>
        <v>0</v>
      </c>
      <c r="K158" s="86">
        <f t="shared" si="80"/>
        <v>0</v>
      </c>
      <c r="L158" s="86">
        <f t="shared" si="80"/>
        <v>0</v>
      </c>
      <c r="M158" s="63">
        <f t="shared" si="80"/>
        <v>0</v>
      </c>
      <c r="N158" s="63">
        <f t="shared" si="80"/>
        <v>0</v>
      </c>
      <c r="O158" s="86">
        <f t="shared" si="80"/>
        <v>200000</v>
      </c>
      <c r="P158" s="86">
        <f t="shared" si="80"/>
        <v>200000</v>
      </c>
    </row>
    <row r="159" spans="1:16" ht="18" customHeight="1">
      <c r="A159" s="98"/>
      <c r="B159" s="76">
        <v>32</v>
      </c>
      <c r="C159" s="104" t="s">
        <v>7</v>
      </c>
      <c r="D159" s="86">
        <f>D161+D160</f>
        <v>16812.21</v>
      </c>
      <c r="E159" s="86">
        <f>E161+E160</f>
        <v>150000</v>
      </c>
      <c r="F159" s="86">
        <f t="shared" si="77"/>
        <v>200000</v>
      </c>
      <c r="G159" s="86">
        <f>G161+G160</f>
        <v>0</v>
      </c>
      <c r="H159" s="86">
        <f aca="true" t="shared" si="81" ref="H159:N159">H161+H160</f>
        <v>0</v>
      </c>
      <c r="I159" s="86">
        <f t="shared" si="81"/>
        <v>200000</v>
      </c>
      <c r="J159" s="86">
        <f t="shared" si="81"/>
        <v>0</v>
      </c>
      <c r="K159" s="86">
        <f t="shared" si="81"/>
        <v>0</v>
      </c>
      <c r="L159" s="86">
        <f t="shared" si="81"/>
        <v>0</v>
      </c>
      <c r="M159" s="63">
        <f t="shared" si="81"/>
        <v>0</v>
      </c>
      <c r="N159" s="63">
        <f t="shared" si="81"/>
        <v>0</v>
      </c>
      <c r="O159" s="86">
        <v>200000</v>
      </c>
      <c r="P159" s="86">
        <v>200000</v>
      </c>
    </row>
    <row r="160" spans="1:19" s="95" customFormat="1" ht="15" customHeight="1">
      <c r="A160" s="105"/>
      <c r="B160" s="74"/>
      <c r="C160" s="71" t="s">
        <v>282</v>
      </c>
      <c r="D160" s="87">
        <v>0</v>
      </c>
      <c r="E160" s="87">
        <v>20000</v>
      </c>
      <c r="F160" s="87">
        <f t="shared" si="77"/>
        <v>0</v>
      </c>
      <c r="G160" s="87">
        <v>0</v>
      </c>
      <c r="H160" s="87">
        <v>0</v>
      </c>
      <c r="I160" s="87">
        <v>0</v>
      </c>
      <c r="J160" s="87">
        <v>0</v>
      </c>
      <c r="K160" s="87">
        <v>0</v>
      </c>
      <c r="L160" s="87">
        <v>0</v>
      </c>
      <c r="M160" s="67">
        <v>0</v>
      </c>
      <c r="N160" s="67">
        <v>0</v>
      </c>
      <c r="O160" s="87">
        <v>0</v>
      </c>
      <c r="P160" s="87">
        <v>0</v>
      </c>
      <c r="S160" s="96"/>
    </row>
    <row r="161" spans="1:19" s="95" customFormat="1" ht="15" customHeight="1">
      <c r="A161" s="105" t="s">
        <v>1</v>
      </c>
      <c r="B161" s="74"/>
      <c r="C161" s="57" t="s">
        <v>429</v>
      </c>
      <c r="D161" s="87">
        <v>16812.21</v>
      </c>
      <c r="E161" s="87">
        <v>130000</v>
      </c>
      <c r="F161" s="87">
        <f t="shared" si="77"/>
        <v>200000</v>
      </c>
      <c r="G161" s="87">
        <v>0</v>
      </c>
      <c r="H161" s="87">
        <v>0</v>
      </c>
      <c r="I161" s="87">
        <v>200000</v>
      </c>
      <c r="J161" s="87">
        <v>0</v>
      </c>
      <c r="K161" s="87">
        <v>0</v>
      </c>
      <c r="L161" s="87">
        <v>0</v>
      </c>
      <c r="M161" s="67">
        <v>0</v>
      </c>
      <c r="N161" s="67">
        <v>0</v>
      </c>
      <c r="O161" s="87">
        <v>0</v>
      </c>
      <c r="P161" s="87">
        <v>0</v>
      </c>
      <c r="S161" s="96"/>
    </row>
    <row r="162" spans="1:16" ht="24" customHeight="1">
      <c r="A162" s="103" t="s">
        <v>325</v>
      </c>
      <c r="B162" s="251" t="s">
        <v>247</v>
      </c>
      <c r="C162" s="235"/>
      <c r="D162" s="88">
        <f>D163</f>
        <v>0</v>
      </c>
      <c r="E162" s="88">
        <f>E163</f>
        <v>200000</v>
      </c>
      <c r="F162" s="92">
        <f t="shared" si="77"/>
        <v>500000</v>
      </c>
      <c r="G162" s="88">
        <f>G163</f>
        <v>0</v>
      </c>
      <c r="H162" s="88">
        <f aca="true" t="shared" si="82" ref="H162:N163">H163</f>
        <v>0</v>
      </c>
      <c r="I162" s="88">
        <f t="shared" si="82"/>
        <v>0</v>
      </c>
      <c r="J162" s="88">
        <f t="shared" si="82"/>
        <v>0</v>
      </c>
      <c r="K162" s="88">
        <f t="shared" si="82"/>
        <v>0</v>
      </c>
      <c r="L162" s="88">
        <f t="shared" si="82"/>
        <v>0</v>
      </c>
      <c r="M162" s="64">
        <f t="shared" si="82"/>
        <v>400000</v>
      </c>
      <c r="N162" s="64">
        <f t="shared" si="82"/>
        <v>100000</v>
      </c>
      <c r="O162" s="88">
        <f>O163</f>
        <v>150000</v>
      </c>
      <c r="P162" s="88">
        <f>P163</f>
        <v>250000</v>
      </c>
    </row>
    <row r="163" spans="1:16" ht="21" customHeight="1">
      <c r="A163" s="98"/>
      <c r="B163" s="76">
        <v>4</v>
      </c>
      <c r="C163" s="104" t="s">
        <v>121</v>
      </c>
      <c r="D163" s="86">
        <f>D164</f>
        <v>0</v>
      </c>
      <c r="E163" s="86">
        <f>E164</f>
        <v>200000</v>
      </c>
      <c r="F163" s="86">
        <f t="shared" si="77"/>
        <v>500000</v>
      </c>
      <c r="G163" s="86">
        <f>G164</f>
        <v>0</v>
      </c>
      <c r="H163" s="86">
        <f t="shared" si="82"/>
        <v>0</v>
      </c>
      <c r="I163" s="86">
        <f t="shared" si="82"/>
        <v>0</v>
      </c>
      <c r="J163" s="86">
        <f t="shared" si="82"/>
        <v>0</v>
      </c>
      <c r="K163" s="86">
        <f t="shared" si="82"/>
        <v>0</v>
      </c>
      <c r="L163" s="86">
        <f t="shared" si="82"/>
        <v>0</v>
      </c>
      <c r="M163" s="63">
        <f t="shared" si="82"/>
        <v>400000</v>
      </c>
      <c r="N163" s="63">
        <f t="shared" si="82"/>
        <v>100000</v>
      </c>
      <c r="O163" s="86">
        <f>O164</f>
        <v>150000</v>
      </c>
      <c r="P163" s="86">
        <f>P164</f>
        <v>250000</v>
      </c>
    </row>
    <row r="164" spans="1:16" ht="18" customHeight="1">
      <c r="A164" s="98"/>
      <c r="B164" s="76">
        <v>41</v>
      </c>
      <c r="C164" s="104" t="s">
        <v>122</v>
      </c>
      <c r="D164" s="86">
        <f>D168+D166+D165</f>
        <v>0</v>
      </c>
      <c r="E164" s="86">
        <f>E168+E166+E165</f>
        <v>200000</v>
      </c>
      <c r="F164" s="86">
        <f t="shared" si="77"/>
        <v>500000</v>
      </c>
      <c r="G164" s="86">
        <f>G168+G166+G167+G165</f>
        <v>0</v>
      </c>
      <c r="H164" s="86">
        <f aca="true" t="shared" si="83" ref="H164:N164">H168+H166+H167+H165</f>
        <v>0</v>
      </c>
      <c r="I164" s="86">
        <f t="shared" si="83"/>
        <v>0</v>
      </c>
      <c r="J164" s="86">
        <f t="shared" si="83"/>
        <v>0</v>
      </c>
      <c r="K164" s="86">
        <f t="shared" si="83"/>
        <v>0</v>
      </c>
      <c r="L164" s="86">
        <f t="shared" si="83"/>
        <v>0</v>
      </c>
      <c r="M164" s="63">
        <f t="shared" si="83"/>
        <v>400000</v>
      </c>
      <c r="N164" s="63">
        <f t="shared" si="83"/>
        <v>100000</v>
      </c>
      <c r="O164" s="86">
        <v>150000</v>
      </c>
      <c r="P164" s="86">
        <v>250000</v>
      </c>
    </row>
    <row r="165" spans="1:19" s="95" customFormat="1" ht="15" customHeight="1">
      <c r="A165" s="105" t="s">
        <v>1</v>
      </c>
      <c r="B165" s="74"/>
      <c r="C165" s="71" t="s">
        <v>282</v>
      </c>
      <c r="D165" s="87">
        <v>0</v>
      </c>
      <c r="E165" s="87">
        <v>0</v>
      </c>
      <c r="F165" s="87">
        <f>SUM(G165:N165)</f>
        <v>0</v>
      </c>
      <c r="G165" s="87">
        <v>0</v>
      </c>
      <c r="H165" s="87">
        <v>0</v>
      </c>
      <c r="I165" s="87">
        <v>0</v>
      </c>
      <c r="J165" s="87">
        <v>0</v>
      </c>
      <c r="K165" s="87">
        <v>0</v>
      </c>
      <c r="L165" s="87">
        <v>0</v>
      </c>
      <c r="M165" s="67">
        <v>0</v>
      </c>
      <c r="N165" s="67">
        <v>0</v>
      </c>
      <c r="O165" s="87">
        <v>0</v>
      </c>
      <c r="P165" s="87">
        <v>0</v>
      </c>
      <c r="S165" s="96"/>
    </row>
    <row r="166" spans="1:19" s="95" customFormat="1" ht="15" customHeight="1">
      <c r="A166" s="105" t="s">
        <v>1</v>
      </c>
      <c r="B166" s="74"/>
      <c r="C166" s="57" t="s">
        <v>429</v>
      </c>
      <c r="D166" s="87">
        <v>0</v>
      </c>
      <c r="E166" s="87">
        <v>0</v>
      </c>
      <c r="F166" s="87">
        <f>SUM(G166:N166)</f>
        <v>0</v>
      </c>
      <c r="G166" s="87">
        <v>0</v>
      </c>
      <c r="H166" s="87">
        <v>0</v>
      </c>
      <c r="I166" s="87">
        <v>0</v>
      </c>
      <c r="J166" s="87">
        <v>0</v>
      </c>
      <c r="K166" s="87">
        <v>0</v>
      </c>
      <c r="L166" s="87">
        <v>0</v>
      </c>
      <c r="M166" s="67">
        <v>0</v>
      </c>
      <c r="N166" s="67">
        <v>0</v>
      </c>
      <c r="O166" s="87">
        <v>0</v>
      </c>
      <c r="P166" s="87">
        <v>0</v>
      </c>
      <c r="S166" s="96"/>
    </row>
    <row r="167" spans="1:19" s="95" customFormat="1" ht="15" customHeight="1">
      <c r="A167" s="105"/>
      <c r="B167" s="74"/>
      <c r="C167" s="57" t="s">
        <v>435</v>
      </c>
      <c r="D167" s="87">
        <v>0</v>
      </c>
      <c r="E167" s="87">
        <v>0</v>
      </c>
      <c r="F167" s="87">
        <f>SUM(G167:N167)</f>
        <v>400000</v>
      </c>
      <c r="G167" s="87">
        <v>0</v>
      </c>
      <c r="H167" s="87">
        <v>0</v>
      </c>
      <c r="I167" s="87">
        <v>0</v>
      </c>
      <c r="J167" s="87">
        <v>0</v>
      </c>
      <c r="K167" s="87">
        <v>0</v>
      </c>
      <c r="L167" s="87">
        <v>0</v>
      </c>
      <c r="M167" s="67">
        <v>400000</v>
      </c>
      <c r="N167" s="67">
        <v>0</v>
      </c>
      <c r="O167" s="87">
        <v>0</v>
      </c>
      <c r="P167" s="87">
        <v>0</v>
      </c>
      <c r="S167" s="96"/>
    </row>
    <row r="168" spans="1:19" s="95" customFormat="1" ht="15" customHeight="1">
      <c r="A168" s="105"/>
      <c r="B168" s="74"/>
      <c r="C168" s="56" t="s">
        <v>297</v>
      </c>
      <c r="D168" s="87">
        <v>0</v>
      </c>
      <c r="E168" s="87">
        <v>200000</v>
      </c>
      <c r="F168" s="87">
        <f t="shared" si="77"/>
        <v>100000</v>
      </c>
      <c r="G168" s="87">
        <v>0</v>
      </c>
      <c r="H168" s="87">
        <v>0</v>
      </c>
      <c r="I168" s="87">
        <v>0</v>
      </c>
      <c r="J168" s="87">
        <v>0</v>
      </c>
      <c r="K168" s="87">
        <v>0</v>
      </c>
      <c r="L168" s="87">
        <v>0</v>
      </c>
      <c r="M168" s="67">
        <v>0</v>
      </c>
      <c r="N168" s="67">
        <v>100000</v>
      </c>
      <c r="O168" s="87">
        <v>0</v>
      </c>
      <c r="P168" s="87">
        <v>0</v>
      </c>
      <c r="S168" s="96"/>
    </row>
    <row r="169" spans="1:16" ht="24" customHeight="1">
      <c r="A169" s="103" t="s">
        <v>325</v>
      </c>
      <c r="B169" s="251" t="s">
        <v>111</v>
      </c>
      <c r="C169" s="235"/>
      <c r="D169" s="88">
        <f>D173</f>
        <v>151966.99000000002</v>
      </c>
      <c r="E169" s="88">
        <f>E173</f>
        <v>320000</v>
      </c>
      <c r="F169" s="92">
        <f t="shared" si="77"/>
        <v>300000</v>
      </c>
      <c r="G169" s="88">
        <f aca="true" t="shared" si="84" ref="G169:P169">G173</f>
        <v>175700</v>
      </c>
      <c r="H169" s="88">
        <f t="shared" si="84"/>
        <v>0</v>
      </c>
      <c r="I169" s="88">
        <f t="shared" si="84"/>
        <v>122700</v>
      </c>
      <c r="J169" s="88">
        <f t="shared" si="84"/>
        <v>0</v>
      </c>
      <c r="K169" s="88">
        <f t="shared" si="84"/>
        <v>0</v>
      </c>
      <c r="L169" s="88">
        <f t="shared" si="84"/>
        <v>1600</v>
      </c>
      <c r="M169" s="64">
        <f t="shared" si="84"/>
        <v>0</v>
      </c>
      <c r="N169" s="64">
        <f t="shared" si="84"/>
        <v>0</v>
      </c>
      <c r="O169" s="88">
        <f t="shared" si="84"/>
        <v>300000</v>
      </c>
      <c r="P169" s="88">
        <f t="shared" si="84"/>
        <v>300000</v>
      </c>
    </row>
    <row r="170" spans="1:19" s="95" customFormat="1" ht="15" customHeight="1">
      <c r="A170" s="238" t="s">
        <v>11</v>
      </c>
      <c r="B170" s="238" t="s">
        <v>94</v>
      </c>
      <c r="C170" s="239" t="s">
        <v>15</v>
      </c>
      <c r="D170" s="238" t="s">
        <v>396</v>
      </c>
      <c r="E170" s="238" t="s">
        <v>397</v>
      </c>
      <c r="F170" s="264" t="s">
        <v>405</v>
      </c>
      <c r="G170" s="239" t="s">
        <v>398</v>
      </c>
      <c r="H170" s="239"/>
      <c r="I170" s="239"/>
      <c r="J170" s="239"/>
      <c r="K170" s="239"/>
      <c r="L170" s="239"/>
      <c r="M170" s="239"/>
      <c r="N170" s="239"/>
      <c r="O170" s="238" t="s">
        <v>307</v>
      </c>
      <c r="P170" s="238" t="s">
        <v>399</v>
      </c>
      <c r="S170" s="96"/>
    </row>
    <row r="171" spans="1:19" s="148" customFormat="1" ht="44.25" customHeight="1">
      <c r="A171" s="239"/>
      <c r="B171" s="239"/>
      <c r="C171" s="239"/>
      <c r="D171" s="239"/>
      <c r="E171" s="239"/>
      <c r="F171" s="265"/>
      <c r="G171" s="97" t="s">
        <v>71</v>
      </c>
      <c r="H171" s="97" t="s">
        <v>12</v>
      </c>
      <c r="I171" s="97" t="s">
        <v>74</v>
      </c>
      <c r="J171" s="97" t="s">
        <v>72</v>
      </c>
      <c r="K171" s="97" t="s">
        <v>13</v>
      </c>
      <c r="L171" s="201" t="s">
        <v>229</v>
      </c>
      <c r="M171" s="97" t="s">
        <v>230</v>
      </c>
      <c r="N171" s="97" t="s">
        <v>98</v>
      </c>
      <c r="O171" s="238"/>
      <c r="P171" s="238"/>
      <c r="S171" s="149"/>
    </row>
    <row r="172" spans="1:19" s="95" customFormat="1" ht="10.5" customHeight="1">
      <c r="A172" s="80">
        <v>1</v>
      </c>
      <c r="B172" s="80">
        <v>2</v>
      </c>
      <c r="C172" s="80">
        <v>3</v>
      </c>
      <c r="D172" s="80">
        <v>4</v>
      </c>
      <c r="E172" s="80">
        <v>5</v>
      </c>
      <c r="F172" s="80">
        <v>6</v>
      </c>
      <c r="G172" s="80">
        <v>7</v>
      </c>
      <c r="H172" s="80">
        <v>8</v>
      </c>
      <c r="I172" s="80">
        <v>9</v>
      </c>
      <c r="J172" s="80">
        <v>10</v>
      </c>
      <c r="K172" s="80">
        <v>11</v>
      </c>
      <c r="L172" s="80">
        <v>12</v>
      </c>
      <c r="M172" s="213">
        <v>13</v>
      </c>
      <c r="N172" s="213">
        <v>14</v>
      </c>
      <c r="O172" s="80">
        <v>15</v>
      </c>
      <c r="P172" s="80">
        <v>16</v>
      </c>
      <c r="S172" s="96"/>
    </row>
    <row r="173" spans="1:16" ht="21" customHeight="1">
      <c r="A173" s="98"/>
      <c r="B173" s="76">
        <v>4</v>
      </c>
      <c r="C173" s="104" t="s">
        <v>121</v>
      </c>
      <c r="D173" s="86">
        <f>D174</f>
        <v>151966.99000000002</v>
      </c>
      <c r="E173" s="86">
        <f>E174</f>
        <v>320000</v>
      </c>
      <c r="F173" s="86">
        <f t="shared" si="77"/>
        <v>300000</v>
      </c>
      <c r="G173" s="86">
        <f aca="true" t="shared" si="85" ref="G173:P173">G174</f>
        <v>175700</v>
      </c>
      <c r="H173" s="86">
        <f t="shared" si="85"/>
        <v>0</v>
      </c>
      <c r="I173" s="86">
        <f t="shared" si="85"/>
        <v>122700</v>
      </c>
      <c r="J173" s="86">
        <f t="shared" si="85"/>
        <v>0</v>
      </c>
      <c r="K173" s="86">
        <f t="shared" si="85"/>
        <v>0</v>
      </c>
      <c r="L173" s="86">
        <f t="shared" si="85"/>
        <v>1600</v>
      </c>
      <c r="M173" s="63">
        <f t="shared" si="85"/>
        <v>0</v>
      </c>
      <c r="N173" s="63">
        <f t="shared" si="85"/>
        <v>0</v>
      </c>
      <c r="O173" s="86">
        <f t="shared" si="85"/>
        <v>300000</v>
      </c>
      <c r="P173" s="86">
        <f t="shared" si="85"/>
        <v>300000</v>
      </c>
    </row>
    <row r="174" spans="1:16" ht="18" customHeight="1">
      <c r="A174" s="111" t="s">
        <v>1</v>
      </c>
      <c r="B174" s="112">
        <v>42</v>
      </c>
      <c r="C174" s="113" t="s">
        <v>123</v>
      </c>
      <c r="D174" s="134">
        <f>D175+D176+D178+D179+D177</f>
        <v>151966.99000000002</v>
      </c>
      <c r="E174" s="134">
        <f>E175+E176+E178+E179+E177</f>
        <v>320000</v>
      </c>
      <c r="F174" s="134">
        <f t="shared" si="77"/>
        <v>300000</v>
      </c>
      <c r="G174" s="134">
        <f>G175+G176+G178+G179+G177</f>
        <v>175700</v>
      </c>
      <c r="H174" s="134">
        <f aca="true" t="shared" si="86" ref="H174:N174">H175+H176+H178+H179+H177</f>
        <v>0</v>
      </c>
      <c r="I174" s="134">
        <f t="shared" si="86"/>
        <v>122700</v>
      </c>
      <c r="J174" s="134">
        <f t="shared" si="86"/>
        <v>0</v>
      </c>
      <c r="K174" s="134">
        <f t="shared" si="86"/>
        <v>0</v>
      </c>
      <c r="L174" s="134">
        <f t="shared" si="86"/>
        <v>1600</v>
      </c>
      <c r="M174" s="216">
        <f t="shared" si="86"/>
        <v>0</v>
      </c>
      <c r="N174" s="216">
        <f t="shared" si="86"/>
        <v>0</v>
      </c>
      <c r="O174" s="134">
        <v>300000</v>
      </c>
      <c r="P174" s="134">
        <v>300000</v>
      </c>
    </row>
    <row r="175" spans="1:19" s="81" customFormat="1" ht="18" customHeight="1">
      <c r="A175" s="105" t="s">
        <v>1</v>
      </c>
      <c r="B175" s="74"/>
      <c r="C175" s="71" t="s">
        <v>282</v>
      </c>
      <c r="D175" s="87">
        <v>0</v>
      </c>
      <c r="E175" s="87">
        <v>29400</v>
      </c>
      <c r="F175" s="87">
        <f t="shared" si="77"/>
        <v>175700</v>
      </c>
      <c r="G175" s="87">
        <v>175700</v>
      </c>
      <c r="H175" s="87">
        <v>0</v>
      </c>
      <c r="I175" s="87">
        <v>0</v>
      </c>
      <c r="J175" s="87">
        <v>0</v>
      </c>
      <c r="K175" s="87">
        <v>0</v>
      </c>
      <c r="L175" s="87">
        <v>0</v>
      </c>
      <c r="M175" s="67">
        <v>0</v>
      </c>
      <c r="N175" s="67">
        <v>0</v>
      </c>
      <c r="O175" s="87">
        <v>0</v>
      </c>
      <c r="P175" s="87">
        <v>0</v>
      </c>
      <c r="S175" s="82"/>
    </row>
    <row r="176" spans="1:19" s="81" customFormat="1" ht="18" customHeight="1">
      <c r="A176" s="105" t="s">
        <v>1</v>
      </c>
      <c r="B176" s="74"/>
      <c r="C176" s="57" t="s">
        <v>429</v>
      </c>
      <c r="D176" s="87">
        <v>135820.29</v>
      </c>
      <c r="E176" s="87">
        <v>100000</v>
      </c>
      <c r="F176" s="87">
        <f>SUM(G176:N176)</f>
        <v>122700</v>
      </c>
      <c r="G176" s="87">
        <v>0</v>
      </c>
      <c r="H176" s="87">
        <v>0</v>
      </c>
      <c r="I176" s="87">
        <v>122700</v>
      </c>
      <c r="J176" s="87">
        <v>0</v>
      </c>
      <c r="K176" s="87">
        <v>0</v>
      </c>
      <c r="L176" s="87">
        <v>0</v>
      </c>
      <c r="M176" s="67">
        <v>0</v>
      </c>
      <c r="N176" s="67">
        <v>0</v>
      </c>
      <c r="O176" s="87">
        <v>0</v>
      </c>
      <c r="P176" s="87">
        <v>0</v>
      </c>
      <c r="S176" s="82"/>
    </row>
    <row r="177" spans="1:19" s="81" customFormat="1" ht="18" customHeight="1">
      <c r="A177" s="105" t="s">
        <v>1</v>
      </c>
      <c r="B177" s="74"/>
      <c r="C177" s="56" t="s">
        <v>294</v>
      </c>
      <c r="D177" s="87">
        <v>0</v>
      </c>
      <c r="E177" s="87">
        <v>0</v>
      </c>
      <c r="F177" s="87">
        <f>SUM(G177:N177)</f>
        <v>0</v>
      </c>
      <c r="G177" s="87">
        <v>0</v>
      </c>
      <c r="H177" s="87">
        <v>0</v>
      </c>
      <c r="I177" s="87">
        <v>0</v>
      </c>
      <c r="J177" s="87">
        <v>0</v>
      </c>
      <c r="K177" s="87">
        <v>0</v>
      </c>
      <c r="L177" s="87">
        <v>0</v>
      </c>
      <c r="M177" s="67">
        <v>0</v>
      </c>
      <c r="N177" s="67">
        <v>0</v>
      </c>
      <c r="O177" s="87">
        <v>0</v>
      </c>
      <c r="P177" s="87">
        <v>0</v>
      </c>
      <c r="S177" s="82"/>
    </row>
    <row r="178" spans="1:19" s="81" customFormat="1" ht="18" customHeight="1">
      <c r="A178" s="105" t="s">
        <v>1</v>
      </c>
      <c r="B178" s="74"/>
      <c r="C178" s="57" t="s">
        <v>292</v>
      </c>
      <c r="D178" s="87">
        <v>16146.7</v>
      </c>
      <c r="E178" s="87">
        <v>600</v>
      </c>
      <c r="F178" s="87">
        <f>SUM(G178:N178)</f>
        <v>1600</v>
      </c>
      <c r="G178" s="87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1600</v>
      </c>
      <c r="M178" s="67">
        <v>0</v>
      </c>
      <c r="N178" s="67">
        <v>0</v>
      </c>
      <c r="O178" s="87">
        <v>0</v>
      </c>
      <c r="P178" s="87">
        <v>0</v>
      </c>
      <c r="S178" s="82"/>
    </row>
    <row r="179" spans="1:19" s="81" customFormat="1" ht="18" customHeight="1">
      <c r="A179" s="105" t="s">
        <v>1</v>
      </c>
      <c r="B179" s="74"/>
      <c r="C179" s="56" t="s">
        <v>297</v>
      </c>
      <c r="D179" s="87">
        <v>0</v>
      </c>
      <c r="E179" s="87">
        <v>190000</v>
      </c>
      <c r="F179" s="87">
        <f>SUM(G179:N179)</f>
        <v>0</v>
      </c>
      <c r="G179" s="87">
        <v>0</v>
      </c>
      <c r="H179" s="87">
        <v>0</v>
      </c>
      <c r="I179" s="87">
        <v>0</v>
      </c>
      <c r="J179" s="87">
        <v>0</v>
      </c>
      <c r="K179" s="87">
        <v>0</v>
      </c>
      <c r="L179" s="87">
        <v>0</v>
      </c>
      <c r="M179" s="67">
        <v>0</v>
      </c>
      <c r="N179" s="67">
        <v>0</v>
      </c>
      <c r="O179" s="87">
        <v>0</v>
      </c>
      <c r="P179" s="87">
        <v>0</v>
      </c>
      <c r="S179" s="82"/>
    </row>
    <row r="180" spans="1:16" ht="27.75" customHeight="1">
      <c r="A180" s="114"/>
      <c r="B180" s="245" t="s">
        <v>112</v>
      </c>
      <c r="C180" s="246"/>
      <c r="D180" s="135">
        <f>D181+D186+D193+D198+D202+D217+D210+D224</f>
        <v>29397.27</v>
      </c>
      <c r="E180" s="135">
        <f>E181+E186+E193+E198+E202+E217+E210+E224</f>
        <v>600100</v>
      </c>
      <c r="F180" s="135">
        <f t="shared" si="77"/>
        <v>2297000</v>
      </c>
      <c r="G180" s="135">
        <f>G181+G186+G193+G198+G202+G217+G210+G224+G230</f>
        <v>46000</v>
      </c>
      <c r="H180" s="135">
        <f aca="true" t="shared" si="87" ref="H180:P180">H181+H186+H193+H198+H202+H217+H210+H224+H230</f>
        <v>0</v>
      </c>
      <c r="I180" s="135">
        <f t="shared" si="87"/>
        <v>2000</v>
      </c>
      <c r="J180" s="212">
        <f t="shared" si="87"/>
        <v>1768000</v>
      </c>
      <c r="K180" s="135">
        <f t="shared" si="87"/>
        <v>0</v>
      </c>
      <c r="L180" s="135">
        <f t="shared" si="87"/>
        <v>0</v>
      </c>
      <c r="M180" s="212">
        <f t="shared" si="87"/>
        <v>0</v>
      </c>
      <c r="N180" s="212">
        <f t="shared" si="87"/>
        <v>481000</v>
      </c>
      <c r="O180" s="135">
        <f t="shared" si="87"/>
        <v>2747000</v>
      </c>
      <c r="P180" s="212">
        <f t="shared" si="87"/>
        <v>2699000</v>
      </c>
    </row>
    <row r="181" spans="1:16" ht="24" customHeight="1">
      <c r="A181" s="103" t="s">
        <v>327</v>
      </c>
      <c r="B181" s="251" t="s">
        <v>113</v>
      </c>
      <c r="C181" s="235"/>
      <c r="D181" s="88">
        <f>D182</f>
        <v>0</v>
      </c>
      <c r="E181" s="88">
        <f>E182</f>
        <v>5000</v>
      </c>
      <c r="F181" s="92">
        <f>SUM(G181:N181)</f>
        <v>15000</v>
      </c>
      <c r="G181" s="88">
        <f aca="true" t="shared" si="88" ref="G181:P181">G182</f>
        <v>14000</v>
      </c>
      <c r="H181" s="88">
        <f t="shared" si="88"/>
        <v>0</v>
      </c>
      <c r="I181" s="88">
        <f t="shared" si="88"/>
        <v>1000</v>
      </c>
      <c r="J181" s="88">
        <f t="shared" si="88"/>
        <v>0</v>
      </c>
      <c r="K181" s="88">
        <f t="shared" si="88"/>
        <v>0</v>
      </c>
      <c r="L181" s="88">
        <f t="shared" si="88"/>
        <v>0</v>
      </c>
      <c r="M181" s="64">
        <f t="shared" si="88"/>
        <v>0</v>
      </c>
      <c r="N181" s="64">
        <f t="shared" si="88"/>
        <v>0</v>
      </c>
      <c r="O181" s="88">
        <f t="shared" si="88"/>
        <v>5000</v>
      </c>
      <c r="P181" s="88">
        <f t="shared" si="88"/>
        <v>5000</v>
      </c>
    </row>
    <row r="182" spans="1:16" ht="21" customHeight="1">
      <c r="A182" s="98" t="s">
        <v>1</v>
      </c>
      <c r="B182" s="76">
        <v>3</v>
      </c>
      <c r="C182" s="104" t="s">
        <v>3</v>
      </c>
      <c r="D182" s="86">
        <f>D183</f>
        <v>0</v>
      </c>
      <c r="E182" s="86">
        <f>E183</f>
        <v>5000</v>
      </c>
      <c r="F182" s="86">
        <f t="shared" si="77"/>
        <v>15000</v>
      </c>
      <c r="G182" s="86">
        <f>G183</f>
        <v>14000</v>
      </c>
      <c r="H182" s="86">
        <f aca="true" t="shared" si="89" ref="H182:P182">H183</f>
        <v>0</v>
      </c>
      <c r="I182" s="86">
        <f t="shared" si="89"/>
        <v>1000</v>
      </c>
      <c r="J182" s="86">
        <f t="shared" si="89"/>
        <v>0</v>
      </c>
      <c r="K182" s="86">
        <f t="shared" si="89"/>
        <v>0</v>
      </c>
      <c r="L182" s="86">
        <f t="shared" si="89"/>
        <v>0</v>
      </c>
      <c r="M182" s="63">
        <f t="shared" si="89"/>
        <v>0</v>
      </c>
      <c r="N182" s="63">
        <f t="shared" si="89"/>
        <v>0</v>
      </c>
      <c r="O182" s="86">
        <f t="shared" si="89"/>
        <v>5000</v>
      </c>
      <c r="P182" s="86">
        <f t="shared" si="89"/>
        <v>5000</v>
      </c>
    </row>
    <row r="183" spans="1:16" ht="18" customHeight="1">
      <c r="A183" s="98"/>
      <c r="B183" s="76">
        <v>32</v>
      </c>
      <c r="C183" s="104" t="s">
        <v>7</v>
      </c>
      <c r="D183" s="86">
        <f>D184+D185</f>
        <v>0</v>
      </c>
      <c r="E183" s="86">
        <f>E184+E185</f>
        <v>5000</v>
      </c>
      <c r="F183" s="86">
        <f t="shared" si="77"/>
        <v>15000</v>
      </c>
      <c r="G183" s="86">
        <f>G184+G185</f>
        <v>14000</v>
      </c>
      <c r="H183" s="86">
        <f aca="true" t="shared" si="90" ref="H183:N183">H184+H185</f>
        <v>0</v>
      </c>
      <c r="I183" s="86">
        <f t="shared" si="90"/>
        <v>1000</v>
      </c>
      <c r="J183" s="86">
        <f t="shared" si="90"/>
        <v>0</v>
      </c>
      <c r="K183" s="86">
        <f t="shared" si="90"/>
        <v>0</v>
      </c>
      <c r="L183" s="86">
        <f t="shared" si="90"/>
        <v>0</v>
      </c>
      <c r="M183" s="63">
        <f t="shared" si="90"/>
        <v>0</v>
      </c>
      <c r="N183" s="63">
        <f t="shared" si="90"/>
        <v>0</v>
      </c>
      <c r="O183" s="86">
        <v>5000</v>
      </c>
      <c r="P183" s="86">
        <v>5000</v>
      </c>
    </row>
    <row r="184" spans="1:19" s="95" customFormat="1" ht="15" customHeight="1">
      <c r="A184" s="105"/>
      <c r="B184" s="74"/>
      <c r="C184" s="71" t="s">
        <v>282</v>
      </c>
      <c r="D184" s="87">
        <v>0</v>
      </c>
      <c r="E184" s="87">
        <v>4000</v>
      </c>
      <c r="F184" s="87">
        <f t="shared" si="77"/>
        <v>14000</v>
      </c>
      <c r="G184" s="87">
        <v>14000</v>
      </c>
      <c r="H184" s="87">
        <v>0</v>
      </c>
      <c r="I184" s="87">
        <v>0</v>
      </c>
      <c r="J184" s="87">
        <v>0</v>
      </c>
      <c r="K184" s="87">
        <v>0</v>
      </c>
      <c r="L184" s="87">
        <v>0</v>
      </c>
      <c r="M184" s="67">
        <v>0</v>
      </c>
      <c r="N184" s="67">
        <v>0</v>
      </c>
      <c r="O184" s="87">
        <v>0</v>
      </c>
      <c r="P184" s="87">
        <v>0</v>
      </c>
      <c r="S184" s="96"/>
    </row>
    <row r="185" spans="1:19" s="95" customFormat="1" ht="15" customHeight="1">
      <c r="A185" s="105"/>
      <c r="B185" s="74"/>
      <c r="C185" s="57" t="s">
        <v>429</v>
      </c>
      <c r="D185" s="87">
        <v>0</v>
      </c>
      <c r="E185" s="87">
        <v>1000</v>
      </c>
      <c r="F185" s="87">
        <f aca="true" t="shared" si="91" ref="F185:F190">SUM(G185:N185)</f>
        <v>1000</v>
      </c>
      <c r="G185" s="87">
        <v>0</v>
      </c>
      <c r="H185" s="87">
        <v>0</v>
      </c>
      <c r="I185" s="87">
        <v>1000</v>
      </c>
      <c r="J185" s="87">
        <v>0</v>
      </c>
      <c r="K185" s="87">
        <v>0</v>
      </c>
      <c r="L185" s="87">
        <v>0</v>
      </c>
      <c r="M185" s="67">
        <v>0</v>
      </c>
      <c r="N185" s="67">
        <v>0</v>
      </c>
      <c r="O185" s="87">
        <v>0</v>
      </c>
      <c r="P185" s="87">
        <v>0</v>
      </c>
      <c r="S185" s="96"/>
    </row>
    <row r="186" spans="1:16" ht="37.5" customHeight="1">
      <c r="A186" s="103" t="s">
        <v>327</v>
      </c>
      <c r="B186" s="234" t="s">
        <v>248</v>
      </c>
      <c r="C186" s="260"/>
      <c r="D186" s="88">
        <f>D187</f>
        <v>24626.72</v>
      </c>
      <c r="E186" s="88">
        <f>E187</f>
        <v>5000</v>
      </c>
      <c r="F186" s="92">
        <f t="shared" si="91"/>
        <v>540000</v>
      </c>
      <c r="G186" s="88">
        <f>G187</f>
        <v>0</v>
      </c>
      <c r="H186" s="88">
        <f aca="true" t="shared" si="92" ref="H186:P186">H187</f>
        <v>0</v>
      </c>
      <c r="I186" s="88">
        <f t="shared" si="92"/>
        <v>0</v>
      </c>
      <c r="J186" s="88">
        <f t="shared" si="92"/>
        <v>468000</v>
      </c>
      <c r="K186" s="88">
        <f t="shared" si="92"/>
        <v>0</v>
      </c>
      <c r="L186" s="88">
        <f t="shared" si="92"/>
        <v>0</v>
      </c>
      <c r="M186" s="64">
        <f t="shared" si="92"/>
        <v>0</v>
      </c>
      <c r="N186" s="64">
        <f t="shared" si="92"/>
        <v>72000</v>
      </c>
      <c r="O186" s="88">
        <f t="shared" si="92"/>
        <v>0</v>
      </c>
      <c r="P186" s="88">
        <f t="shared" si="92"/>
        <v>0</v>
      </c>
    </row>
    <row r="187" spans="1:16" ht="21" customHeight="1">
      <c r="A187" s="98" t="s">
        <v>1</v>
      </c>
      <c r="B187" s="76">
        <v>3</v>
      </c>
      <c r="C187" s="104" t="s">
        <v>3</v>
      </c>
      <c r="D187" s="86">
        <f>D188</f>
        <v>24626.72</v>
      </c>
      <c r="E187" s="86">
        <f>E188</f>
        <v>5000</v>
      </c>
      <c r="F187" s="86">
        <f t="shared" si="91"/>
        <v>540000</v>
      </c>
      <c r="G187" s="86">
        <f>G188</f>
        <v>0</v>
      </c>
      <c r="H187" s="86">
        <f aca="true" t="shared" si="93" ref="H187:N187">H188</f>
        <v>0</v>
      </c>
      <c r="I187" s="86">
        <f t="shared" si="93"/>
        <v>0</v>
      </c>
      <c r="J187" s="86">
        <f t="shared" si="93"/>
        <v>468000</v>
      </c>
      <c r="K187" s="86">
        <f t="shared" si="93"/>
        <v>0</v>
      </c>
      <c r="L187" s="86">
        <f t="shared" si="93"/>
        <v>0</v>
      </c>
      <c r="M187" s="63">
        <f t="shared" si="93"/>
        <v>0</v>
      </c>
      <c r="N187" s="63">
        <f t="shared" si="93"/>
        <v>72000</v>
      </c>
      <c r="O187" s="86">
        <f>O188</f>
        <v>0</v>
      </c>
      <c r="P187" s="86">
        <f>P188</f>
        <v>0</v>
      </c>
    </row>
    <row r="188" spans="1:16" ht="18" customHeight="1">
      <c r="A188" s="98"/>
      <c r="B188" s="76">
        <v>38</v>
      </c>
      <c r="C188" s="104" t="s">
        <v>119</v>
      </c>
      <c r="D188" s="86">
        <f>D189+D190+D191+D192</f>
        <v>24626.72</v>
      </c>
      <c r="E188" s="86">
        <f>E189+E190+E191+E192</f>
        <v>5000</v>
      </c>
      <c r="F188" s="86">
        <f t="shared" si="91"/>
        <v>540000</v>
      </c>
      <c r="G188" s="86">
        <f>G189+G190+G191+G192</f>
        <v>0</v>
      </c>
      <c r="H188" s="86">
        <f aca="true" t="shared" si="94" ref="H188:P188">H189+H190+H191+H192</f>
        <v>0</v>
      </c>
      <c r="I188" s="86">
        <f t="shared" si="94"/>
        <v>0</v>
      </c>
      <c r="J188" s="86">
        <f t="shared" si="94"/>
        <v>468000</v>
      </c>
      <c r="K188" s="86">
        <f t="shared" si="94"/>
        <v>0</v>
      </c>
      <c r="L188" s="86">
        <f t="shared" si="94"/>
        <v>0</v>
      </c>
      <c r="M188" s="63">
        <f t="shared" si="94"/>
        <v>0</v>
      </c>
      <c r="N188" s="63">
        <f t="shared" si="94"/>
        <v>72000</v>
      </c>
      <c r="O188" s="86">
        <f t="shared" si="94"/>
        <v>0</v>
      </c>
      <c r="P188" s="86">
        <f t="shared" si="94"/>
        <v>0</v>
      </c>
    </row>
    <row r="189" spans="1:19" s="95" customFormat="1" ht="15" customHeight="1">
      <c r="A189" s="105" t="s">
        <v>1</v>
      </c>
      <c r="B189" s="74"/>
      <c r="C189" s="71" t="s">
        <v>282</v>
      </c>
      <c r="D189" s="87">
        <v>23764.02</v>
      </c>
      <c r="E189" s="87">
        <v>5000</v>
      </c>
      <c r="F189" s="87">
        <f t="shared" si="91"/>
        <v>0</v>
      </c>
      <c r="G189" s="87">
        <v>0</v>
      </c>
      <c r="H189" s="87">
        <v>0</v>
      </c>
      <c r="I189" s="87">
        <v>0</v>
      </c>
      <c r="J189" s="87">
        <v>0</v>
      </c>
      <c r="K189" s="87">
        <v>0</v>
      </c>
      <c r="L189" s="87">
        <v>0</v>
      </c>
      <c r="M189" s="67">
        <v>0</v>
      </c>
      <c r="N189" s="67">
        <v>0</v>
      </c>
      <c r="O189" s="87"/>
      <c r="P189" s="87"/>
      <c r="S189" s="96"/>
    </row>
    <row r="190" spans="1:19" s="95" customFormat="1" ht="15" customHeight="1">
      <c r="A190" s="105"/>
      <c r="B190" s="74"/>
      <c r="C190" s="57" t="s">
        <v>429</v>
      </c>
      <c r="D190" s="87">
        <v>862.7</v>
      </c>
      <c r="E190" s="87">
        <v>0</v>
      </c>
      <c r="F190" s="87">
        <f t="shared" si="91"/>
        <v>0</v>
      </c>
      <c r="G190" s="87">
        <v>0</v>
      </c>
      <c r="H190" s="87">
        <v>0</v>
      </c>
      <c r="I190" s="87">
        <v>0</v>
      </c>
      <c r="J190" s="87">
        <v>0</v>
      </c>
      <c r="K190" s="87">
        <v>0</v>
      </c>
      <c r="L190" s="87">
        <v>0</v>
      </c>
      <c r="M190" s="67">
        <v>0</v>
      </c>
      <c r="N190" s="67">
        <v>0</v>
      </c>
      <c r="O190" s="87">
        <v>0</v>
      </c>
      <c r="P190" s="87">
        <v>0</v>
      </c>
      <c r="S190" s="96"/>
    </row>
    <row r="191" spans="1:19" s="95" customFormat="1" ht="18.75" customHeight="1">
      <c r="A191" s="105" t="s">
        <v>1</v>
      </c>
      <c r="B191" s="74"/>
      <c r="C191" s="56" t="s">
        <v>287</v>
      </c>
      <c r="D191" s="87">
        <v>0</v>
      </c>
      <c r="E191" s="87">
        <v>0</v>
      </c>
      <c r="F191" s="87">
        <f>SUM(G191:N191)</f>
        <v>468000</v>
      </c>
      <c r="G191" s="87">
        <v>0</v>
      </c>
      <c r="H191" s="87">
        <v>0</v>
      </c>
      <c r="I191" s="87">
        <v>0</v>
      </c>
      <c r="J191" s="87">
        <v>468000</v>
      </c>
      <c r="K191" s="87">
        <v>0</v>
      </c>
      <c r="L191" s="87">
        <v>0</v>
      </c>
      <c r="M191" s="67">
        <v>0</v>
      </c>
      <c r="N191" s="67">
        <v>0</v>
      </c>
      <c r="O191" s="87">
        <v>0</v>
      </c>
      <c r="P191" s="87">
        <v>0</v>
      </c>
      <c r="S191" s="96"/>
    </row>
    <row r="192" spans="1:19" s="81" customFormat="1" ht="18" customHeight="1">
      <c r="A192" s="105" t="s">
        <v>1</v>
      </c>
      <c r="B192" s="74"/>
      <c r="C192" s="56" t="s">
        <v>297</v>
      </c>
      <c r="D192" s="87">
        <v>0</v>
      </c>
      <c r="E192" s="87">
        <v>0</v>
      </c>
      <c r="F192" s="87">
        <f>SUM(G192:N192)</f>
        <v>72000</v>
      </c>
      <c r="G192" s="87">
        <v>0</v>
      </c>
      <c r="H192" s="87">
        <v>0</v>
      </c>
      <c r="I192" s="87">
        <v>0</v>
      </c>
      <c r="J192" s="87">
        <v>0</v>
      </c>
      <c r="K192" s="87">
        <v>0</v>
      </c>
      <c r="L192" s="87">
        <v>0</v>
      </c>
      <c r="M192" s="67">
        <v>0</v>
      </c>
      <c r="N192" s="67">
        <v>72000</v>
      </c>
      <c r="O192" s="87">
        <v>0</v>
      </c>
      <c r="P192" s="87">
        <v>0</v>
      </c>
      <c r="S192" s="82"/>
    </row>
    <row r="193" spans="1:16" ht="24" customHeight="1">
      <c r="A193" s="103" t="s">
        <v>327</v>
      </c>
      <c r="B193" s="234" t="s">
        <v>249</v>
      </c>
      <c r="C193" s="235"/>
      <c r="D193" s="88">
        <f>D194</f>
        <v>0</v>
      </c>
      <c r="E193" s="88">
        <f>E194</f>
        <v>1000</v>
      </c>
      <c r="F193" s="92">
        <f aca="true" t="shared" si="95" ref="F193:F220">SUM(G193:N193)</f>
        <v>100000</v>
      </c>
      <c r="G193" s="88">
        <f>G194</f>
        <v>0</v>
      </c>
      <c r="H193" s="88">
        <f aca="true" t="shared" si="96" ref="H193:N194">H194</f>
        <v>0</v>
      </c>
      <c r="I193" s="88">
        <f t="shared" si="96"/>
        <v>0</v>
      </c>
      <c r="J193" s="88">
        <f t="shared" si="96"/>
        <v>0</v>
      </c>
      <c r="K193" s="88">
        <f t="shared" si="96"/>
        <v>0</v>
      </c>
      <c r="L193" s="88">
        <f t="shared" si="96"/>
        <v>0</v>
      </c>
      <c r="M193" s="64">
        <f t="shared" si="96"/>
        <v>0</v>
      </c>
      <c r="N193" s="64">
        <f t="shared" si="96"/>
        <v>100000</v>
      </c>
      <c r="O193" s="88">
        <f>O194</f>
        <v>100000</v>
      </c>
      <c r="P193" s="88">
        <f>P194</f>
        <v>0</v>
      </c>
    </row>
    <row r="194" spans="1:16" ht="21" customHeight="1">
      <c r="A194" s="98"/>
      <c r="B194" s="76">
        <v>4</v>
      </c>
      <c r="C194" s="104" t="s">
        <v>121</v>
      </c>
      <c r="D194" s="86">
        <f>D195</f>
        <v>0</v>
      </c>
      <c r="E194" s="86">
        <f>E195</f>
        <v>1000</v>
      </c>
      <c r="F194" s="86">
        <f t="shared" si="95"/>
        <v>100000</v>
      </c>
      <c r="G194" s="86">
        <f>G195</f>
        <v>0</v>
      </c>
      <c r="H194" s="86">
        <f t="shared" si="96"/>
        <v>0</v>
      </c>
      <c r="I194" s="86">
        <f t="shared" si="96"/>
        <v>0</v>
      </c>
      <c r="J194" s="86">
        <f t="shared" si="96"/>
        <v>0</v>
      </c>
      <c r="K194" s="86">
        <f t="shared" si="96"/>
        <v>0</v>
      </c>
      <c r="L194" s="86">
        <f t="shared" si="96"/>
        <v>0</v>
      </c>
      <c r="M194" s="63">
        <f t="shared" si="96"/>
        <v>0</v>
      </c>
      <c r="N194" s="63">
        <f t="shared" si="96"/>
        <v>100000</v>
      </c>
      <c r="O194" s="86">
        <f>O195</f>
        <v>100000</v>
      </c>
      <c r="P194" s="86">
        <f>P195</f>
        <v>0</v>
      </c>
    </row>
    <row r="195" spans="1:16" ht="18" customHeight="1">
      <c r="A195" s="98"/>
      <c r="B195" s="76">
        <v>41</v>
      </c>
      <c r="C195" s="104" t="s">
        <v>122</v>
      </c>
      <c r="D195" s="86">
        <f>D196+D197</f>
        <v>0</v>
      </c>
      <c r="E195" s="86">
        <f>E196+E197</f>
        <v>1000</v>
      </c>
      <c r="F195" s="86">
        <f t="shared" si="95"/>
        <v>100000</v>
      </c>
      <c r="G195" s="86">
        <f>G196+G197</f>
        <v>0</v>
      </c>
      <c r="H195" s="86">
        <f aca="true" t="shared" si="97" ref="H195:N195">H196+H197</f>
        <v>0</v>
      </c>
      <c r="I195" s="86">
        <f t="shared" si="97"/>
        <v>0</v>
      </c>
      <c r="J195" s="86">
        <f t="shared" si="97"/>
        <v>0</v>
      </c>
      <c r="K195" s="86">
        <f t="shared" si="97"/>
        <v>0</v>
      </c>
      <c r="L195" s="86">
        <f t="shared" si="97"/>
        <v>0</v>
      </c>
      <c r="M195" s="63">
        <f t="shared" si="97"/>
        <v>0</v>
      </c>
      <c r="N195" s="63">
        <f t="shared" si="97"/>
        <v>100000</v>
      </c>
      <c r="O195" s="86">
        <v>100000</v>
      </c>
      <c r="P195" s="86">
        <v>0</v>
      </c>
    </row>
    <row r="196" spans="1:19" s="95" customFormat="1" ht="15" customHeight="1">
      <c r="A196" s="105"/>
      <c r="B196" s="74"/>
      <c r="C196" s="71" t="s">
        <v>282</v>
      </c>
      <c r="D196" s="87">
        <v>0</v>
      </c>
      <c r="E196" s="87">
        <v>1000</v>
      </c>
      <c r="F196" s="87">
        <f t="shared" si="95"/>
        <v>0</v>
      </c>
      <c r="G196" s="87">
        <v>0</v>
      </c>
      <c r="H196" s="87">
        <v>0</v>
      </c>
      <c r="I196" s="87">
        <v>0</v>
      </c>
      <c r="J196" s="87">
        <v>0</v>
      </c>
      <c r="K196" s="87">
        <v>0</v>
      </c>
      <c r="L196" s="140">
        <v>0</v>
      </c>
      <c r="M196" s="67">
        <v>0</v>
      </c>
      <c r="N196" s="67">
        <v>0</v>
      </c>
      <c r="O196" s="87">
        <v>0</v>
      </c>
      <c r="P196" s="87">
        <v>0</v>
      </c>
      <c r="S196" s="96"/>
    </row>
    <row r="197" spans="1:19" s="81" customFormat="1" ht="18" customHeight="1">
      <c r="A197" s="105" t="s">
        <v>1</v>
      </c>
      <c r="B197" s="74"/>
      <c r="C197" s="56" t="s">
        <v>297</v>
      </c>
      <c r="D197" s="87">
        <v>0</v>
      </c>
      <c r="E197" s="87">
        <v>0</v>
      </c>
      <c r="F197" s="87">
        <f>SUM(G197:N197)</f>
        <v>100000</v>
      </c>
      <c r="G197" s="87">
        <v>0</v>
      </c>
      <c r="H197" s="87">
        <v>0</v>
      </c>
      <c r="I197" s="87">
        <v>0</v>
      </c>
      <c r="J197" s="87">
        <v>0</v>
      </c>
      <c r="K197" s="87">
        <v>0</v>
      </c>
      <c r="L197" s="87">
        <v>0</v>
      </c>
      <c r="M197" s="67">
        <v>0</v>
      </c>
      <c r="N197" s="67">
        <v>100000</v>
      </c>
      <c r="O197" s="87">
        <v>0</v>
      </c>
      <c r="P197" s="87">
        <v>0</v>
      </c>
      <c r="S197" s="82"/>
    </row>
    <row r="198" spans="1:16" ht="24" customHeight="1">
      <c r="A198" s="103" t="s">
        <v>328</v>
      </c>
      <c r="B198" s="251" t="s">
        <v>114</v>
      </c>
      <c r="C198" s="235"/>
      <c r="D198" s="88">
        <f aca="true" t="shared" si="98" ref="D198:P199">D199</f>
        <v>1970.93</v>
      </c>
      <c r="E198" s="88">
        <f t="shared" si="98"/>
        <v>4000</v>
      </c>
      <c r="F198" s="92">
        <f t="shared" si="95"/>
        <v>5000</v>
      </c>
      <c r="G198" s="88">
        <f t="shared" si="98"/>
        <v>5000</v>
      </c>
      <c r="H198" s="88">
        <f t="shared" si="98"/>
        <v>0</v>
      </c>
      <c r="I198" s="88">
        <f t="shared" si="98"/>
        <v>0</v>
      </c>
      <c r="J198" s="88">
        <f t="shared" si="98"/>
        <v>0</v>
      </c>
      <c r="K198" s="88">
        <f t="shared" si="98"/>
        <v>0</v>
      </c>
      <c r="L198" s="88">
        <f t="shared" si="98"/>
        <v>0</v>
      </c>
      <c r="M198" s="64">
        <f t="shared" si="98"/>
        <v>0</v>
      </c>
      <c r="N198" s="64">
        <f t="shared" si="98"/>
        <v>0</v>
      </c>
      <c r="O198" s="88">
        <f t="shared" si="98"/>
        <v>4000</v>
      </c>
      <c r="P198" s="88">
        <f t="shared" si="98"/>
        <v>4000</v>
      </c>
    </row>
    <row r="199" spans="1:16" ht="21" customHeight="1">
      <c r="A199" s="98" t="s">
        <v>1</v>
      </c>
      <c r="B199" s="76">
        <v>3</v>
      </c>
      <c r="C199" s="104" t="s">
        <v>3</v>
      </c>
      <c r="D199" s="86">
        <f>D200</f>
        <v>1970.93</v>
      </c>
      <c r="E199" s="86">
        <f>E200</f>
        <v>4000</v>
      </c>
      <c r="F199" s="86">
        <f t="shared" si="95"/>
        <v>5000</v>
      </c>
      <c r="G199" s="86">
        <f>G200</f>
        <v>5000</v>
      </c>
      <c r="H199" s="86">
        <f t="shared" si="98"/>
        <v>0</v>
      </c>
      <c r="I199" s="86">
        <f t="shared" si="98"/>
        <v>0</v>
      </c>
      <c r="J199" s="86">
        <f t="shared" si="98"/>
        <v>0</v>
      </c>
      <c r="K199" s="86">
        <f t="shared" si="98"/>
        <v>0</v>
      </c>
      <c r="L199" s="86">
        <f t="shared" si="98"/>
        <v>0</v>
      </c>
      <c r="M199" s="63">
        <f t="shared" si="98"/>
        <v>0</v>
      </c>
      <c r="N199" s="63">
        <f t="shared" si="98"/>
        <v>0</v>
      </c>
      <c r="O199" s="86">
        <f t="shared" si="98"/>
        <v>4000</v>
      </c>
      <c r="P199" s="86">
        <f t="shared" si="98"/>
        <v>4000</v>
      </c>
    </row>
    <row r="200" spans="1:16" ht="18" customHeight="1">
      <c r="A200" s="98"/>
      <c r="B200" s="76">
        <v>32</v>
      </c>
      <c r="C200" s="104" t="s">
        <v>7</v>
      </c>
      <c r="D200" s="86">
        <f>D201</f>
        <v>1970.93</v>
      </c>
      <c r="E200" s="86">
        <f>E201</f>
        <v>4000</v>
      </c>
      <c r="F200" s="86">
        <f t="shared" si="95"/>
        <v>5000</v>
      </c>
      <c r="G200" s="86">
        <f aca="true" t="shared" si="99" ref="G200:N200">G201</f>
        <v>5000</v>
      </c>
      <c r="H200" s="86">
        <f t="shared" si="99"/>
        <v>0</v>
      </c>
      <c r="I200" s="86">
        <f t="shared" si="99"/>
        <v>0</v>
      </c>
      <c r="J200" s="86">
        <f t="shared" si="99"/>
        <v>0</v>
      </c>
      <c r="K200" s="86">
        <f t="shared" si="99"/>
        <v>0</v>
      </c>
      <c r="L200" s="86">
        <f t="shared" si="99"/>
        <v>0</v>
      </c>
      <c r="M200" s="63">
        <f t="shared" si="99"/>
        <v>0</v>
      </c>
      <c r="N200" s="63">
        <f t="shared" si="99"/>
        <v>0</v>
      </c>
      <c r="O200" s="86">
        <v>4000</v>
      </c>
      <c r="P200" s="86">
        <v>4000</v>
      </c>
    </row>
    <row r="201" spans="1:19" s="95" customFormat="1" ht="15" customHeight="1">
      <c r="A201" s="105"/>
      <c r="B201" s="74"/>
      <c r="C201" s="71" t="s">
        <v>282</v>
      </c>
      <c r="D201" s="87">
        <v>1970.93</v>
      </c>
      <c r="E201" s="87">
        <v>4000</v>
      </c>
      <c r="F201" s="87">
        <f t="shared" si="95"/>
        <v>5000</v>
      </c>
      <c r="G201" s="87">
        <v>5000</v>
      </c>
      <c r="H201" s="87">
        <v>0</v>
      </c>
      <c r="I201" s="87">
        <v>0</v>
      </c>
      <c r="J201" s="87">
        <v>0</v>
      </c>
      <c r="K201" s="87">
        <v>0</v>
      </c>
      <c r="L201" s="87">
        <v>0</v>
      </c>
      <c r="M201" s="67">
        <v>0</v>
      </c>
      <c r="N201" s="67">
        <v>0</v>
      </c>
      <c r="O201" s="87">
        <v>0</v>
      </c>
      <c r="P201" s="87">
        <v>0</v>
      </c>
      <c r="S201" s="96"/>
    </row>
    <row r="202" spans="1:16" ht="25.5" customHeight="1">
      <c r="A202" s="103" t="s">
        <v>328</v>
      </c>
      <c r="B202" s="234" t="s">
        <v>186</v>
      </c>
      <c r="C202" s="235"/>
      <c r="D202" s="88">
        <f>D203</f>
        <v>0</v>
      </c>
      <c r="E202" s="88">
        <f>E203</f>
        <v>70000</v>
      </c>
      <c r="F202" s="92">
        <f t="shared" si="95"/>
        <v>100000</v>
      </c>
      <c r="G202" s="88">
        <f>G203</f>
        <v>0</v>
      </c>
      <c r="H202" s="88">
        <f aca="true" t="shared" si="100" ref="H202:P202">H203</f>
        <v>0</v>
      </c>
      <c r="I202" s="88">
        <f t="shared" si="100"/>
        <v>0</v>
      </c>
      <c r="J202" s="88">
        <f t="shared" si="100"/>
        <v>0</v>
      </c>
      <c r="K202" s="88">
        <f t="shared" si="100"/>
        <v>0</v>
      </c>
      <c r="L202" s="88">
        <f t="shared" si="100"/>
        <v>0</v>
      </c>
      <c r="M202" s="64">
        <f t="shared" si="100"/>
        <v>0</v>
      </c>
      <c r="N202" s="64">
        <f t="shared" si="100"/>
        <v>100000</v>
      </c>
      <c r="O202" s="88">
        <f t="shared" si="100"/>
        <v>300000</v>
      </c>
      <c r="P202" s="88">
        <f t="shared" si="100"/>
        <v>300000</v>
      </c>
    </row>
    <row r="203" spans="1:16" ht="21" customHeight="1">
      <c r="A203" s="98" t="s">
        <v>1</v>
      </c>
      <c r="B203" s="76">
        <v>3</v>
      </c>
      <c r="C203" s="104" t="s">
        <v>3</v>
      </c>
      <c r="D203" s="86">
        <f>D204</f>
        <v>0</v>
      </c>
      <c r="E203" s="86">
        <f>E204</f>
        <v>70000</v>
      </c>
      <c r="F203" s="86">
        <f t="shared" si="95"/>
        <v>100000</v>
      </c>
      <c r="G203" s="86">
        <f>G204</f>
        <v>0</v>
      </c>
      <c r="H203" s="86">
        <f aca="true" t="shared" si="101" ref="H203:P203">H204</f>
        <v>0</v>
      </c>
      <c r="I203" s="86">
        <f t="shared" si="101"/>
        <v>0</v>
      </c>
      <c r="J203" s="86">
        <f t="shared" si="101"/>
        <v>0</v>
      </c>
      <c r="K203" s="86">
        <f t="shared" si="101"/>
        <v>0</v>
      </c>
      <c r="L203" s="86">
        <f t="shared" si="101"/>
        <v>0</v>
      </c>
      <c r="M203" s="63">
        <f t="shared" si="101"/>
        <v>0</v>
      </c>
      <c r="N203" s="63">
        <f t="shared" si="101"/>
        <v>100000</v>
      </c>
      <c r="O203" s="86">
        <f t="shared" si="101"/>
        <v>300000</v>
      </c>
      <c r="P203" s="86">
        <f t="shared" si="101"/>
        <v>300000</v>
      </c>
    </row>
    <row r="204" spans="1:16" ht="18" customHeight="1">
      <c r="A204" s="98"/>
      <c r="B204" s="76">
        <v>38</v>
      </c>
      <c r="C204" s="104" t="s">
        <v>119</v>
      </c>
      <c r="D204" s="86">
        <f>D208+D209</f>
        <v>0</v>
      </c>
      <c r="E204" s="86">
        <f>E208+E209</f>
        <v>70000</v>
      </c>
      <c r="F204" s="86">
        <f t="shared" si="95"/>
        <v>100000</v>
      </c>
      <c r="G204" s="86">
        <f>G208+G209</f>
        <v>0</v>
      </c>
      <c r="H204" s="86">
        <f aca="true" t="shared" si="102" ref="H204:N204">H208+H209</f>
        <v>0</v>
      </c>
      <c r="I204" s="86">
        <f t="shared" si="102"/>
        <v>0</v>
      </c>
      <c r="J204" s="86">
        <f t="shared" si="102"/>
        <v>0</v>
      </c>
      <c r="K204" s="86">
        <f t="shared" si="102"/>
        <v>0</v>
      </c>
      <c r="L204" s="86">
        <f t="shared" si="102"/>
        <v>0</v>
      </c>
      <c r="M204" s="63">
        <f t="shared" si="102"/>
        <v>0</v>
      </c>
      <c r="N204" s="63">
        <f t="shared" si="102"/>
        <v>100000</v>
      </c>
      <c r="O204" s="86">
        <v>300000</v>
      </c>
      <c r="P204" s="86">
        <v>300000</v>
      </c>
    </row>
    <row r="205" spans="1:19" s="95" customFormat="1" ht="15" customHeight="1">
      <c r="A205" s="238" t="s">
        <v>11</v>
      </c>
      <c r="B205" s="238" t="s">
        <v>94</v>
      </c>
      <c r="C205" s="239" t="s">
        <v>15</v>
      </c>
      <c r="D205" s="238" t="s">
        <v>396</v>
      </c>
      <c r="E205" s="238" t="s">
        <v>397</v>
      </c>
      <c r="F205" s="264" t="s">
        <v>405</v>
      </c>
      <c r="G205" s="239" t="s">
        <v>398</v>
      </c>
      <c r="H205" s="239"/>
      <c r="I205" s="239"/>
      <c r="J205" s="239"/>
      <c r="K205" s="239"/>
      <c r="L205" s="239"/>
      <c r="M205" s="239"/>
      <c r="N205" s="239"/>
      <c r="O205" s="238" t="s">
        <v>307</v>
      </c>
      <c r="P205" s="238" t="s">
        <v>399</v>
      </c>
      <c r="S205" s="96"/>
    </row>
    <row r="206" spans="1:19" s="148" customFormat="1" ht="44.25" customHeight="1">
      <c r="A206" s="239"/>
      <c r="B206" s="239"/>
      <c r="C206" s="239"/>
      <c r="D206" s="239"/>
      <c r="E206" s="239"/>
      <c r="F206" s="265"/>
      <c r="G206" s="97" t="s">
        <v>71</v>
      </c>
      <c r="H206" s="97" t="s">
        <v>12</v>
      </c>
      <c r="I206" s="97" t="s">
        <v>74</v>
      </c>
      <c r="J206" s="97" t="s">
        <v>72</v>
      </c>
      <c r="K206" s="97" t="s">
        <v>13</v>
      </c>
      <c r="L206" s="201" t="s">
        <v>229</v>
      </c>
      <c r="M206" s="97" t="s">
        <v>230</v>
      </c>
      <c r="N206" s="97" t="s">
        <v>98</v>
      </c>
      <c r="O206" s="238"/>
      <c r="P206" s="238"/>
      <c r="S206" s="149"/>
    </row>
    <row r="207" spans="1:19" s="95" customFormat="1" ht="10.5" customHeight="1">
      <c r="A207" s="80">
        <v>1</v>
      </c>
      <c r="B207" s="80">
        <v>2</v>
      </c>
      <c r="C207" s="80">
        <v>3</v>
      </c>
      <c r="D207" s="80">
        <v>4</v>
      </c>
      <c r="E207" s="80">
        <v>5</v>
      </c>
      <c r="F207" s="80">
        <v>6</v>
      </c>
      <c r="G207" s="80">
        <v>7</v>
      </c>
      <c r="H207" s="80">
        <v>8</v>
      </c>
      <c r="I207" s="80">
        <v>9</v>
      </c>
      <c r="J207" s="80">
        <v>10</v>
      </c>
      <c r="K207" s="80">
        <v>11</v>
      </c>
      <c r="L207" s="80">
        <v>12</v>
      </c>
      <c r="M207" s="213">
        <v>13</v>
      </c>
      <c r="N207" s="213">
        <v>14</v>
      </c>
      <c r="O207" s="80">
        <v>15</v>
      </c>
      <c r="P207" s="80">
        <v>16</v>
      </c>
      <c r="S207" s="96"/>
    </row>
    <row r="208" spans="1:19" s="95" customFormat="1" ht="15" customHeight="1">
      <c r="A208" s="105" t="s">
        <v>1</v>
      </c>
      <c r="B208" s="74"/>
      <c r="C208" s="71" t="s">
        <v>282</v>
      </c>
      <c r="D208" s="87">
        <v>0</v>
      </c>
      <c r="E208" s="87">
        <v>70000</v>
      </c>
      <c r="F208" s="87">
        <f t="shared" si="95"/>
        <v>0</v>
      </c>
      <c r="G208" s="87">
        <v>0</v>
      </c>
      <c r="H208" s="87">
        <v>0</v>
      </c>
      <c r="I208" s="87">
        <v>0</v>
      </c>
      <c r="J208" s="87">
        <v>0</v>
      </c>
      <c r="K208" s="87">
        <v>0</v>
      </c>
      <c r="L208" s="87">
        <v>0</v>
      </c>
      <c r="M208" s="67">
        <v>0</v>
      </c>
      <c r="N208" s="67">
        <v>0</v>
      </c>
      <c r="O208" s="87">
        <v>0</v>
      </c>
      <c r="P208" s="87">
        <v>0</v>
      </c>
      <c r="S208" s="96"/>
    </row>
    <row r="209" spans="1:19" s="95" customFormat="1" ht="15" customHeight="1">
      <c r="A209" s="105" t="s">
        <v>1</v>
      </c>
      <c r="B209" s="74"/>
      <c r="C209" s="56" t="s">
        <v>297</v>
      </c>
      <c r="D209" s="87">
        <v>0</v>
      </c>
      <c r="E209" s="87">
        <v>0</v>
      </c>
      <c r="F209" s="87">
        <f>SUM(G209:N209)</f>
        <v>100000</v>
      </c>
      <c r="G209" s="87">
        <v>0</v>
      </c>
      <c r="H209" s="87">
        <v>0</v>
      </c>
      <c r="I209" s="87">
        <v>0</v>
      </c>
      <c r="J209" s="87">
        <v>0</v>
      </c>
      <c r="K209" s="87">
        <v>0</v>
      </c>
      <c r="L209" s="87">
        <v>0</v>
      </c>
      <c r="M209" s="67">
        <v>0</v>
      </c>
      <c r="N209" s="67">
        <v>100000</v>
      </c>
      <c r="O209" s="87">
        <v>0</v>
      </c>
      <c r="P209" s="87">
        <v>0</v>
      </c>
      <c r="S209" s="96"/>
    </row>
    <row r="210" spans="1:16" ht="24" customHeight="1">
      <c r="A210" s="103" t="s">
        <v>328</v>
      </c>
      <c r="B210" s="251" t="s">
        <v>187</v>
      </c>
      <c r="C210" s="235"/>
      <c r="D210" s="88">
        <f>D211</f>
        <v>2799.62</v>
      </c>
      <c r="E210" s="88">
        <f>E211</f>
        <v>85000</v>
      </c>
      <c r="F210" s="92">
        <f t="shared" si="95"/>
        <v>80000</v>
      </c>
      <c r="G210" s="88">
        <f>G211</f>
        <v>0</v>
      </c>
      <c r="H210" s="88">
        <f aca="true" t="shared" si="103" ref="H210:N211">H211</f>
        <v>0</v>
      </c>
      <c r="I210" s="88">
        <f t="shared" si="103"/>
        <v>1000</v>
      </c>
      <c r="J210" s="88">
        <f t="shared" si="103"/>
        <v>0</v>
      </c>
      <c r="K210" s="88">
        <f t="shared" si="103"/>
        <v>0</v>
      </c>
      <c r="L210" s="88">
        <f t="shared" si="103"/>
        <v>0</v>
      </c>
      <c r="M210" s="64">
        <f t="shared" si="103"/>
        <v>0</v>
      </c>
      <c r="N210" s="64">
        <f t="shared" si="103"/>
        <v>79000</v>
      </c>
      <c r="O210" s="88">
        <f>O211</f>
        <v>250000</v>
      </c>
      <c r="P210" s="88">
        <f>P211</f>
        <v>300000</v>
      </c>
    </row>
    <row r="211" spans="1:16" ht="21" customHeight="1">
      <c r="A211" s="98"/>
      <c r="B211" s="76">
        <v>4</v>
      </c>
      <c r="C211" s="104" t="s">
        <v>125</v>
      </c>
      <c r="D211" s="86">
        <f>D212</f>
        <v>2799.62</v>
      </c>
      <c r="E211" s="86">
        <f>E212</f>
        <v>85000</v>
      </c>
      <c r="F211" s="86">
        <f t="shared" si="95"/>
        <v>80000</v>
      </c>
      <c r="G211" s="86">
        <f>G212</f>
        <v>0</v>
      </c>
      <c r="H211" s="86">
        <f t="shared" si="103"/>
        <v>0</v>
      </c>
      <c r="I211" s="86">
        <f t="shared" si="103"/>
        <v>1000</v>
      </c>
      <c r="J211" s="86">
        <f t="shared" si="103"/>
        <v>0</v>
      </c>
      <c r="K211" s="86">
        <f t="shared" si="103"/>
        <v>0</v>
      </c>
      <c r="L211" s="86">
        <f t="shared" si="103"/>
        <v>0</v>
      </c>
      <c r="M211" s="63">
        <f t="shared" si="103"/>
        <v>0</v>
      </c>
      <c r="N211" s="63">
        <f t="shared" si="103"/>
        <v>79000</v>
      </c>
      <c r="O211" s="86">
        <f>O212</f>
        <v>250000</v>
      </c>
      <c r="P211" s="86">
        <f>P212</f>
        <v>300000</v>
      </c>
    </row>
    <row r="212" spans="1:16" ht="18" customHeight="1">
      <c r="A212" s="98" t="s">
        <v>1</v>
      </c>
      <c r="B212" s="76">
        <v>42</v>
      </c>
      <c r="C212" s="104" t="s">
        <v>123</v>
      </c>
      <c r="D212" s="86">
        <f>D214+D216+D213+D215</f>
        <v>2799.62</v>
      </c>
      <c r="E212" s="86">
        <f>E214+E216+E213+E215</f>
        <v>85000</v>
      </c>
      <c r="F212" s="86">
        <f t="shared" si="95"/>
        <v>80000</v>
      </c>
      <c r="G212" s="86">
        <f>G214+G213+G216+G215</f>
        <v>0</v>
      </c>
      <c r="H212" s="86">
        <f aca="true" t="shared" si="104" ref="H212:N212">H214+H213+H216+H215</f>
        <v>0</v>
      </c>
      <c r="I212" s="86">
        <f t="shared" si="104"/>
        <v>1000</v>
      </c>
      <c r="J212" s="86">
        <f t="shared" si="104"/>
        <v>0</v>
      </c>
      <c r="K212" s="86">
        <f t="shared" si="104"/>
        <v>0</v>
      </c>
      <c r="L212" s="86">
        <f t="shared" si="104"/>
        <v>0</v>
      </c>
      <c r="M212" s="63">
        <f t="shared" si="104"/>
        <v>0</v>
      </c>
      <c r="N212" s="63">
        <f t="shared" si="104"/>
        <v>79000</v>
      </c>
      <c r="O212" s="86">
        <v>250000</v>
      </c>
      <c r="P212" s="86">
        <v>300000</v>
      </c>
    </row>
    <row r="213" spans="1:19" s="95" customFormat="1" ht="15" customHeight="1">
      <c r="A213" s="105" t="s">
        <v>1</v>
      </c>
      <c r="B213" s="74"/>
      <c r="C213" s="71" t="s">
        <v>282</v>
      </c>
      <c r="D213" s="87">
        <v>1271.33</v>
      </c>
      <c r="E213" s="87">
        <v>83500</v>
      </c>
      <c r="F213" s="87">
        <f>SUM(G213:N213)</f>
        <v>0</v>
      </c>
      <c r="G213" s="87">
        <v>0</v>
      </c>
      <c r="H213" s="87">
        <v>0</v>
      </c>
      <c r="I213" s="87">
        <v>0</v>
      </c>
      <c r="J213" s="87">
        <v>0</v>
      </c>
      <c r="K213" s="87">
        <v>0</v>
      </c>
      <c r="L213" s="87">
        <v>0</v>
      </c>
      <c r="M213" s="67">
        <v>0</v>
      </c>
      <c r="N213" s="67">
        <v>0</v>
      </c>
      <c r="O213" s="87">
        <v>0</v>
      </c>
      <c r="P213" s="87">
        <v>0</v>
      </c>
      <c r="S213" s="96"/>
    </row>
    <row r="214" spans="1:19" s="95" customFormat="1" ht="18.75" customHeight="1">
      <c r="A214" s="105" t="s">
        <v>1</v>
      </c>
      <c r="B214" s="74"/>
      <c r="C214" s="57" t="s">
        <v>429</v>
      </c>
      <c r="D214" s="87">
        <v>1528.29</v>
      </c>
      <c r="E214" s="87">
        <v>1500</v>
      </c>
      <c r="F214" s="87">
        <f t="shared" si="95"/>
        <v>1000</v>
      </c>
      <c r="G214" s="87">
        <v>0</v>
      </c>
      <c r="H214" s="87">
        <v>0</v>
      </c>
      <c r="I214" s="87">
        <v>1000</v>
      </c>
      <c r="J214" s="87">
        <v>0</v>
      </c>
      <c r="K214" s="87">
        <v>0</v>
      </c>
      <c r="L214" s="87">
        <v>0</v>
      </c>
      <c r="M214" s="67">
        <v>0</v>
      </c>
      <c r="N214" s="67">
        <v>0</v>
      </c>
      <c r="O214" s="87">
        <v>0</v>
      </c>
      <c r="P214" s="87">
        <v>0</v>
      </c>
      <c r="S214" s="96"/>
    </row>
    <row r="215" spans="1:19" s="95" customFormat="1" ht="18.75" customHeight="1">
      <c r="A215" s="105" t="s">
        <v>1</v>
      </c>
      <c r="B215" s="74"/>
      <c r="C215" s="56" t="s">
        <v>287</v>
      </c>
      <c r="D215" s="87">
        <v>0</v>
      </c>
      <c r="E215" s="87">
        <v>0</v>
      </c>
      <c r="F215" s="87">
        <f>SUM(G215:N215)</f>
        <v>0</v>
      </c>
      <c r="G215" s="87">
        <v>0</v>
      </c>
      <c r="H215" s="87">
        <v>0</v>
      </c>
      <c r="I215" s="87">
        <v>0</v>
      </c>
      <c r="J215" s="87">
        <v>0</v>
      </c>
      <c r="K215" s="87">
        <v>0</v>
      </c>
      <c r="L215" s="87">
        <v>0</v>
      </c>
      <c r="M215" s="67">
        <v>0</v>
      </c>
      <c r="N215" s="67">
        <v>0</v>
      </c>
      <c r="O215" s="87">
        <v>0</v>
      </c>
      <c r="P215" s="87">
        <v>0</v>
      </c>
      <c r="S215" s="96"/>
    </row>
    <row r="216" spans="1:19" s="95" customFormat="1" ht="18.75" customHeight="1">
      <c r="A216" s="105" t="s">
        <v>1</v>
      </c>
      <c r="B216" s="74"/>
      <c r="C216" s="56" t="s">
        <v>297</v>
      </c>
      <c r="D216" s="87">
        <v>0</v>
      </c>
      <c r="E216" s="87">
        <v>0</v>
      </c>
      <c r="F216" s="87">
        <f>SUM(G216:N216)</f>
        <v>79000</v>
      </c>
      <c r="G216" s="87">
        <v>0</v>
      </c>
      <c r="H216" s="87">
        <v>0</v>
      </c>
      <c r="I216" s="87">
        <v>0</v>
      </c>
      <c r="J216" s="87">
        <v>0</v>
      </c>
      <c r="K216" s="87">
        <v>0</v>
      </c>
      <c r="L216" s="87">
        <v>0</v>
      </c>
      <c r="M216" s="67">
        <v>0</v>
      </c>
      <c r="N216" s="67">
        <v>79000</v>
      </c>
      <c r="O216" s="87">
        <v>0</v>
      </c>
      <c r="P216" s="87">
        <v>0</v>
      </c>
      <c r="S216" s="96"/>
    </row>
    <row r="217" spans="1:16" ht="27.75" customHeight="1">
      <c r="A217" s="103" t="s">
        <v>327</v>
      </c>
      <c r="B217" s="234" t="s">
        <v>437</v>
      </c>
      <c r="C217" s="235"/>
      <c r="D217" s="88">
        <f aca="true" t="shared" si="105" ref="D217:P217">D218</f>
        <v>0</v>
      </c>
      <c r="E217" s="88">
        <f t="shared" si="105"/>
        <v>21100</v>
      </c>
      <c r="F217" s="92">
        <f t="shared" si="95"/>
        <v>27000</v>
      </c>
      <c r="G217" s="88">
        <f t="shared" si="105"/>
        <v>27000</v>
      </c>
      <c r="H217" s="88">
        <f t="shared" si="105"/>
        <v>0</v>
      </c>
      <c r="I217" s="88">
        <f t="shared" si="105"/>
        <v>0</v>
      </c>
      <c r="J217" s="88">
        <f t="shared" si="105"/>
        <v>0</v>
      </c>
      <c r="K217" s="88">
        <f t="shared" si="105"/>
        <v>0</v>
      </c>
      <c r="L217" s="88">
        <f t="shared" si="105"/>
        <v>0</v>
      </c>
      <c r="M217" s="64">
        <f t="shared" si="105"/>
        <v>0</v>
      </c>
      <c r="N217" s="64">
        <f t="shared" si="105"/>
        <v>0</v>
      </c>
      <c r="O217" s="88">
        <f t="shared" si="105"/>
        <v>13000</v>
      </c>
      <c r="P217" s="88">
        <f t="shared" si="105"/>
        <v>15000</v>
      </c>
    </row>
    <row r="218" spans="1:16" ht="21" customHeight="1">
      <c r="A218" s="98" t="s">
        <v>1</v>
      </c>
      <c r="B218" s="76">
        <v>3</v>
      </c>
      <c r="C218" s="104" t="s">
        <v>3</v>
      </c>
      <c r="D218" s="86">
        <f>D219+D222</f>
        <v>0</v>
      </c>
      <c r="E218" s="86">
        <f>E219+E222</f>
        <v>21100</v>
      </c>
      <c r="F218" s="86">
        <f t="shared" si="95"/>
        <v>27000</v>
      </c>
      <c r="G218" s="86">
        <f aca="true" t="shared" si="106" ref="G218:P218">G219+G222</f>
        <v>27000</v>
      </c>
      <c r="H218" s="86">
        <f t="shared" si="106"/>
        <v>0</v>
      </c>
      <c r="I218" s="86">
        <f t="shared" si="106"/>
        <v>0</v>
      </c>
      <c r="J218" s="86">
        <f t="shared" si="106"/>
        <v>0</v>
      </c>
      <c r="K218" s="86">
        <f t="shared" si="106"/>
        <v>0</v>
      </c>
      <c r="L218" s="86">
        <f t="shared" si="106"/>
        <v>0</v>
      </c>
      <c r="M218" s="63">
        <f t="shared" si="106"/>
        <v>0</v>
      </c>
      <c r="N218" s="63">
        <f t="shared" si="106"/>
        <v>0</v>
      </c>
      <c r="O218" s="86">
        <f t="shared" si="106"/>
        <v>13000</v>
      </c>
      <c r="P218" s="86">
        <f t="shared" si="106"/>
        <v>15000</v>
      </c>
    </row>
    <row r="219" spans="1:16" ht="18" customHeight="1">
      <c r="A219" s="98"/>
      <c r="B219" s="76">
        <v>32</v>
      </c>
      <c r="C219" s="104" t="s">
        <v>7</v>
      </c>
      <c r="D219" s="86">
        <f>D220+D221</f>
        <v>0</v>
      </c>
      <c r="E219" s="86">
        <f>E220+E221</f>
        <v>21100</v>
      </c>
      <c r="F219" s="86">
        <f t="shared" si="95"/>
        <v>20000</v>
      </c>
      <c r="G219" s="86">
        <f>G220+G221</f>
        <v>20000</v>
      </c>
      <c r="H219" s="86">
        <f aca="true" t="shared" si="107" ref="H219:N219">H220+H221</f>
        <v>0</v>
      </c>
      <c r="I219" s="86">
        <f t="shared" si="107"/>
        <v>0</v>
      </c>
      <c r="J219" s="86">
        <f t="shared" si="107"/>
        <v>0</v>
      </c>
      <c r="K219" s="86">
        <f t="shared" si="107"/>
        <v>0</v>
      </c>
      <c r="L219" s="86">
        <f t="shared" si="107"/>
        <v>0</v>
      </c>
      <c r="M219" s="63">
        <f t="shared" si="107"/>
        <v>0</v>
      </c>
      <c r="N219" s="63">
        <f t="shared" si="107"/>
        <v>0</v>
      </c>
      <c r="O219" s="86">
        <v>5000</v>
      </c>
      <c r="P219" s="86">
        <v>5000</v>
      </c>
    </row>
    <row r="220" spans="1:19" s="95" customFormat="1" ht="15" customHeight="1">
      <c r="A220" s="105"/>
      <c r="B220" s="74"/>
      <c r="C220" s="71" t="s">
        <v>282</v>
      </c>
      <c r="D220" s="87">
        <v>0</v>
      </c>
      <c r="E220" s="87">
        <v>6100</v>
      </c>
      <c r="F220" s="87">
        <f t="shared" si="95"/>
        <v>20000</v>
      </c>
      <c r="G220" s="87">
        <v>20000</v>
      </c>
      <c r="H220" s="87">
        <v>0</v>
      </c>
      <c r="I220" s="87">
        <v>0</v>
      </c>
      <c r="J220" s="87">
        <v>0</v>
      </c>
      <c r="K220" s="87">
        <v>0</v>
      </c>
      <c r="L220" s="87">
        <v>0</v>
      </c>
      <c r="M220" s="67">
        <v>0</v>
      </c>
      <c r="N220" s="67">
        <v>0</v>
      </c>
      <c r="O220" s="87">
        <v>0</v>
      </c>
      <c r="P220" s="87">
        <v>0</v>
      </c>
      <c r="S220" s="96"/>
    </row>
    <row r="221" spans="1:19" s="95" customFormat="1" ht="18.75" customHeight="1">
      <c r="A221" s="105" t="s">
        <v>1</v>
      </c>
      <c r="B221" s="74"/>
      <c r="C221" s="56" t="s">
        <v>297</v>
      </c>
      <c r="D221" s="87">
        <v>0</v>
      </c>
      <c r="E221" s="87">
        <v>15000</v>
      </c>
      <c r="F221" s="87">
        <f>SUM(G221:N221)</f>
        <v>0</v>
      </c>
      <c r="G221" s="87">
        <v>0</v>
      </c>
      <c r="H221" s="87">
        <v>0</v>
      </c>
      <c r="I221" s="87">
        <v>0</v>
      </c>
      <c r="J221" s="87">
        <v>0</v>
      </c>
      <c r="K221" s="87">
        <v>0</v>
      </c>
      <c r="L221" s="87">
        <v>0</v>
      </c>
      <c r="M221" s="67">
        <v>0</v>
      </c>
      <c r="N221" s="67">
        <v>0</v>
      </c>
      <c r="O221" s="87">
        <v>0</v>
      </c>
      <c r="P221" s="87">
        <v>0</v>
      </c>
      <c r="S221" s="96"/>
    </row>
    <row r="222" spans="1:16" ht="12" customHeight="1">
      <c r="A222" s="111"/>
      <c r="B222" s="112" t="s">
        <v>93</v>
      </c>
      <c r="C222" s="113" t="s">
        <v>231</v>
      </c>
      <c r="D222" s="134">
        <f>D223</f>
        <v>0</v>
      </c>
      <c r="E222" s="134">
        <f>E223</f>
        <v>0</v>
      </c>
      <c r="F222" s="134">
        <f>SUM(G222:N222)</f>
        <v>7000</v>
      </c>
      <c r="G222" s="134">
        <f aca="true" t="shared" si="108" ref="G222:N222">G223</f>
        <v>7000</v>
      </c>
      <c r="H222" s="134">
        <f t="shared" si="108"/>
        <v>0</v>
      </c>
      <c r="I222" s="134">
        <f t="shared" si="108"/>
        <v>0</v>
      </c>
      <c r="J222" s="134">
        <f t="shared" si="108"/>
        <v>0</v>
      </c>
      <c r="K222" s="134">
        <f t="shared" si="108"/>
        <v>0</v>
      </c>
      <c r="L222" s="134">
        <f t="shared" si="108"/>
        <v>0</v>
      </c>
      <c r="M222" s="216">
        <f t="shared" si="108"/>
        <v>0</v>
      </c>
      <c r="N222" s="216">
        <f t="shared" si="108"/>
        <v>0</v>
      </c>
      <c r="O222" s="134">
        <v>8000</v>
      </c>
      <c r="P222" s="134">
        <v>10000</v>
      </c>
    </row>
    <row r="223" spans="1:19" s="81" customFormat="1" ht="15.75" customHeight="1">
      <c r="A223" s="105"/>
      <c r="B223" s="74"/>
      <c r="C223" s="71" t="s">
        <v>282</v>
      </c>
      <c r="D223" s="87">
        <v>0</v>
      </c>
      <c r="E223" s="87">
        <v>0</v>
      </c>
      <c r="F223" s="87">
        <f>SUM(G223:N223)</f>
        <v>7000</v>
      </c>
      <c r="G223" s="87">
        <v>7000</v>
      </c>
      <c r="H223" s="87">
        <v>0</v>
      </c>
      <c r="I223" s="87">
        <v>0</v>
      </c>
      <c r="J223" s="87">
        <v>0</v>
      </c>
      <c r="K223" s="87">
        <v>0</v>
      </c>
      <c r="L223" s="87">
        <v>0</v>
      </c>
      <c r="M223" s="67">
        <v>0</v>
      </c>
      <c r="N223" s="67">
        <v>0</v>
      </c>
      <c r="O223" s="87">
        <v>0</v>
      </c>
      <c r="P223" s="87">
        <v>0</v>
      </c>
      <c r="S223" s="82"/>
    </row>
    <row r="224" spans="1:16" ht="24" customHeight="1">
      <c r="A224" s="103" t="s">
        <v>327</v>
      </c>
      <c r="B224" s="234" t="s">
        <v>250</v>
      </c>
      <c r="C224" s="260"/>
      <c r="D224" s="88">
        <f>D225</f>
        <v>0</v>
      </c>
      <c r="E224" s="88">
        <f>E225</f>
        <v>409000</v>
      </c>
      <c r="F224" s="92">
        <f aca="true" t="shared" si="109" ref="F224:F247">SUM(G224:N224)</f>
        <v>430000</v>
      </c>
      <c r="G224" s="88">
        <f>G225</f>
        <v>0</v>
      </c>
      <c r="H224" s="88">
        <f aca="true" t="shared" si="110" ref="H224:N225">H225</f>
        <v>0</v>
      </c>
      <c r="I224" s="88">
        <f t="shared" si="110"/>
        <v>0</v>
      </c>
      <c r="J224" s="88">
        <f t="shared" si="110"/>
        <v>400000</v>
      </c>
      <c r="K224" s="88">
        <f t="shared" si="110"/>
        <v>0</v>
      </c>
      <c r="L224" s="88">
        <f t="shared" si="110"/>
        <v>0</v>
      </c>
      <c r="M224" s="64">
        <f t="shared" si="110"/>
        <v>0</v>
      </c>
      <c r="N224" s="64">
        <f t="shared" si="110"/>
        <v>30000</v>
      </c>
      <c r="O224" s="88">
        <f>O225</f>
        <v>75000</v>
      </c>
      <c r="P224" s="88">
        <f>P225</f>
        <v>75000</v>
      </c>
    </row>
    <row r="225" spans="1:16" ht="21" customHeight="1">
      <c r="A225" s="98"/>
      <c r="B225" s="76">
        <v>4</v>
      </c>
      <c r="C225" s="104" t="s">
        <v>125</v>
      </c>
      <c r="D225" s="86">
        <f>D226</f>
        <v>0</v>
      </c>
      <c r="E225" s="86">
        <f>E226</f>
        <v>409000</v>
      </c>
      <c r="F225" s="86">
        <f t="shared" si="109"/>
        <v>430000</v>
      </c>
      <c r="G225" s="86">
        <f>G226</f>
        <v>0</v>
      </c>
      <c r="H225" s="86">
        <f t="shared" si="110"/>
        <v>0</v>
      </c>
      <c r="I225" s="86">
        <f t="shared" si="110"/>
        <v>0</v>
      </c>
      <c r="J225" s="86">
        <f t="shared" si="110"/>
        <v>400000</v>
      </c>
      <c r="K225" s="86">
        <f t="shared" si="110"/>
        <v>0</v>
      </c>
      <c r="L225" s="86">
        <f t="shared" si="110"/>
        <v>0</v>
      </c>
      <c r="M225" s="63">
        <f t="shared" si="110"/>
        <v>0</v>
      </c>
      <c r="N225" s="63">
        <f t="shared" si="110"/>
        <v>30000</v>
      </c>
      <c r="O225" s="86">
        <f>O226</f>
        <v>75000</v>
      </c>
      <c r="P225" s="86">
        <f>P226</f>
        <v>75000</v>
      </c>
    </row>
    <row r="226" spans="1:16" ht="18" customHeight="1">
      <c r="A226" s="98" t="s">
        <v>1</v>
      </c>
      <c r="B226" s="76">
        <v>42</v>
      </c>
      <c r="C226" s="104" t="s">
        <v>123</v>
      </c>
      <c r="D226" s="86">
        <f>D228+D229+D227</f>
        <v>0</v>
      </c>
      <c r="E226" s="86">
        <f>E228+E229+E227</f>
        <v>409000</v>
      </c>
      <c r="F226" s="86">
        <f t="shared" si="109"/>
        <v>430000</v>
      </c>
      <c r="G226" s="86">
        <f>G228+G229+G227</f>
        <v>0</v>
      </c>
      <c r="H226" s="86">
        <f aca="true" t="shared" si="111" ref="H226:N226">H228+H229+H227</f>
        <v>0</v>
      </c>
      <c r="I226" s="86">
        <f t="shared" si="111"/>
        <v>0</v>
      </c>
      <c r="J226" s="86">
        <f t="shared" si="111"/>
        <v>400000</v>
      </c>
      <c r="K226" s="86">
        <f t="shared" si="111"/>
        <v>0</v>
      </c>
      <c r="L226" s="86">
        <f t="shared" si="111"/>
        <v>0</v>
      </c>
      <c r="M226" s="63">
        <f t="shared" si="111"/>
        <v>0</v>
      </c>
      <c r="N226" s="63">
        <f t="shared" si="111"/>
        <v>30000</v>
      </c>
      <c r="O226" s="86">
        <v>75000</v>
      </c>
      <c r="P226" s="86">
        <v>75000</v>
      </c>
    </row>
    <row r="227" spans="1:19" s="95" customFormat="1" ht="15.75" customHeight="1">
      <c r="A227" s="105" t="s">
        <v>1</v>
      </c>
      <c r="B227" s="74"/>
      <c r="C227" s="71" t="s">
        <v>282</v>
      </c>
      <c r="D227" s="87">
        <v>0</v>
      </c>
      <c r="E227" s="87">
        <v>0</v>
      </c>
      <c r="F227" s="87">
        <f>SUM(G227:N227)</f>
        <v>0</v>
      </c>
      <c r="G227" s="87">
        <v>0</v>
      </c>
      <c r="H227" s="87">
        <v>0</v>
      </c>
      <c r="I227" s="87">
        <v>0</v>
      </c>
      <c r="J227" s="87">
        <v>0</v>
      </c>
      <c r="K227" s="87">
        <v>0</v>
      </c>
      <c r="L227" s="87">
        <v>0</v>
      </c>
      <c r="M227" s="67">
        <v>0</v>
      </c>
      <c r="N227" s="67">
        <v>0</v>
      </c>
      <c r="O227" s="87">
        <v>0</v>
      </c>
      <c r="P227" s="87">
        <v>0</v>
      </c>
      <c r="S227" s="96"/>
    </row>
    <row r="228" spans="1:19" s="95" customFormat="1" ht="15.75" customHeight="1">
      <c r="A228" s="105" t="s">
        <v>1</v>
      </c>
      <c r="B228" s="74"/>
      <c r="C228" s="56" t="s">
        <v>287</v>
      </c>
      <c r="D228" s="87">
        <v>0</v>
      </c>
      <c r="E228" s="87">
        <v>409000</v>
      </c>
      <c r="F228" s="87">
        <f t="shared" si="109"/>
        <v>400000</v>
      </c>
      <c r="G228" s="87">
        <v>0</v>
      </c>
      <c r="H228" s="87">
        <v>0</v>
      </c>
      <c r="I228" s="87">
        <v>0</v>
      </c>
      <c r="J228" s="87">
        <v>400000</v>
      </c>
      <c r="K228" s="87">
        <v>0</v>
      </c>
      <c r="L228" s="87">
        <v>0</v>
      </c>
      <c r="M228" s="67">
        <v>0</v>
      </c>
      <c r="N228" s="67">
        <v>0</v>
      </c>
      <c r="O228" s="87">
        <v>0</v>
      </c>
      <c r="P228" s="87">
        <v>0</v>
      </c>
      <c r="S228" s="96"/>
    </row>
    <row r="229" spans="1:19" s="95" customFormat="1" ht="14.25" customHeight="1">
      <c r="A229" s="105" t="s">
        <v>1</v>
      </c>
      <c r="B229" s="74"/>
      <c r="C229" s="56" t="s">
        <v>297</v>
      </c>
      <c r="D229" s="87">
        <v>0</v>
      </c>
      <c r="E229" s="87">
        <v>0</v>
      </c>
      <c r="F229" s="87">
        <f aca="true" t="shared" si="112" ref="F229:F235">SUM(G229:N229)</f>
        <v>30000</v>
      </c>
      <c r="G229" s="87">
        <v>0</v>
      </c>
      <c r="H229" s="87">
        <v>0</v>
      </c>
      <c r="I229" s="87">
        <v>0</v>
      </c>
      <c r="J229" s="87">
        <v>0</v>
      </c>
      <c r="K229" s="87">
        <v>0</v>
      </c>
      <c r="L229" s="87">
        <v>0</v>
      </c>
      <c r="M229" s="67">
        <v>0</v>
      </c>
      <c r="N229" s="67">
        <v>30000</v>
      </c>
      <c r="O229" s="87">
        <v>0</v>
      </c>
      <c r="P229" s="87">
        <v>0</v>
      </c>
      <c r="S229" s="96"/>
    </row>
    <row r="230" spans="1:16" ht="24" customHeight="1">
      <c r="A230" s="103" t="s">
        <v>327</v>
      </c>
      <c r="B230" s="234" t="s">
        <v>438</v>
      </c>
      <c r="C230" s="260"/>
      <c r="D230" s="88">
        <f>D231</f>
        <v>0</v>
      </c>
      <c r="E230" s="88">
        <f>E231</f>
        <v>0</v>
      </c>
      <c r="F230" s="92">
        <f t="shared" si="112"/>
        <v>1000000</v>
      </c>
      <c r="G230" s="88">
        <f>G231</f>
        <v>0</v>
      </c>
      <c r="H230" s="88">
        <f aca="true" t="shared" si="113" ref="H230:N231">H231</f>
        <v>0</v>
      </c>
      <c r="I230" s="88">
        <f t="shared" si="113"/>
        <v>0</v>
      </c>
      <c r="J230" s="88">
        <f t="shared" si="113"/>
        <v>900000</v>
      </c>
      <c r="K230" s="88">
        <f t="shared" si="113"/>
        <v>0</v>
      </c>
      <c r="L230" s="88">
        <f t="shared" si="113"/>
        <v>0</v>
      </c>
      <c r="M230" s="64">
        <f t="shared" si="113"/>
        <v>0</v>
      </c>
      <c r="N230" s="64">
        <f t="shared" si="113"/>
        <v>100000</v>
      </c>
      <c r="O230" s="88">
        <f>O231</f>
        <v>2000000</v>
      </c>
      <c r="P230" s="88">
        <f>P231</f>
        <v>2000000</v>
      </c>
    </row>
    <row r="231" spans="1:16" ht="21" customHeight="1">
      <c r="A231" s="98"/>
      <c r="B231" s="76">
        <v>4</v>
      </c>
      <c r="C231" s="104" t="s">
        <v>125</v>
      </c>
      <c r="D231" s="86">
        <f>D232</f>
        <v>0</v>
      </c>
      <c r="E231" s="86">
        <f>E232</f>
        <v>0</v>
      </c>
      <c r="F231" s="86">
        <f t="shared" si="112"/>
        <v>1000000</v>
      </c>
      <c r="G231" s="86">
        <f>G232</f>
        <v>0</v>
      </c>
      <c r="H231" s="86">
        <f t="shared" si="113"/>
        <v>0</v>
      </c>
      <c r="I231" s="86">
        <f t="shared" si="113"/>
        <v>0</v>
      </c>
      <c r="J231" s="86">
        <f t="shared" si="113"/>
        <v>900000</v>
      </c>
      <c r="K231" s="86">
        <f t="shared" si="113"/>
        <v>0</v>
      </c>
      <c r="L231" s="86">
        <f t="shared" si="113"/>
        <v>0</v>
      </c>
      <c r="M231" s="63">
        <f t="shared" si="113"/>
        <v>0</v>
      </c>
      <c r="N231" s="63">
        <f t="shared" si="113"/>
        <v>100000</v>
      </c>
      <c r="O231" s="86">
        <f>O232</f>
        <v>2000000</v>
      </c>
      <c r="P231" s="86">
        <f>P232</f>
        <v>2000000</v>
      </c>
    </row>
    <row r="232" spans="1:16" ht="18" customHeight="1">
      <c r="A232" s="98" t="s">
        <v>1</v>
      </c>
      <c r="B232" s="76">
        <v>42</v>
      </c>
      <c r="C232" s="104" t="s">
        <v>123</v>
      </c>
      <c r="D232" s="86">
        <f>D234+D235+D233</f>
        <v>0</v>
      </c>
      <c r="E232" s="86">
        <f>E234+E235+E233</f>
        <v>0</v>
      </c>
      <c r="F232" s="86">
        <f t="shared" si="112"/>
        <v>1000000</v>
      </c>
      <c r="G232" s="86">
        <f>G234+G235+G233</f>
        <v>0</v>
      </c>
      <c r="H232" s="86">
        <f aca="true" t="shared" si="114" ref="H232:N232">H234+H235+H233</f>
        <v>0</v>
      </c>
      <c r="I232" s="86">
        <f t="shared" si="114"/>
        <v>0</v>
      </c>
      <c r="J232" s="86">
        <f t="shared" si="114"/>
        <v>900000</v>
      </c>
      <c r="K232" s="86">
        <f t="shared" si="114"/>
        <v>0</v>
      </c>
      <c r="L232" s="86">
        <f t="shared" si="114"/>
        <v>0</v>
      </c>
      <c r="M232" s="63">
        <f t="shared" si="114"/>
        <v>0</v>
      </c>
      <c r="N232" s="63">
        <f t="shared" si="114"/>
        <v>100000</v>
      </c>
      <c r="O232" s="86">
        <v>2000000</v>
      </c>
      <c r="P232" s="86">
        <v>2000000</v>
      </c>
    </row>
    <row r="233" spans="1:19" s="95" customFormat="1" ht="15.75" customHeight="1">
      <c r="A233" s="105" t="s">
        <v>1</v>
      </c>
      <c r="B233" s="74"/>
      <c r="C233" s="71" t="s">
        <v>282</v>
      </c>
      <c r="D233" s="87">
        <v>0</v>
      </c>
      <c r="E233" s="87">
        <v>0</v>
      </c>
      <c r="F233" s="87">
        <f t="shared" si="112"/>
        <v>0</v>
      </c>
      <c r="G233" s="87">
        <v>0</v>
      </c>
      <c r="H233" s="87">
        <v>0</v>
      </c>
      <c r="I233" s="87">
        <v>0</v>
      </c>
      <c r="J233" s="87">
        <v>0</v>
      </c>
      <c r="K233" s="87">
        <v>0</v>
      </c>
      <c r="L233" s="87">
        <v>0</v>
      </c>
      <c r="M233" s="67">
        <v>0</v>
      </c>
      <c r="N233" s="67">
        <v>0</v>
      </c>
      <c r="O233" s="87">
        <v>0</v>
      </c>
      <c r="P233" s="87">
        <v>0</v>
      </c>
      <c r="S233" s="96"/>
    </row>
    <row r="234" spans="1:19" s="95" customFormat="1" ht="15.75" customHeight="1">
      <c r="A234" s="105" t="s">
        <v>1</v>
      </c>
      <c r="B234" s="74"/>
      <c r="C234" s="56" t="s">
        <v>287</v>
      </c>
      <c r="D234" s="87">
        <v>0</v>
      </c>
      <c r="E234" s="87">
        <v>0</v>
      </c>
      <c r="F234" s="87">
        <f t="shared" si="112"/>
        <v>900000</v>
      </c>
      <c r="G234" s="87">
        <v>0</v>
      </c>
      <c r="H234" s="87">
        <v>0</v>
      </c>
      <c r="I234" s="87">
        <v>0</v>
      </c>
      <c r="J234" s="87">
        <v>900000</v>
      </c>
      <c r="K234" s="87">
        <v>0</v>
      </c>
      <c r="L234" s="87">
        <v>0</v>
      </c>
      <c r="M234" s="67">
        <v>0</v>
      </c>
      <c r="N234" s="67">
        <v>0</v>
      </c>
      <c r="O234" s="87">
        <v>0</v>
      </c>
      <c r="P234" s="87">
        <v>0</v>
      </c>
      <c r="S234" s="96"/>
    </row>
    <row r="235" spans="1:19" s="95" customFormat="1" ht="14.25" customHeight="1">
      <c r="A235" s="105" t="s">
        <v>1</v>
      </c>
      <c r="B235" s="74"/>
      <c r="C235" s="56" t="s">
        <v>297</v>
      </c>
      <c r="D235" s="87">
        <v>0</v>
      </c>
      <c r="E235" s="87">
        <v>0</v>
      </c>
      <c r="F235" s="87">
        <f t="shared" si="112"/>
        <v>100000</v>
      </c>
      <c r="G235" s="87">
        <v>0</v>
      </c>
      <c r="H235" s="87">
        <v>0</v>
      </c>
      <c r="I235" s="87">
        <v>0</v>
      </c>
      <c r="J235" s="87">
        <v>0</v>
      </c>
      <c r="K235" s="87">
        <v>0</v>
      </c>
      <c r="L235" s="87">
        <v>0</v>
      </c>
      <c r="M235" s="67">
        <v>0</v>
      </c>
      <c r="N235" s="67">
        <v>100000</v>
      </c>
      <c r="O235" s="87">
        <v>0</v>
      </c>
      <c r="P235" s="87">
        <v>0</v>
      </c>
      <c r="S235" s="96"/>
    </row>
    <row r="236" spans="1:16" ht="27.75" customHeight="1">
      <c r="A236" s="115"/>
      <c r="B236" s="247" t="s">
        <v>189</v>
      </c>
      <c r="C236" s="259"/>
      <c r="D236" s="84">
        <f>D237+D241</f>
        <v>0</v>
      </c>
      <c r="E236" s="84">
        <f>E237+E241</f>
        <v>36000</v>
      </c>
      <c r="F236" s="84">
        <f t="shared" si="109"/>
        <v>36000</v>
      </c>
      <c r="G236" s="84">
        <f aca="true" t="shared" si="115" ref="G236:P236">G237+G241</f>
        <v>36000</v>
      </c>
      <c r="H236" s="84">
        <f t="shared" si="115"/>
        <v>0</v>
      </c>
      <c r="I236" s="84">
        <f t="shared" si="115"/>
        <v>0</v>
      </c>
      <c r="J236" s="84">
        <f t="shared" si="115"/>
        <v>0</v>
      </c>
      <c r="K236" s="84">
        <f t="shared" si="115"/>
        <v>0</v>
      </c>
      <c r="L236" s="84">
        <f t="shared" si="115"/>
        <v>0</v>
      </c>
      <c r="M236" s="66">
        <f t="shared" si="115"/>
        <v>0</v>
      </c>
      <c r="N236" s="66">
        <f t="shared" si="115"/>
        <v>0</v>
      </c>
      <c r="O236" s="84">
        <f t="shared" si="115"/>
        <v>35000</v>
      </c>
      <c r="P236" s="84">
        <f t="shared" si="115"/>
        <v>45000</v>
      </c>
    </row>
    <row r="237" spans="1:16" ht="24" customHeight="1">
      <c r="A237" s="103" t="s">
        <v>323</v>
      </c>
      <c r="B237" s="234" t="s">
        <v>251</v>
      </c>
      <c r="C237" s="235"/>
      <c r="D237" s="88">
        <f aca="true" t="shared" si="116" ref="D237:P239">D238</f>
        <v>0</v>
      </c>
      <c r="E237" s="88">
        <f t="shared" si="116"/>
        <v>6000</v>
      </c>
      <c r="F237" s="92">
        <f t="shared" si="109"/>
        <v>6000</v>
      </c>
      <c r="G237" s="88">
        <f t="shared" si="116"/>
        <v>6000</v>
      </c>
      <c r="H237" s="88">
        <f t="shared" si="116"/>
        <v>0</v>
      </c>
      <c r="I237" s="88">
        <f t="shared" si="116"/>
        <v>0</v>
      </c>
      <c r="J237" s="88">
        <f t="shared" si="116"/>
        <v>0</v>
      </c>
      <c r="K237" s="88">
        <f t="shared" si="116"/>
        <v>0</v>
      </c>
      <c r="L237" s="88">
        <f t="shared" si="116"/>
        <v>0</v>
      </c>
      <c r="M237" s="64">
        <f t="shared" si="116"/>
        <v>0</v>
      </c>
      <c r="N237" s="64">
        <f t="shared" si="116"/>
        <v>0</v>
      </c>
      <c r="O237" s="88">
        <f t="shared" si="116"/>
        <v>5000</v>
      </c>
      <c r="P237" s="88">
        <f t="shared" si="116"/>
        <v>10000</v>
      </c>
    </row>
    <row r="238" spans="1:16" ht="21" customHeight="1">
      <c r="A238" s="98"/>
      <c r="B238" s="76">
        <v>4</v>
      </c>
      <c r="C238" s="104" t="s">
        <v>121</v>
      </c>
      <c r="D238" s="86">
        <f t="shared" si="116"/>
        <v>0</v>
      </c>
      <c r="E238" s="86">
        <f t="shared" si="116"/>
        <v>6000</v>
      </c>
      <c r="F238" s="86">
        <f t="shared" si="109"/>
        <v>6000</v>
      </c>
      <c r="G238" s="86">
        <f t="shared" si="116"/>
        <v>6000</v>
      </c>
      <c r="H238" s="86">
        <f t="shared" si="116"/>
        <v>0</v>
      </c>
      <c r="I238" s="86">
        <f t="shared" si="116"/>
        <v>0</v>
      </c>
      <c r="J238" s="86">
        <f t="shared" si="116"/>
        <v>0</v>
      </c>
      <c r="K238" s="86">
        <f t="shared" si="116"/>
        <v>0</v>
      </c>
      <c r="L238" s="86">
        <f t="shared" si="116"/>
        <v>0</v>
      </c>
      <c r="M238" s="63">
        <f t="shared" si="116"/>
        <v>0</v>
      </c>
      <c r="N238" s="63">
        <f t="shared" si="116"/>
        <v>0</v>
      </c>
      <c r="O238" s="86">
        <f t="shared" si="116"/>
        <v>5000</v>
      </c>
      <c r="P238" s="86">
        <f t="shared" si="116"/>
        <v>10000</v>
      </c>
    </row>
    <row r="239" spans="1:16" ht="18" customHeight="1">
      <c r="A239" s="98"/>
      <c r="B239" s="76">
        <v>42</v>
      </c>
      <c r="C239" s="104" t="s">
        <v>124</v>
      </c>
      <c r="D239" s="86">
        <f>D240</f>
        <v>0</v>
      </c>
      <c r="E239" s="86">
        <f>E240</f>
        <v>6000</v>
      </c>
      <c r="F239" s="86">
        <f t="shared" si="109"/>
        <v>6000</v>
      </c>
      <c r="G239" s="86">
        <f>G240</f>
        <v>6000</v>
      </c>
      <c r="H239" s="86">
        <f t="shared" si="116"/>
        <v>0</v>
      </c>
      <c r="I239" s="86">
        <f t="shared" si="116"/>
        <v>0</v>
      </c>
      <c r="J239" s="86">
        <f>J240</f>
        <v>0</v>
      </c>
      <c r="K239" s="86">
        <f>K240</f>
        <v>0</v>
      </c>
      <c r="L239" s="86">
        <f>L240</f>
        <v>0</v>
      </c>
      <c r="M239" s="63">
        <f>M240</f>
        <v>0</v>
      </c>
      <c r="N239" s="63">
        <f>N240</f>
        <v>0</v>
      </c>
      <c r="O239" s="86">
        <v>5000</v>
      </c>
      <c r="P239" s="86">
        <v>10000</v>
      </c>
    </row>
    <row r="240" spans="1:19" s="95" customFormat="1" ht="15" customHeight="1">
      <c r="A240" s="105"/>
      <c r="B240" s="74"/>
      <c r="C240" s="71" t="s">
        <v>282</v>
      </c>
      <c r="D240" s="87">
        <v>0</v>
      </c>
      <c r="E240" s="87">
        <v>6000</v>
      </c>
      <c r="F240" s="87">
        <f t="shared" si="109"/>
        <v>6000</v>
      </c>
      <c r="G240" s="87">
        <v>6000</v>
      </c>
      <c r="H240" s="87">
        <v>0</v>
      </c>
      <c r="I240" s="87">
        <v>0</v>
      </c>
      <c r="J240" s="87">
        <v>0</v>
      </c>
      <c r="K240" s="87">
        <v>0</v>
      </c>
      <c r="L240" s="87">
        <v>0</v>
      </c>
      <c r="M240" s="67">
        <v>0</v>
      </c>
      <c r="N240" s="67">
        <v>0</v>
      </c>
      <c r="O240" s="87">
        <v>0</v>
      </c>
      <c r="P240" s="87">
        <v>0</v>
      </c>
      <c r="S240" s="96"/>
    </row>
    <row r="241" spans="1:16" ht="24" customHeight="1">
      <c r="A241" s="103" t="s">
        <v>323</v>
      </c>
      <c r="B241" s="251" t="s">
        <v>439</v>
      </c>
      <c r="C241" s="235"/>
      <c r="D241" s="88">
        <f aca="true" t="shared" si="117" ref="D241:P242">D242</f>
        <v>0</v>
      </c>
      <c r="E241" s="88">
        <f t="shared" si="117"/>
        <v>30000</v>
      </c>
      <c r="F241" s="92">
        <f t="shared" si="109"/>
        <v>30000</v>
      </c>
      <c r="G241" s="88">
        <f t="shared" si="117"/>
        <v>30000</v>
      </c>
      <c r="H241" s="88">
        <f t="shared" si="117"/>
        <v>0</v>
      </c>
      <c r="I241" s="88">
        <f t="shared" si="117"/>
        <v>0</v>
      </c>
      <c r="J241" s="88">
        <f t="shared" si="117"/>
        <v>0</v>
      </c>
      <c r="K241" s="88">
        <f t="shared" si="117"/>
        <v>0</v>
      </c>
      <c r="L241" s="88">
        <f t="shared" si="117"/>
        <v>0</v>
      </c>
      <c r="M241" s="64">
        <f t="shared" si="117"/>
        <v>0</v>
      </c>
      <c r="N241" s="64">
        <f t="shared" si="117"/>
        <v>0</v>
      </c>
      <c r="O241" s="88">
        <f t="shared" si="117"/>
        <v>30000</v>
      </c>
      <c r="P241" s="88">
        <f t="shared" si="117"/>
        <v>35000</v>
      </c>
    </row>
    <row r="242" spans="1:16" ht="21" customHeight="1">
      <c r="A242" s="98"/>
      <c r="B242" s="76">
        <v>4</v>
      </c>
      <c r="C242" s="104" t="s">
        <v>121</v>
      </c>
      <c r="D242" s="86">
        <f t="shared" si="117"/>
        <v>0</v>
      </c>
      <c r="E242" s="86">
        <f t="shared" si="117"/>
        <v>30000</v>
      </c>
      <c r="F242" s="86">
        <f t="shared" si="109"/>
        <v>30000</v>
      </c>
      <c r="G242" s="86">
        <f t="shared" si="117"/>
        <v>30000</v>
      </c>
      <c r="H242" s="86">
        <f t="shared" si="117"/>
        <v>0</v>
      </c>
      <c r="I242" s="86">
        <f t="shared" si="117"/>
        <v>0</v>
      </c>
      <c r="J242" s="86">
        <f t="shared" si="117"/>
        <v>0</v>
      </c>
      <c r="K242" s="86">
        <f t="shared" si="117"/>
        <v>0</v>
      </c>
      <c r="L242" s="86">
        <f t="shared" si="117"/>
        <v>0</v>
      </c>
      <c r="M242" s="63">
        <f t="shared" si="117"/>
        <v>0</v>
      </c>
      <c r="N242" s="63">
        <f t="shared" si="117"/>
        <v>0</v>
      </c>
      <c r="O242" s="86">
        <f t="shared" si="117"/>
        <v>30000</v>
      </c>
      <c r="P242" s="86">
        <f t="shared" si="117"/>
        <v>35000</v>
      </c>
    </row>
    <row r="243" spans="1:16" ht="18" customHeight="1">
      <c r="A243" s="98" t="s">
        <v>1</v>
      </c>
      <c r="B243" s="76">
        <v>42</v>
      </c>
      <c r="C243" s="104" t="s">
        <v>124</v>
      </c>
      <c r="D243" s="86">
        <f>D247</f>
        <v>0</v>
      </c>
      <c r="E243" s="86">
        <f>E247</f>
        <v>30000</v>
      </c>
      <c r="F243" s="86">
        <f t="shared" si="109"/>
        <v>30000</v>
      </c>
      <c r="G243" s="86">
        <f aca="true" t="shared" si="118" ref="G243:N243">G247</f>
        <v>30000</v>
      </c>
      <c r="H243" s="86">
        <f t="shared" si="118"/>
        <v>0</v>
      </c>
      <c r="I243" s="86">
        <f t="shared" si="118"/>
        <v>0</v>
      </c>
      <c r="J243" s="86">
        <f t="shared" si="118"/>
        <v>0</v>
      </c>
      <c r="K243" s="86">
        <f t="shared" si="118"/>
        <v>0</v>
      </c>
      <c r="L243" s="86">
        <f t="shared" si="118"/>
        <v>0</v>
      </c>
      <c r="M243" s="63">
        <f t="shared" si="118"/>
        <v>0</v>
      </c>
      <c r="N243" s="63">
        <f t="shared" si="118"/>
        <v>0</v>
      </c>
      <c r="O243" s="86">
        <v>30000</v>
      </c>
      <c r="P243" s="86">
        <v>35000</v>
      </c>
    </row>
    <row r="244" spans="1:19" s="95" customFormat="1" ht="15" customHeight="1">
      <c r="A244" s="238" t="s">
        <v>11</v>
      </c>
      <c r="B244" s="238" t="s">
        <v>94</v>
      </c>
      <c r="C244" s="239" t="s">
        <v>15</v>
      </c>
      <c r="D244" s="238" t="s">
        <v>396</v>
      </c>
      <c r="E244" s="238" t="s">
        <v>397</v>
      </c>
      <c r="F244" s="264" t="s">
        <v>405</v>
      </c>
      <c r="G244" s="239" t="s">
        <v>398</v>
      </c>
      <c r="H244" s="239"/>
      <c r="I244" s="239"/>
      <c r="J244" s="239"/>
      <c r="K244" s="239"/>
      <c r="L244" s="239"/>
      <c r="M244" s="239"/>
      <c r="N244" s="239"/>
      <c r="O244" s="238" t="s">
        <v>307</v>
      </c>
      <c r="P244" s="238" t="s">
        <v>399</v>
      </c>
      <c r="S244" s="96"/>
    </row>
    <row r="245" spans="1:19" s="148" customFormat="1" ht="44.25" customHeight="1">
      <c r="A245" s="239"/>
      <c r="B245" s="239"/>
      <c r="C245" s="239"/>
      <c r="D245" s="239"/>
      <c r="E245" s="239"/>
      <c r="F245" s="265"/>
      <c r="G245" s="97" t="s">
        <v>71</v>
      </c>
      <c r="H245" s="97" t="s">
        <v>12</v>
      </c>
      <c r="I245" s="97" t="s">
        <v>74</v>
      </c>
      <c r="J245" s="97" t="s">
        <v>72</v>
      </c>
      <c r="K245" s="97" t="s">
        <v>13</v>
      </c>
      <c r="L245" s="201" t="s">
        <v>229</v>
      </c>
      <c r="M245" s="97" t="s">
        <v>230</v>
      </c>
      <c r="N245" s="97" t="s">
        <v>98</v>
      </c>
      <c r="O245" s="238"/>
      <c r="P245" s="238"/>
      <c r="S245" s="149"/>
    </row>
    <row r="246" spans="1:19" s="95" customFormat="1" ht="10.5" customHeight="1">
      <c r="A246" s="80">
        <v>1</v>
      </c>
      <c r="B246" s="80">
        <v>2</v>
      </c>
      <c r="C246" s="80">
        <v>3</v>
      </c>
      <c r="D246" s="80">
        <v>4</v>
      </c>
      <c r="E246" s="80">
        <v>5</v>
      </c>
      <c r="F246" s="80">
        <v>6</v>
      </c>
      <c r="G246" s="80">
        <v>7</v>
      </c>
      <c r="H246" s="80">
        <v>8</v>
      </c>
      <c r="I246" s="80">
        <v>9</v>
      </c>
      <c r="J246" s="80">
        <v>10</v>
      </c>
      <c r="K246" s="80">
        <v>11</v>
      </c>
      <c r="L246" s="80">
        <v>12</v>
      </c>
      <c r="M246" s="213">
        <v>13</v>
      </c>
      <c r="N246" s="213">
        <v>14</v>
      </c>
      <c r="O246" s="80">
        <v>15</v>
      </c>
      <c r="P246" s="80">
        <v>16</v>
      </c>
      <c r="S246" s="96"/>
    </row>
    <row r="247" spans="1:19" s="95" customFormat="1" ht="15" customHeight="1">
      <c r="A247" s="105" t="s">
        <v>1</v>
      </c>
      <c r="B247" s="74"/>
      <c r="C247" s="71" t="s">
        <v>282</v>
      </c>
      <c r="D247" s="87">
        <v>0</v>
      </c>
      <c r="E247" s="87">
        <v>30000</v>
      </c>
      <c r="F247" s="87">
        <f t="shared" si="109"/>
        <v>30000</v>
      </c>
      <c r="G247" s="87">
        <v>30000</v>
      </c>
      <c r="H247" s="87">
        <v>0</v>
      </c>
      <c r="I247" s="87">
        <v>0</v>
      </c>
      <c r="J247" s="87">
        <v>0</v>
      </c>
      <c r="K247" s="87">
        <v>0</v>
      </c>
      <c r="L247" s="87">
        <v>0</v>
      </c>
      <c r="M247" s="67">
        <v>0</v>
      </c>
      <c r="N247" s="67">
        <v>0</v>
      </c>
      <c r="O247" s="87">
        <v>0</v>
      </c>
      <c r="P247" s="87">
        <v>0</v>
      </c>
      <c r="S247" s="96"/>
    </row>
    <row r="248" spans="1:16" ht="27.75" customHeight="1">
      <c r="A248" s="115"/>
      <c r="B248" s="258" t="s">
        <v>374</v>
      </c>
      <c r="C248" s="259"/>
      <c r="D248" s="84">
        <f>D249+D255+D260+D275+D271+D280</f>
        <v>18564.61</v>
      </c>
      <c r="E248" s="84">
        <f>E249+E255+E260+E275+E271+E280</f>
        <v>1401000</v>
      </c>
      <c r="F248" s="84">
        <f>SUM(G248:N248)</f>
        <v>3092000</v>
      </c>
      <c r="G248" s="84">
        <f aca="true" t="shared" si="119" ref="G248:P248">G249+G255+G260+G275+G271+G280</f>
        <v>64000</v>
      </c>
      <c r="H248" s="84">
        <f t="shared" si="119"/>
        <v>0</v>
      </c>
      <c r="I248" s="84">
        <f t="shared" si="119"/>
        <v>1000</v>
      </c>
      <c r="J248" s="84">
        <f t="shared" si="119"/>
        <v>0</v>
      </c>
      <c r="K248" s="84">
        <f t="shared" si="119"/>
        <v>0</v>
      </c>
      <c r="L248" s="84">
        <f t="shared" si="119"/>
        <v>0</v>
      </c>
      <c r="M248" s="66">
        <f t="shared" si="119"/>
        <v>3012000</v>
      </c>
      <c r="N248" s="66">
        <f t="shared" si="119"/>
        <v>15000</v>
      </c>
      <c r="O248" s="84">
        <f t="shared" si="119"/>
        <v>2078000</v>
      </c>
      <c r="P248" s="84">
        <f t="shared" si="119"/>
        <v>1778957</v>
      </c>
    </row>
    <row r="249" spans="1:16" ht="24" customHeight="1">
      <c r="A249" s="103" t="s">
        <v>331</v>
      </c>
      <c r="B249" s="251" t="s">
        <v>142</v>
      </c>
      <c r="C249" s="235"/>
      <c r="D249" s="88">
        <f aca="true" t="shared" si="120" ref="D249:P250">D250</f>
        <v>6553.19</v>
      </c>
      <c r="E249" s="88">
        <f t="shared" si="120"/>
        <v>48000</v>
      </c>
      <c r="F249" s="92">
        <f aca="true" t="shared" si="121" ref="F249:F258">SUM(G249:N249)</f>
        <v>30000</v>
      </c>
      <c r="G249" s="88">
        <f t="shared" si="120"/>
        <v>14000</v>
      </c>
      <c r="H249" s="88">
        <f t="shared" si="120"/>
        <v>0</v>
      </c>
      <c r="I249" s="88">
        <f t="shared" si="120"/>
        <v>1000</v>
      </c>
      <c r="J249" s="88">
        <f t="shared" si="120"/>
        <v>0</v>
      </c>
      <c r="K249" s="88">
        <f t="shared" si="120"/>
        <v>0</v>
      </c>
      <c r="L249" s="88">
        <f t="shared" si="120"/>
        <v>0</v>
      </c>
      <c r="M249" s="64">
        <f t="shared" si="120"/>
        <v>0</v>
      </c>
      <c r="N249" s="64">
        <f t="shared" si="120"/>
        <v>15000</v>
      </c>
      <c r="O249" s="88">
        <f t="shared" si="120"/>
        <v>25000</v>
      </c>
      <c r="P249" s="88">
        <f t="shared" si="120"/>
        <v>25000</v>
      </c>
    </row>
    <row r="250" spans="1:16" ht="21" customHeight="1">
      <c r="A250" s="98"/>
      <c r="B250" s="76">
        <v>3</v>
      </c>
      <c r="C250" s="104" t="s">
        <v>3</v>
      </c>
      <c r="D250" s="86">
        <f t="shared" si="120"/>
        <v>6553.19</v>
      </c>
      <c r="E250" s="86">
        <f t="shared" si="120"/>
        <v>48000</v>
      </c>
      <c r="F250" s="86">
        <f t="shared" si="121"/>
        <v>30000</v>
      </c>
      <c r="G250" s="86">
        <f t="shared" si="120"/>
        <v>14000</v>
      </c>
      <c r="H250" s="86">
        <f t="shared" si="120"/>
        <v>0</v>
      </c>
      <c r="I250" s="86">
        <f t="shared" si="120"/>
        <v>1000</v>
      </c>
      <c r="J250" s="86">
        <f t="shared" si="120"/>
        <v>0</v>
      </c>
      <c r="K250" s="86">
        <f t="shared" si="120"/>
        <v>0</v>
      </c>
      <c r="L250" s="86">
        <f t="shared" si="120"/>
        <v>0</v>
      </c>
      <c r="M250" s="63">
        <f t="shared" si="120"/>
        <v>0</v>
      </c>
      <c r="N250" s="63">
        <f t="shared" si="120"/>
        <v>15000</v>
      </c>
      <c r="O250" s="86">
        <f t="shared" si="120"/>
        <v>25000</v>
      </c>
      <c r="P250" s="86">
        <f t="shared" si="120"/>
        <v>25000</v>
      </c>
    </row>
    <row r="251" spans="1:16" ht="18" customHeight="1">
      <c r="A251" s="98"/>
      <c r="B251" s="76">
        <v>32</v>
      </c>
      <c r="C251" s="104" t="s">
        <v>7</v>
      </c>
      <c r="D251" s="86">
        <f>D252+D253+D254</f>
        <v>6553.19</v>
      </c>
      <c r="E251" s="86">
        <f>E252+E253+E254</f>
        <v>48000</v>
      </c>
      <c r="F251" s="86">
        <f t="shared" si="121"/>
        <v>30000</v>
      </c>
      <c r="G251" s="86">
        <f>G252+G253+G254</f>
        <v>14000</v>
      </c>
      <c r="H251" s="86">
        <f aca="true" t="shared" si="122" ref="H251:N251">H252+H253+H254</f>
        <v>0</v>
      </c>
      <c r="I251" s="86">
        <f t="shared" si="122"/>
        <v>1000</v>
      </c>
      <c r="J251" s="86">
        <f t="shared" si="122"/>
        <v>0</v>
      </c>
      <c r="K251" s="86">
        <f t="shared" si="122"/>
        <v>0</v>
      </c>
      <c r="L251" s="86">
        <f t="shared" si="122"/>
        <v>0</v>
      </c>
      <c r="M251" s="63">
        <f t="shared" si="122"/>
        <v>0</v>
      </c>
      <c r="N251" s="63">
        <f t="shared" si="122"/>
        <v>15000</v>
      </c>
      <c r="O251" s="86">
        <v>25000</v>
      </c>
      <c r="P251" s="86">
        <v>25000</v>
      </c>
    </row>
    <row r="252" spans="1:19" s="95" customFormat="1" ht="15" customHeight="1">
      <c r="A252" s="105"/>
      <c r="B252" s="74"/>
      <c r="C252" s="71" t="s">
        <v>282</v>
      </c>
      <c r="D252" s="87">
        <v>5818.33</v>
      </c>
      <c r="E252" s="87">
        <v>32336</v>
      </c>
      <c r="F252" s="87">
        <f t="shared" si="121"/>
        <v>14000</v>
      </c>
      <c r="G252" s="87">
        <v>14000</v>
      </c>
      <c r="H252" s="87">
        <v>0</v>
      </c>
      <c r="I252" s="87">
        <v>0</v>
      </c>
      <c r="J252" s="87">
        <v>0</v>
      </c>
      <c r="K252" s="87">
        <v>0</v>
      </c>
      <c r="L252" s="87">
        <v>0</v>
      </c>
      <c r="M252" s="67">
        <v>0</v>
      </c>
      <c r="N252" s="67">
        <v>0</v>
      </c>
      <c r="O252" s="87">
        <v>0</v>
      </c>
      <c r="P252" s="87">
        <v>0</v>
      </c>
      <c r="S252" s="96"/>
    </row>
    <row r="253" spans="1:19" s="95" customFormat="1" ht="15" customHeight="1">
      <c r="A253" s="105"/>
      <c r="B253" s="74"/>
      <c r="C253" s="57" t="s">
        <v>429</v>
      </c>
      <c r="D253" s="87">
        <v>734.86</v>
      </c>
      <c r="E253" s="87">
        <v>664</v>
      </c>
      <c r="F253" s="87">
        <f>SUM(G253:N253)</f>
        <v>1000</v>
      </c>
      <c r="G253" s="87">
        <v>0</v>
      </c>
      <c r="H253" s="87">
        <v>0</v>
      </c>
      <c r="I253" s="87">
        <v>1000</v>
      </c>
      <c r="J253" s="87">
        <v>0</v>
      </c>
      <c r="K253" s="87">
        <v>0</v>
      </c>
      <c r="L253" s="87">
        <v>0</v>
      </c>
      <c r="M253" s="67">
        <v>0</v>
      </c>
      <c r="N253" s="67">
        <v>0</v>
      </c>
      <c r="O253" s="87">
        <v>0</v>
      </c>
      <c r="P253" s="87">
        <v>0</v>
      </c>
      <c r="S253" s="96"/>
    </row>
    <row r="254" spans="1:19" s="95" customFormat="1" ht="14.25" customHeight="1">
      <c r="A254" s="105" t="s">
        <v>1</v>
      </c>
      <c r="B254" s="74"/>
      <c r="C254" s="56" t="s">
        <v>297</v>
      </c>
      <c r="D254" s="87">
        <v>0</v>
      </c>
      <c r="E254" s="87">
        <v>15000</v>
      </c>
      <c r="F254" s="87">
        <f>SUM(G254:N254)</f>
        <v>15000</v>
      </c>
      <c r="G254" s="87">
        <v>0</v>
      </c>
      <c r="H254" s="87">
        <v>0</v>
      </c>
      <c r="I254" s="87">
        <v>0</v>
      </c>
      <c r="J254" s="87">
        <v>0</v>
      </c>
      <c r="K254" s="87">
        <v>0</v>
      </c>
      <c r="L254" s="87">
        <v>0</v>
      </c>
      <c r="M254" s="67">
        <v>0</v>
      </c>
      <c r="N254" s="67">
        <v>15000</v>
      </c>
      <c r="O254" s="87">
        <v>0</v>
      </c>
      <c r="P254" s="87">
        <v>0</v>
      </c>
      <c r="S254" s="96"/>
    </row>
    <row r="255" spans="1:16" ht="24" customHeight="1">
      <c r="A255" s="103" t="s">
        <v>331</v>
      </c>
      <c r="B255" s="251" t="s">
        <v>212</v>
      </c>
      <c r="C255" s="235"/>
      <c r="D255" s="88">
        <f aca="true" t="shared" si="123" ref="D255:P256">D256</f>
        <v>12011.42</v>
      </c>
      <c r="E255" s="88">
        <f t="shared" si="123"/>
        <v>23000</v>
      </c>
      <c r="F255" s="92">
        <f t="shared" si="121"/>
        <v>20000</v>
      </c>
      <c r="G255" s="88">
        <f t="shared" si="123"/>
        <v>20000</v>
      </c>
      <c r="H255" s="88">
        <f t="shared" si="123"/>
        <v>0</v>
      </c>
      <c r="I255" s="88">
        <f t="shared" si="123"/>
        <v>0</v>
      </c>
      <c r="J255" s="88">
        <f t="shared" si="123"/>
        <v>0</v>
      </c>
      <c r="K255" s="88">
        <f t="shared" si="123"/>
        <v>0</v>
      </c>
      <c r="L255" s="88">
        <f t="shared" si="123"/>
        <v>0</v>
      </c>
      <c r="M255" s="64">
        <f t="shared" si="123"/>
        <v>0</v>
      </c>
      <c r="N255" s="64">
        <f t="shared" si="123"/>
        <v>0</v>
      </c>
      <c r="O255" s="88">
        <f t="shared" si="123"/>
        <v>23000</v>
      </c>
      <c r="P255" s="88">
        <f t="shared" si="123"/>
        <v>23000</v>
      </c>
    </row>
    <row r="256" spans="1:16" ht="21" customHeight="1">
      <c r="A256" s="98"/>
      <c r="B256" s="76">
        <v>4</v>
      </c>
      <c r="C256" s="104" t="s">
        <v>121</v>
      </c>
      <c r="D256" s="86">
        <f t="shared" si="123"/>
        <v>12011.42</v>
      </c>
      <c r="E256" s="86">
        <f t="shared" si="123"/>
        <v>23000</v>
      </c>
      <c r="F256" s="86">
        <f t="shared" si="121"/>
        <v>20000</v>
      </c>
      <c r="G256" s="86">
        <f t="shared" si="123"/>
        <v>20000</v>
      </c>
      <c r="H256" s="86">
        <f t="shared" si="123"/>
        <v>0</v>
      </c>
      <c r="I256" s="86">
        <f t="shared" si="123"/>
        <v>0</v>
      </c>
      <c r="J256" s="86">
        <f t="shared" si="123"/>
        <v>0</v>
      </c>
      <c r="K256" s="86">
        <f t="shared" si="123"/>
        <v>0</v>
      </c>
      <c r="L256" s="86">
        <f t="shared" si="123"/>
        <v>0</v>
      </c>
      <c r="M256" s="63">
        <f t="shared" si="123"/>
        <v>0</v>
      </c>
      <c r="N256" s="63">
        <f t="shared" si="123"/>
        <v>0</v>
      </c>
      <c r="O256" s="86">
        <f t="shared" si="123"/>
        <v>23000</v>
      </c>
      <c r="P256" s="86">
        <f t="shared" si="123"/>
        <v>23000</v>
      </c>
    </row>
    <row r="257" spans="1:16" ht="18" customHeight="1">
      <c r="A257" s="98" t="s">
        <v>1</v>
      </c>
      <c r="B257" s="76">
        <v>42</v>
      </c>
      <c r="C257" s="104" t="s">
        <v>124</v>
      </c>
      <c r="D257" s="86">
        <f>D258+D259</f>
        <v>12011.42</v>
      </c>
      <c r="E257" s="86">
        <f>E258+E259</f>
        <v>23000</v>
      </c>
      <c r="F257" s="86">
        <f t="shared" si="121"/>
        <v>20000</v>
      </c>
      <c r="G257" s="86">
        <f>G258+G259</f>
        <v>20000</v>
      </c>
      <c r="H257" s="86">
        <f aca="true" t="shared" si="124" ref="H257:N257">H258+H259</f>
        <v>0</v>
      </c>
      <c r="I257" s="86">
        <f t="shared" si="124"/>
        <v>0</v>
      </c>
      <c r="J257" s="86">
        <f t="shared" si="124"/>
        <v>0</v>
      </c>
      <c r="K257" s="86">
        <f t="shared" si="124"/>
        <v>0</v>
      </c>
      <c r="L257" s="86">
        <f t="shared" si="124"/>
        <v>0</v>
      </c>
      <c r="M257" s="63">
        <f t="shared" si="124"/>
        <v>0</v>
      </c>
      <c r="N257" s="63">
        <f t="shared" si="124"/>
        <v>0</v>
      </c>
      <c r="O257" s="86">
        <v>23000</v>
      </c>
      <c r="P257" s="86">
        <v>23000</v>
      </c>
    </row>
    <row r="258" spans="1:19" s="95" customFormat="1" ht="15" customHeight="1">
      <c r="A258" s="105" t="s">
        <v>1</v>
      </c>
      <c r="B258" s="74"/>
      <c r="C258" s="71" t="s">
        <v>282</v>
      </c>
      <c r="D258" s="87">
        <v>12011.42</v>
      </c>
      <c r="E258" s="87">
        <v>23000</v>
      </c>
      <c r="F258" s="87">
        <f t="shared" si="121"/>
        <v>20000</v>
      </c>
      <c r="G258" s="87">
        <v>20000</v>
      </c>
      <c r="H258" s="87">
        <v>0</v>
      </c>
      <c r="I258" s="87">
        <v>0</v>
      </c>
      <c r="J258" s="87">
        <v>0</v>
      </c>
      <c r="K258" s="87">
        <v>0</v>
      </c>
      <c r="L258" s="87">
        <v>0</v>
      </c>
      <c r="M258" s="67">
        <v>0</v>
      </c>
      <c r="N258" s="67">
        <v>0</v>
      </c>
      <c r="O258" s="87">
        <v>0</v>
      </c>
      <c r="P258" s="87">
        <v>0</v>
      </c>
      <c r="S258" s="96"/>
    </row>
    <row r="259" spans="1:19" s="95" customFormat="1" ht="15" customHeight="1">
      <c r="A259" s="105" t="s">
        <v>1</v>
      </c>
      <c r="B259" s="74"/>
      <c r="C259" s="57" t="s">
        <v>429</v>
      </c>
      <c r="D259" s="87">
        <v>0</v>
      </c>
      <c r="E259" s="87">
        <v>0</v>
      </c>
      <c r="F259" s="87">
        <f>SUM(G259:N259)</f>
        <v>0</v>
      </c>
      <c r="G259" s="87">
        <v>0</v>
      </c>
      <c r="H259" s="87">
        <v>0</v>
      </c>
      <c r="I259" s="87">
        <v>0</v>
      </c>
      <c r="J259" s="87">
        <v>0</v>
      </c>
      <c r="K259" s="87">
        <v>0</v>
      </c>
      <c r="L259" s="87">
        <v>0</v>
      </c>
      <c r="M259" s="67">
        <v>0</v>
      </c>
      <c r="N259" s="67">
        <v>0</v>
      </c>
      <c r="O259" s="87">
        <v>0</v>
      </c>
      <c r="P259" s="87">
        <v>0</v>
      </c>
      <c r="S259" s="96"/>
    </row>
    <row r="260" spans="1:16" ht="24" customHeight="1">
      <c r="A260" s="103" t="s">
        <v>331</v>
      </c>
      <c r="B260" s="234" t="s">
        <v>364</v>
      </c>
      <c r="C260" s="235"/>
      <c r="D260" s="88">
        <f>D261+D267</f>
        <v>0</v>
      </c>
      <c r="E260" s="88">
        <f>E261+E267</f>
        <v>1300000</v>
      </c>
      <c r="F260" s="92">
        <f aca="true" t="shared" si="125" ref="F260:F291">SUM(G260:N260)</f>
        <v>3012000</v>
      </c>
      <c r="G260" s="88">
        <f aca="true" t="shared" si="126" ref="G260:P260">G261+G267</f>
        <v>0</v>
      </c>
      <c r="H260" s="88">
        <f t="shared" si="126"/>
        <v>0</v>
      </c>
      <c r="I260" s="88">
        <f t="shared" si="126"/>
        <v>0</v>
      </c>
      <c r="J260" s="88">
        <f t="shared" si="126"/>
        <v>0</v>
      </c>
      <c r="K260" s="88">
        <f t="shared" si="126"/>
        <v>0</v>
      </c>
      <c r="L260" s="88">
        <f t="shared" si="126"/>
        <v>0</v>
      </c>
      <c r="M260" s="64">
        <f t="shared" si="126"/>
        <v>3012000</v>
      </c>
      <c r="N260" s="64">
        <f t="shared" si="126"/>
        <v>0</v>
      </c>
      <c r="O260" s="88">
        <f t="shared" si="126"/>
        <v>2000000</v>
      </c>
      <c r="P260" s="88">
        <f t="shared" si="126"/>
        <v>1700957</v>
      </c>
    </row>
    <row r="261" spans="1:16" ht="21" customHeight="1">
      <c r="A261" s="98"/>
      <c r="B261" s="76">
        <v>4</v>
      </c>
      <c r="C261" s="104" t="s">
        <v>121</v>
      </c>
      <c r="D261" s="86">
        <f>D262</f>
        <v>0</v>
      </c>
      <c r="E261" s="86">
        <f>E262</f>
        <v>400000</v>
      </c>
      <c r="F261" s="86">
        <f t="shared" si="125"/>
        <v>2000000</v>
      </c>
      <c r="G261" s="86">
        <f aca="true" t="shared" si="127" ref="G261:P261">G262</f>
        <v>0</v>
      </c>
      <c r="H261" s="86">
        <f t="shared" si="127"/>
        <v>0</v>
      </c>
      <c r="I261" s="86">
        <f t="shared" si="127"/>
        <v>0</v>
      </c>
      <c r="J261" s="86">
        <f t="shared" si="127"/>
        <v>0</v>
      </c>
      <c r="K261" s="86">
        <f t="shared" si="127"/>
        <v>0</v>
      </c>
      <c r="L261" s="86">
        <f t="shared" si="127"/>
        <v>0</v>
      </c>
      <c r="M261" s="63">
        <f t="shared" si="127"/>
        <v>2000000</v>
      </c>
      <c r="N261" s="63">
        <f t="shared" si="127"/>
        <v>0</v>
      </c>
      <c r="O261" s="86">
        <f t="shared" si="127"/>
        <v>2000000</v>
      </c>
      <c r="P261" s="86">
        <f t="shared" si="127"/>
        <v>1700957</v>
      </c>
    </row>
    <row r="262" spans="1:16" ht="18" customHeight="1">
      <c r="A262" s="98"/>
      <c r="B262" s="76">
        <v>41</v>
      </c>
      <c r="C262" s="104" t="s">
        <v>122</v>
      </c>
      <c r="D262" s="86">
        <f>D266+D263+D264+D265</f>
        <v>0</v>
      </c>
      <c r="E262" s="86">
        <f>E266+E263+E264+E265</f>
        <v>400000</v>
      </c>
      <c r="F262" s="86">
        <f t="shared" si="125"/>
        <v>2000000</v>
      </c>
      <c r="G262" s="86">
        <f>G266+G263+G265+G264</f>
        <v>0</v>
      </c>
      <c r="H262" s="86">
        <f aca="true" t="shared" si="128" ref="H262:N262">H266+H263+H265+H264</f>
        <v>0</v>
      </c>
      <c r="I262" s="86">
        <f t="shared" si="128"/>
        <v>0</v>
      </c>
      <c r="J262" s="86">
        <f t="shared" si="128"/>
        <v>0</v>
      </c>
      <c r="K262" s="86">
        <f t="shared" si="128"/>
        <v>0</v>
      </c>
      <c r="L262" s="86">
        <f t="shared" si="128"/>
        <v>0</v>
      </c>
      <c r="M262" s="63">
        <f t="shared" si="128"/>
        <v>2000000</v>
      </c>
      <c r="N262" s="86">
        <f t="shared" si="128"/>
        <v>0</v>
      </c>
      <c r="O262" s="86">
        <v>2000000</v>
      </c>
      <c r="P262" s="86">
        <v>1700957</v>
      </c>
    </row>
    <row r="263" spans="1:19" s="95" customFormat="1" ht="15" customHeight="1">
      <c r="A263" s="105" t="s">
        <v>1</v>
      </c>
      <c r="B263" s="74"/>
      <c r="C263" s="71" t="s">
        <v>282</v>
      </c>
      <c r="D263" s="87">
        <v>0</v>
      </c>
      <c r="E263" s="87">
        <v>0</v>
      </c>
      <c r="F263" s="87">
        <f t="shared" si="125"/>
        <v>0</v>
      </c>
      <c r="G263" s="87">
        <v>0</v>
      </c>
      <c r="H263" s="87">
        <v>0</v>
      </c>
      <c r="I263" s="87">
        <v>0</v>
      </c>
      <c r="J263" s="87">
        <v>0</v>
      </c>
      <c r="K263" s="87">
        <v>0</v>
      </c>
      <c r="L263" s="87">
        <v>0</v>
      </c>
      <c r="M263" s="67">
        <v>0</v>
      </c>
      <c r="N263" s="67">
        <v>0</v>
      </c>
      <c r="O263" s="87">
        <v>0</v>
      </c>
      <c r="P263" s="87">
        <v>0</v>
      </c>
      <c r="S263" s="96"/>
    </row>
    <row r="264" spans="1:19" s="95" customFormat="1" ht="15" customHeight="1">
      <c r="A264" s="105"/>
      <c r="B264" s="74"/>
      <c r="C264" s="56" t="s">
        <v>290</v>
      </c>
      <c r="D264" s="87">
        <v>0</v>
      </c>
      <c r="E264" s="87">
        <v>200000</v>
      </c>
      <c r="F264" s="87">
        <f>SUM(G264:N264)</f>
        <v>0</v>
      </c>
      <c r="G264" s="87">
        <v>0</v>
      </c>
      <c r="H264" s="87">
        <v>0</v>
      </c>
      <c r="I264" s="87">
        <v>0</v>
      </c>
      <c r="J264" s="87">
        <v>0</v>
      </c>
      <c r="K264" s="87">
        <v>0</v>
      </c>
      <c r="L264" s="87">
        <v>0</v>
      </c>
      <c r="M264" s="67">
        <v>0</v>
      </c>
      <c r="N264" s="67">
        <v>0</v>
      </c>
      <c r="O264" s="87">
        <v>0</v>
      </c>
      <c r="P264" s="87">
        <v>0</v>
      </c>
      <c r="S264" s="96"/>
    </row>
    <row r="265" spans="1:19" s="95" customFormat="1" ht="15" customHeight="1">
      <c r="A265" s="105"/>
      <c r="B265" s="74"/>
      <c r="C265" s="57" t="s">
        <v>435</v>
      </c>
      <c r="D265" s="87">
        <v>0</v>
      </c>
      <c r="E265" s="87">
        <v>0</v>
      </c>
      <c r="F265" s="87">
        <f>SUM(G265:N265)</f>
        <v>2000000</v>
      </c>
      <c r="G265" s="87">
        <v>0</v>
      </c>
      <c r="H265" s="87">
        <v>0</v>
      </c>
      <c r="I265" s="87">
        <v>0</v>
      </c>
      <c r="J265" s="87">
        <v>0</v>
      </c>
      <c r="K265" s="87">
        <v>0</v>
      </c>
      <c r="L265" s="87">
        <v>0</v>
      </c>
      <c r="M265" s="67">
        <v>2000000</v>
      </c>
      <c r="N265" s="67">
        <v>0</v>
      </c>
      <c r="O265" s="87">
        <v>0</v>
      </c>
      <c r="P265" s="87">
        <v>0</v>
      </c>
      <c r="S265" s="96"/>
    </row>
    <row r="266" spans="1:19" s="95" customFormat="1" ht="15" customHeight="1">
      <c r="A266" s="116"/>
      <c r="B266" s="117"/>
      <c r="C266" s="56" t="s">
        <v>297</v>
      </c>
      <c r="D266" s="136">
        <v>0</v>
      </c>
      <c r="E266" s="136">
        <v>200000</v>
      </c>
      <c r="F266" s="136">
        <f t="shared" si="125"/>
        <v>0</v>
      </c>
      <c r="G266" s="136">
        <v>0</v>
      </c>
      <c r="H266" s="136">
        <v>0</v>
      </c>
      <c r="I266" s="136">
        <v>0</v>
      </c>
      <c r="J266" s="136">
        <v>0</v>
      </c>
      <c r="K266" s="136">
        <v>0</v>
      </c>
      <c r="L266" s="136">
        <v>0</v>
      </c>
      <c r="M266" s="217">
        <v>0</v>
      </c>
      <c r="N266" s="217">
        <v>0</v>
      </c>
      <c r="O266" s="136">
        <v>0</v>
      </c>
      <c r="P266" s="136">
        <v>0</v>
      </c>
      <c r="S266" s="96"/>
    </row>
    <row r="267" spans="1:19" s="119" customFormat="1" ht="22.5" customHeight="1">
      <c r="A267" s="98" t="s">
        <v>1</v>
      </c>
      <c r="B267" s="76">
        <v>42</v>
      </c>
      <c r="C267" s="104" t="s">
        <v>124</v>
      </c>
      <c r="D267" s="86">
        <f>D268+D270+D269</f>
        <v>0</v>
      </c>
      <c r="E267" s="86">
        <f>E268+E270+E269</f>
        <v>900000</v>
      </c>
      <c r="F267" s="86">
        <f t="shared" si="125"/>
        <v>1012000</v>
      </c>
      <c r="G267" s="86">
        <f>G268+G269+G270</f>
        <v>0</v>
      </c>
      <c r="H267" s="86">
        <f aca="true" t="shared" si="129" ref="H267:P267">H268+H269+H270</f>
        <v>0</v>
      </c>
      <c r="I267" s="86">
        <f t="shared" si="129"/>
        <v>0</v>
      </c>
      <c r="J267" s="86">
        <f t="shared" si="129"/>
        <v>0</v>
      </c>
      <c r="K267" s="86">
        <f t="shared" si="129"/>
        <v>0</v>
      </c>
      <c r="L267" s="86">
        <f t="shared" si="129"/>
        <v>0</v>
      </c>
      <c r="M267" s="63">
        <f t="shared" si="129"/>
        <v>1012000</v>
      </c>
      <c r="N267" s="86">
        <f t="shared" si="129"/>
        <v>0</v>
      </c>
      <c r="O267" s="86">
        <f t="shared" si="129"/>
        <v>0</v>
      </c>
      <c r="P267" s="86">
        <f t="shared" si="129"/>
        <v>0</v>
      </c>
      <c r="S267" s="120"/>
    </row>
    <row r="268" spans="1:19" s="95" customFormat="1" ht="15" customHeight="1">
      <c r="A268" s="121" t="s">
        <v>1</v>
      </c>
      <c r="B268" s="122"/>
      <c r="C268" s="71" t="s">
        <v>282</v>
      </c>
      <c r="D268" s="91">
        <v>0</v>
      </c>
      <c r="E268" s="91">
        <v>650000</v>
      </c>
      <c r="F268" s="91">
        <f t="shared" si="125"/>
        <v>0</v>
      </c>
      <c r="G268" s="91"/>
      <c r="H268" s="91">
        <v>0</v>
      </c>
      <c r="I268" s="91">
        <v>0</v>
      </c>
      <c r="J268" s="91">
        <v>0</v>
      </c>
      <c r="K268" s="91">
        <v>0</v>
      </c>
      <c r="L268" s="91">
        <v>0</v>
      </c>
      <c r="M268" s="218">
        <v>0</v>
      </c>
      <c r="N268" s="218">
        <v>0</v>
      </c>
      <c r="O268" s="91">
        <v>0</v>
      </c>
      <c r="P268" s="91">
        <v>0</v>
      </c>
      <c r="S268" s="96"/>
    </row>
    <row r="269" spans="1:19" s="95" customFormat="1" ht="15" customHeight="1">
      <c r="A269" s="105"/>
      <c r="B269" s="74"/>
      <c r="C269" s="57" t="s">
        <v>435</v>
      </c>
      <c r="D269" s="87">
        <v>0</v>
      </c>
      <c r="E269" s="87">
        <v>0</v>
      </c>
      <c r="F269" s="87">
        <f aca="true" t="shared" si="130" ref="F269:F274">SUM(G269:N269)</f>
        <v>1012000</v>
      </c>
      <c r="G269" s="87">
        <v>0</v>
      </c>
      <c r="H269" s="87">
        <v>0</v>
      </c>
      <c r="I269" s="87">
        <v>0</v>
      </c>
      <c r="J269" s="87">
        <v>0</v>
      </c>
      <c r="K269" s="87">
        <v>0</v>
      </c>
      <c r="L269" s="87">
        <v>0</v>
      </c>
      <c r="M269" s="67">
        <v>1012000</v>
      </c>
      <c r="N269" s="67">
        <v>0</v>
      </c>
      <c r="O269" s="87">
        <v>0</v>
      </c>
      <c r="P269" s="87">
        <v>0</v>
      </c>
      <c r="S269" s="96"/>
    </row>
    <row r="270" spans="1:19" s="95" customFormat="1" ht="15" customHeight="1">
      <c r="A270" s="116"/>
      <c r="B270" s="117"/>
      <c r="C270" s="56" t="s">
        <v>297</v>
      </c>
      <c r="D270" s="136">
        <v>0</v>
      </c>
      <c r="E270" s="136">
        <v>250000</v>
      </c>
      <c r="F270" s="136">
        <f t="shared" si="130"/>
        <v>0</v>
      </c>
      <c r="G270" s="136">
        <v>0</v>
      </c>
      <c r="H270" s="136">
        <v>0</v>
      </c>
      <c r="I270" s="136">
        <v>0</v>
      </c>
      <c r="J270" s="136">
        <v>0</v>
      </c>
      <c r="K270" s="136">
        <v>0</v>
      </c>
      <c r="L270" s="136">
        <v>0</v>
      </c>
      <c r="M270" s="217">
        <v>0</v>
      </c>
      <c r="N270" s="217">
        <v>0</v>
      </c>
      <c r="O270" s="136">
        <v>0</v>
      </c>
      <c r="P270" s="136">
        <v>0</v>
      </c>
      <c r="S270" s="96"/>
    </row>
    <row r="271" spans="1:16" ht="24" customHeight="1">
      <c r="A271" s="103" t="s">
        <v>331</v>
      </c>
      <c r="B271" s="234" t="s">
        <v>190</v>
      </c>
      <c r="C271" s="235"/>
      <c r="D271" s="88">
        <f aca="true" t="shared" si="131" ref="D271:E273">D272</f>
        <v>0</v>
      </c>
      <c r="E271" s="88">
        <f t="shared" si="131"/>
        <v>0</v>
      </c>
      <c r="F271" s="92">
        <f t="shared" si="130"/>
        <v>0</v>
      </c>
      <c r="G271" s="88">
        <f>G272</f>
        <v>0</v>
      </c>
      <c r="H271" s="88">
        <f aca="true" t="shared" si="132" ref="H271:P271">H272</f>
        <v>0</v>
      </c>
      <c r="I271" s="88">
        <f t="shared" si="132"/>
        <v>0</v>
      </c>
      <c r="J271" s="88">
        <f t="shared" si="132"/>
        <v>0</v>
      </c>
      <c r="K271" s="88">
        <f t="shared" si="132"/>
        <v>0</v>
      </c>
      <c r="L271" s="88">
        <f t="shared" si="132"/>
        <v>0</v>
      </c>
      <c r="M271" s="64">
        <f t="shared" si="132"/>
        <v>0</v>
      </c>
      <c r="N271" s="64">
        <f t="shared" si="132"/>
        <v>0</v>
      </c>
      <c r="O271" s="88">
        <f t="shared" si="132"/>
        <v>0</v>
      </c>
      <c r="P271" s="88">
        <f t="shared" si="132"/>
        <v>0</v>
      </c>
    </row>
    <row r="272" spans="1:16" ht="21" customHeight="1">
      <c r="A272" s="98"/>
      <c r="B272" s="76">
        <v>4</v>
      </c>
      <c r="C272" s="104" t="s">
        <v>121</v>
      </c>
      <c r="D272" s="86">
        <f t="shared" si="131"/>
        <v>0</v>
      </c>
      <c r="E272" s="86">
        <f t="shared" si="131"/>
        <v>0</v>
      </c>
      <c r="F272" s="86">
        <f t="shared" si="130"/>
        <v>0</v>
      </c>
      <c r="G272" s="86">
        <f aca="true" t="shared" si="133" ref="G272:P273">G273</f>
        <v>0</v>
      </c>
      <c r="H272" s="86">
        <f t="shared" si="133"/>
        <v>0</v>
      </c>
      <c r="I272" s="86">
        <f t="shared" si="133"/>
        <v>0</v>
      </c>
      <c r="J272" s="86">
        <f t="shared" si="133"/>
        <v>0</v>
      </c>
      <c r="K272" s="86">
        <f t="shared" si="133"/>
        <v>0</v>
      </c>
      <c r="L272" s="86">
        <f t="shared" si="133"/>
        <v>0</v>
      </c>
      <c r="M272" s="63">
        <f t="shared" si="133"/>
        <v>0</v>
      </c>
      <c r="N272" s="63">
        <f t="shared" si="133"/>
        <v>0</v>
      </c>
      <c r="O272" s="86">
        <f>O273</f>
        <v>0</v>
      </c>
      <c r="P272" s="86">
        <f>P273</f>
        <v>0</v>
      </c>
    </row>
    <row r="273" spans="1:16" ht="18" customHeight="1">
      <c r="A273" s="98"/>
      <c r="B273" s="76">
        <v>41</v>
      </c>
      <c r="C273" s="104" t="s">
        <v>122</v>
      </c>
      <c r="D273" s="86">
        <f t="shared" si="131"/>
        <v>0</v>
      </c>
      <c r="E273" s="86">
        <f t="shared" si="131"/>
        <v>0</v>
      </c>
      <c r="F273" s="86">
        <f t="shared" si="130"/>
        <v>0</v>
      </c>
      <c r="G273" s="86">
        <f t="shared" si="133"/>
        <v>0</v>
      </c>
      <c r="H273" s="86">
        <f t="shared" si="133"/>
        <v>0</v>
      </c>
      <c r="I273" s="86">
        <f t="shared" si="133"/>
        <v>0</v>
      </c>
      <c r="J273" s="86">
        <f t="shared" si="133"/>
        <v>0</v>
      </c>
      <c r="K273" s="86">
        <f t="shared" si="133"/>
        <v>0</v>
      </c>
      <c r="L273" s="86">
        <f t="shared" si="133"/>
        <v>0</v>
      </c>
      <c r="M273" s="63">
        <f t="shared" si="133"/>
        <v>0</v>
      </c>
      <c r="N273" s="63">
        <f t="shared" si="133"/>
        <v>0</v>
      </c>
      <c r="O273" s="86">
        <f t="shared" si="133"/>
        <v>0</v>
      </c>
      <c r="P273" s="86">
        <f t="shared" si="133"/>
        <v>0</v>
      </c>
    </row>
    <row r="274" spans="1:19" s="95" customFormat="1" ht="15" customHeight="1">
      <c r="A274" s="105"/>
      <c r="B274" s="74"/>
      <c r="C274" s="71" t="s">
        <v>282</v>
      </c>
      <c r="D274" s="87">
        <v>0</v>
      </c>
      <c r="E274" s="87">
        <v>0</v>
      </c>
      <c r="F274" s="87">
        <f t="shared" si="130"/>
        <v>0</v>
      </c>
      <c r="G274" s="87">
        <v>0</v>
      </c>
      <c r="H274" s="87">
        <v>0</v>
      </c>
      <c r="I274" s="87">
        <v>0</v>
      </c>
      <c r="J274" s="87">
        <v>0</v>
      </c>
      <c r="K274" s="87">
        <v>0</v>
      </c>
      <c r="L274" s="87">
        <v>0</v>
      </c>
      <c r="M274" s="67">
        <v>0</v>
      </c>
      <c r="N274" s="67">
        <v>0</v>
      </c>
      <c r="O274" s="87"/>
      <c r="P274" s="87"/>
      <c r="S274" s="96"/>
    </row>
    <row r="275" spans="1:16" ht="24" customHeight="1">
      <c r="A275" s="103" t="s">
        <v>331</v>
      </c>
      <c r="B275" s="251" t="s">
        <v>191</v>
      </c>
      <c r="C275" s="235"/>
      <c r="D275" s="88">
        <f aca="true" t="shared" si="134" ref="D275:P276">D276</f>
        <v>0</v>
      </c>
      <c r="E275" s="88">
        <f t="shared" si="134"/>
        <v>30000</v>
      </c>
      <c r="F275" s="92">
        <f t="shared" si="125"/>
        <v>30000</v>
      </c>
      <c r="G275" s="88">
        <f t="shared" si="134"/>
        <v>30000</v>
      </c>
      <c r="H275" s="88">
        <f t="shared" si="134"/>
        <v>0</v>
      </c>
      <c r="I275" s="88">
        <f t="shared" si="134"/>
        <v>0</v>
      </c>
      <c r="J275" s="88">
        <f t="shared" si="134"/>
        <v>0</v>
      </c>
      <c r="K275" s="88">
        <f t="shared" si="134"/>
        <v>0</v>
      </c>
      <c r="L275" s="88">
        <f t="shared" si="134"/>
        <v>0</v>
      </c>
      <c r="M275" s="64">
        <f t="shared" si="134"/>
        <v>0</v>
      </c>
      <c r="N275" s="64">
        <f t="shared" si="134"/>
        <v>0</v>
      </c>
      <c r="O275" s="88">
        <f t="shared" si="134"/>
        <v>30000</v>
      </c>
      <c r="P275" s="88">
        <f t="shared" si="134"/>
        <v>30000</v>
      </c>
    </row>
    <row r="276" spans="1:16" ht="21" customHeight="1">
      <c r="A276" s="98"/>
      <c r="B276" s="76">
        <v>3</v>
      </c>
      <c r="C276" s="104" t="s">
        <v>3</v>
      </c>
      <c r="D276" s="86">
        <f t="shared" si="134"/>
        <v>0</v>
      </c>
      <c r="E276" s="86">
        <f t="shared" si="134"/>
        <v>30000</v>
      </c>
      <c r="F276" s="86">
        <f t="shared" si="125"/>
        <v>30000</v>
      </c>
      <c r="G276" s="86">
        <f t="shared" si="134"/>
        <v>30000</v>
      </c>
      <c r="H276" s="86">
        <f t="shared" si="134"/>
        <v>0</v>
      </c>
      <c r="I276" s="86">
        <f t="shared" si="134"/>
        <v>0</v>
      </c>
      <c r="J276" s="86">
        <f t="shared" si="134"/>
        <v>0</v>
      </c>
      <c r="K276" s="86">
        <f t="shared" si="134"/>
        <v>0</v>
      </c>
      <c r="L276" s="86">
        <f t="shared" si="134"/>
        <v>0</v>
      </c>
      <c r="M276" s="63">
        <f t="shared" si="134"/>
        <v>0</v>
      </c>
      <c r="N276" s="63">
        <f t="shared" si="134"/>
        <v>0</v>
      </c>
      <c r="O276" s="86">
        <f t="shared" si="134"/>
        <v>30000</v>
      </c>
      <c r="P276" s="86">
        <f t="shared" si="134"/>
        <v>30000</v>
      </c>
    </row>
    <row r="277" spans="1:16" ht="18" customHeight="1">
      <c r="A277" s="98"/>
      <c r="B277" s="76">
        <v>32</v>
      </c>
      <c r="C277" s="104" t="s">
        <v>7</v>
      </c>
      <c r="D277" s="86">
        <f>D278+D279</f>
        <v>0</v>
      </c>
      <c r="E277" s="86">
        <f>E278+E279</f>
        <v>30000</v>
      </c>
      <c r="F277" s="86">
        <f t="shared" si="125"/>
        <v>30000</v>
      </c>
      <c r="G277" s="86">
        <f>G278+G279</f>
        <v>30000</v>
      </c>
      <c r="H277" s="86">
        <f aca="true" t="shared" si="135" ref="H277:N277">H278+H279</f>
        <v>0</v>
      </c>
      <c r="I277" s="86">
        <f t="shared" si="135"/>
        <v>0</v>
      </c>
      <c r="J277" s="86">
        <f t="shared" si="135"/>
        <v>0</v>
      </c>
      <c r="K277" s="86">
        <f t="shared" si="135"/>
        <v>0</v>
      </c>
      <c r="L277" s="86">
        <f t="shared" si="135"/>
        <v>0</v>
      </c>
      <c r="M277" s="63">
        <f t="shared" si="135"/>
        <v>0</v>
      </c>
      <c r="N277" s="63">
        <f t="shared" si="135"/>
        <v>0</v>
      </c>
      <c r="O277" s="86">
        <v>30000</v>
      </c>
      <c r="P277" s="86">
        <v>30000</v>
      </c>
    </row>
    <row r="278" spans="1:19" s="95" customFormat="1" ht="15" customHeight="1">
      <c r="A278" s="105"/>
      <c r="B278" s="74"/>
      <c r="C278" s="71" t="s">
        <v>282</v>
      </c>
      <c r="D278" s="87">
        <v>0</v>
      </c>
      <c r="E278" s="87">
        <v>30000</v>
      </c>
      <c r="F278" s="87">
        <f t="shared" si="125"/>
        <v>30000</v>
      </c>
      <c r="G278" s="87">
        <v>30000</v>
      </c>
      <c r="H278" s="87">
        <v>0</v>
      </c>
      <c r="I278" s="87">
        <v>0</v>
      </c>
      <c r="J278" s="87">
        <v>0</v>
      </c>
      <c r="K278" s="87">
        <v>0</v>
      </c>
      <c r="L278" s="87">
        <v>0</v>
      </c>
      <c r="M278" s="67">
        <v>0</v>
      </c>
      <c r="N278" s="67">
        <v>0</v>
      </c>
      <c r="O278" s="87">
        <v>0</v>
      </c>
      <c r="P278" s="87">
        <v>0</v>
      </c>
      <c r="S278" s="96"/>
    </row>
    <row r="279" spans="1:19" s="95" customFormat="1" ht="15" customHeight="1">
      <c r="A279" s="105"/>
      <c r="B279" s="74"/>
      <c r="C279" s="56" t="s">
        <v>287</v>
      </c>
      <c r="D279" s="87">
        <v>0</v>
      </c>
      <c r="E279" s="87">
        <v>0</v>
      </c>
      <c r="F279" s="87">
        <f>SUM(G279:N279)</f>
        <v>0</v>
      </c>
      <c r="G279" s="87">
        <v>0</v>
      </c>
      <c r="H279" s="87">
        <v>0</v>
      </c>
      <c r="I279" s="87">
        <v>0</v>
      </c>
      <c r="J279" s="87">
        <v>0</v>
      </c>
      <c r="K279" s="87">
        <v>0</v>
      </c>
      <c r="L279" s="87">
        <v>0</v>
      </c>
      <c r="M279" s="67">
        <v>0</v>
      </c>
      <c r="N279" s="67">
        <v>0</v>
      </c>
      <c r="O279" s="87">
        <v>0</v>
      </c>
      <c r="P279" s="87">
        <v>0</v>
      </c>
      <c r="S279" s="96"/>
    </row>
    <row r="280" spans="1:16" ht="24" customHeight="1">
      <c r="A280" s="103" t="s">
        <v>331</v>
      </c>
      <c r="B280" s="234" t="s">
        <v>192</v>
      </c>
      <c r="C280" s="235"/>
      <c r="D280" s="88">
        <f>D284</f>
        <v>0</v>
      </c>
      <c r="E280" s="88">
        <f>E284</f>
        <v>0</v>
      </c>
      <c r="F280" s="92">
        <f>SUM(G280:N280)</f>
        <v>0</v>
      </c>
      <c r="G280" s="88">
        <f>G284</f>
        <v>0</v>
      </c>
      <c r="H280" s="88">
        <f aca="true" t="shared" si="136" ref="H280:P280">H284</f>
        <v>0</v>
      </c>
      <c r="I280" s="88">
        <f t="shared" si="136"/>
        <v>0</v>
      </c>
      <c r="J280" s="88">
        <f t="shared" si="136"/>
        <v>0</v>
      </c>
      <c r="K280" s="88">
        <f t="shared" si="136"/>
        <v>0</v>
      </c>
      <c r="L280" s="88">
        <f t="shared" si="136"/>
        <v>0</v>
      </c>
      <c r="M280" s="64">
        <f t="shared" si="136"/>
        <v>0</v>
      </c>
      <c r="N280" s="64">
        <f t="shared" si="136"/>
        <v>0</v>
      </c>
      <c r="O280" s="88">
        <f t="shared" si="136"/>
        <v>0</v>
      </c>
      <c r="P280" s="88">
        <f t="shared" si="136"/>
        <v>0</v>
      </c>
    </row>
    <row r="281" spans="1:19" s="95" customFormat="1" ht="15" customHeight="1">
      <c r="A281" s="238" t="s">
        <v>11</v>
      </c>
      <c r="B281" s="238" t="s">
        <v>94</v>
      </c>
      <c r="C281" s="239" t="s">
        <v>15</v>
      </c>
      <c r="D281" s="238" t="s">
        <v>396</v>
      </c>
      <c r="E281" s="238" t="s">
        <v>397</v>
      </c>
      <c r="F281" s="264" t="s">
        <v>405</v>
      </c>
      <c r="G281" s="239" t="s">
        <v>398</v>
      </c>
      <c r="H281" s="239"/>
      <c r="I281" s="239"/>
      <c r="J281" s="239"/>
      <c r="K281" s="239"/>
      <c r="L281" s="239"/>
      <c r="M281" s="239"/>
      <c r="N281" s="239"/>
      <c r="O281" s="238" t="s">
        <v>307</v>
      </c>
      <c r="P281" s="238" t="s">
        <v>399</v>
      </c>
      <c r="S281" s="96"/>
    </row>
    <row r="282" spans="1:19" s="148" customFormat="1" ht="44.25" customHeight="1">
      <c r="A282" s="239"/>
      <c r="B282" s="239"/>
      <c r="C282" s="239"/>
      <c r="D282" s="239"/>
      <c r="E282" s="239"/>
      <c r="F282" s="265"/>
      <c r="G282" s="97" t="s">
        <v>71</v>
      </c>
      <c r="H282" s="97" t="s">
        <v>12</v>
      </c>
      <c r="I282" s="97" t="s">
        <v>74</v>
      </c>
      <c r="J282" s="97" t="s">
        <v>72</v>
      </c>
      <c r="K282" s="97" t="s">
        <v>13</v>
      </c>
      <c r="L282" s="201" t="s">
        <v>229</v>
      </c>
      <c r="M282" s="97" t="s">
        <v>230</v>
      </c>
      <c r="N282" s="97" t="s">
        <v>98</v>
      </c>
      <c r="O282" s="238"/>
      <c r="P282" s="238"/>
      <c r="S282" s="149"/>
    </row>
    <row r="283" spans="1:19" s="95" customFormat="1" ht="10.5" customHeight="1">
      <c r="A283" s="80">
        <v>1</v>
      </c>
      <c r="B283" s="80">
        <v>2</v>
      </c>
      <c r="C283" s="80">
        <v>3</v>
      </c>
      <c r="D283" s="80">
        <v>4</v>
      </c>
      <c r="E283" s="80">
        <v>5</v>
      </c>
      <c r="F283" s="80">
        <v>6</v>
      </c>
      <c r="G283" s="80">
        <v>7</v>
      </c>
      <c r="H283" s="80">
        <v>8</v>
      </c>
      <c r="I283" s="80">
        <v>9</v>
      </c>
      <c r="J283" s="80">
        <v>10</v>
      </c>
      <c r="K283" s="80">
        <v>11</v>
      </c>
      <c r="L283" s="80">
        <v>12</v>
      </c>
      <c r="M283" s="213">
        <v>13</v>
      </c>
      <c r="N283" s="213">
        <v>14</v>
      </c>
      <c r="O283" s="80">
        <v>15</v>
      </c>
      <c r="P283" s="80">
        <v>16</v>
      </c>
      <c r="S283" s="96"/>
    </row>
    <row r="284" spans="1:16" ht="21" customHeight="1">
      <c r="A284" s="98"/>
      <c r="B284" s="76">
        <v>4</v>
      </c>
      <c r="C284" s="104" t="s">
        <v>121</v>
      </c>
      <c r="D284" s="86">
        <f>D285</f>
        <v>0</v>
      </c>
      <c r="E284" s="86">
        <f>E285</f>
        <v>0</v>
      </c>
      <c r="F284" s="86">
        <f>SUM(G284:N284)</f>
        <v>0</v>
      </c>
      <c r="G284" s="86">
        <f>G285</f>
        <v>0</v>
      </c>
      <c r="H284" s="86">
        <f aca="true" t="shared" si="137" ref="H284:P284">H285</f>
        <v>0</v>
      </c>
      <c r="I284" s="86">
        <f t="shared" si="137"/>
        <v>0</v>
      </c>
      <c r="J284" s="86">
        <f t="shared" si="137"/>
        <v>0</v>
      </c>
      <c r="K284" s="86">
        <f t="shared" si="137"/>
        <v>0</v>
      </c>
      <c r="L284" s="86">
        <f t="shared" si="137"/>
        <v>0</v>
      </c>
      <c r="M284" s="63">
        <f t="shared" si="137"/>
        <v>0</v>
      </c>
      <c r="N284" s="63">
        <f t="shared" si="137"/>
        <v>0</v>
      </c>
      <c r="O284" s="86">
        <f t="shared" si="137"/>
        <v>0</v>
      </c>
      <c r="P284" s="86">
        <f t="shared" si="137"/>
        <v>0</v>
      </c>
    </row>
    <row r="285" spans="1:16" ht="18" customHeight="1">
      <c r="A285" s="98" t="s">
        <v>1</v>
      </c>
      <c r="B285" s="76">
        <v>42</v>
      </c>
      <c r="C285" s="104" t="s">
        <v>124</v>
      </c>
      <c r="D285" s="86">
        <f>D286</f>
        <v>0</v>
      </c>
      <c r="E285" s="86">
        <f>E286</f>
        <v>0</v>
      </c>
      <c r="F285" s="86">
        <f>SUM(G285:N285)</f>
        <v>0</v>
      </c>
      <c r="G285" s="86">
        <f aca="true" t="shared" si="138" ref="G285:P285">G286</f>
        <v>0</v>
      </c>
      <c r="H285" s="86">
        <f t="shared" si="138"/>
        <v>0</v>
      </c>
      <c r="I285" s="86">
        <f t="shared" si="138"/>
        <v>0</v>
      </c>
      <c r="J285" s="86">
        <f t="shared" si="138"/>
        <v>0</v>
      </c>
      <c r="K285" s="86">
        <f t="shared" si="138"/>
        <v>0</v>
      </c>
      <c r="L285" s="86">
        <f t="shared" si="138"/>
        <v>0</v>
      </c>
      <c r="M285" s="63">
        <f t="shared" si="138"/>
        <v>0</v>
      </c>
      <c r="N285" s="63">
        <f t="shared" si="138"/>
        <v>0</v>
      </c>
      <c r="O285" s="86">
        <f t="shared" si="138"/>
        <v>0</v>
      </c>
      <c r="P285" s="86">
        <f t="shared" si="138"/>
        <v>0</v>
      </c>
    </row>
    <row r="286" spans="1:19" s="95" customFormat="1" ht="15" customHeight="1">
      <c r="A286" s="105" t="s">
        <v>1</v>
      </c>
      <c r="B286" s="74"/>
      <c r="C286" s="71" t="s">
        <v>282</v>
      </c>
      <c r="D286" s="87">
        <v>0</v>
      </c>
      <c r="E286" s="87">
        <v>0</v>
      </c>
      <c r="F286" s="87">
        <f>SUM(G286:N286)</f>
        <v>0</v>
      </c>
      <c r="G286" s="87">
        <v>0</v>
      </c>
      <c r="H286" s="87">
        <v>0</v>
      </c>
      <c r="I286" s="87">
        <v>0</v>
      </c>
      <c r="J286" s="87">
        <v>0</v>
      </c>
      <c r="K286" s="87">
        <v>0</v>
      </c>
      <c r="L286" s="87">
        <v>0</v>
      </c>
      <c r="M286" s="67">
        <v>0</v>
      </c>
      <c r="N286" s="67">
        <v>0</v>
      </c>
      <c r="O286" s="87">
        <v>0</v>
      </c>
      <c r="P286" s="87">
        <v>0</v>
      </c>
      <c r="S286" s="96"/>
    </row>
    <row r="287" spans="1:16" ht="27.75" customHeight="1">
      <c r="A287" s="115"/>
      <c r="B287" s="258" t="s">
        <v>143</v>
      </c>
      <c r="C287" s="259"/>
      <c r="D287" s="84">
        <f aca="true" t="shared" si="139" ref="D287:P287">D288</f>
        <v>0</v>
      </c>
      <c r="E287" s="84">
        <f t="shared" si="139"/>
        <v>0</v>
      </c>
      <c r="F287" s="84">
        <f t="shared" si="125"/>
        <v>0</v>
      </c>
      <c r="G287" s="84">
        <f t="shared" si="139"/>
        <v>0</v>
      </c>
      <c r="H287" s="84">
        <f t="shared" si="139"/>
        <v>0</v>
      </c>
      <c r="I287" s="84">
        <f t="shared" si="139"/>
        <v>0</v>
      </c>
      <c r="J287" s="84">
        <f t="shared" si="139"/>
        <v>0</v>
      </c>
      <c r="K287" s="84">
        <f t="shared" si="139"/>
        <v>0</v>
      </c>
      <c r="L287" s="84">
        <f t="shared" si="139"/>
        <v>0</v>
      </c>
      <c r="M287" s="66">
        <f t="shared" si="139"/>
        <v>0</v>
      </c>
      <c r="N287" s="66">
        <f t="shared" si="139"/>
        <v>0</v>
      </c>
      <c r="O287" s="84">
        <f t="shared" si="139"/>
        <v>0</v>
      </c>
      <c r="P287" s="84">
        <f t="shared" si="139"/>
        <v>0</v>
      </c>
    </row>
    <row r="288" spans="1:16" ht="25.5" customHeight="1">
      <c r="A288" s="103" t="s">
        <v>332</v>
      </c>
      <c r="B288" s="234" t="s">
        <v>144</v>
      </c>
      <c r="C288" s="235"/>
      <c r="D288" s="88">
        <f aca="true" t="shared" si="140" ref="D288:P290">D289</f>
        <v>0</v>
      </c>
      <c r="E288" s="88">
        <f t="shared" si="140"/>
        <v>0</v>
      </c>
      <c r="F288" s="92">
        <f t="shared" si="125"/>
        <v>0</v>
      </c>
      <c r="G288" s="88">
        <f t="shared" si="140"/>
        <v>0</v>
      </c>
      <c r="H288" s="88">
        <f t="shared" si="140"/>
        <v>0</v>
      </c>
      <c r="I288" s="88">
        <f t="shared" si="140"/>
        <v>0</v>
      </c>
      <c r="J288" s="88">
        <f t="shared" si="140"/>
        <v>0</v>
      </c>
      <c r="K288" s="88">
        <f t="shared" si="140"/>
        <v>0</v>
      </c>
      <c r="L288" s="88">
        <f t="shared" si="140"/>
        <v>0</v>
      </c>
      <c r="M288" s="64">
        <f t="shared" si="140"/>
        <v>0</v>
      </c>
      <c r="N288" s="64">
        <f t="shared" si="140"/>
        <v>0</v>
      </c>
      <c r="O288" s="88">
        <f t="shared" si="140"/>
        <v>0</v>
      </c>
      <c r="P288" s="88">
        <f t="shared" si="140"/>
        <v>0</v>
      </c>
    </row>
    <row r="289" spans="1:16" ht="21" customHeight="1">
      <c r="A289" s="98"/>
      <c r="B289" s="76">
        <v>3</v>
      </c>
      <c r="C289" s="104" t="s">
        <v>3</v>
      </c>
      <c r="D289" s="86">
        <f t="shared" si="140"/>
        <v>0</v>
      </c>
      <c r="E289" s="86">
        <f t="shared" si="140"/>
        <v>0</v>
      </c>
      <c r="F289" s="86">
        <f t="shared" si="125"/>
        <v>0</v>
      </c>
      <c r="G289" s="86">
        <f t="shared" si="140"/>
        <v>0</v>
      </c>
      <c r="H289" s="86">
        <f t="shared" si="140"/>
        <v>0</v>
      </c>
      <c r="I289" s="86">
        <f t="shared" si="140"/>
        <v>0</v>
      </c>
      <c r="J289" s="86">
        <f t="shared" si="140"/>
        <v>0</v>
      </c>
      <c r="K289" s="86">
        <f t="shared" si="140"/>
        <v>0</v>
      </c>
      <c r="L289" s="86">
        <f t="shared" si="140"/>
        <v>0</v>
      </c>
      <c r="M289" s="63">
        <f t="shared" si="140"/>
        <v>0</v>
      </c>
      <c r="N289" s="63">
        <f t="shared" si="140"/>
        <v>0</v>
      </c>
      <c r="O289" s="86">
        <f t="shared" si="140"/>
        <v>0</v>
      </c>
      <c r="P289" s="86">
        <f t="shared" si="140"/>
        <v>0</v>
      </c>
    </row>
    <row r="290" spans="1:16" ht="18" customHeight="1">
      <c r="A290" s="98" t="s">
        <v>1</v>
      </c>
      <c r="B290" s="76">
        <v>38</v>
      </c>
      <c r="C290" s="104" t="s">
        <v>119</v>
      </c>
      <c r="D290" s="86">
        <f>D291</f>
        <v>0</v>
      </c>
      <c r="E290" s="86">
        <f>E291</f>
        <v>0</v>
      </c>
      <c r="F290" s="86">
        <f t="shared" si="125"/>
        <v>0</v>
      </c>
      <c r="G290" s="86">
        <f>G291</f>
        <v>0</v>
      </c>
      <c r="H290" s="86">
        <f t="shared" si="140"/>
        <v>0</v>
      </c>
      <c r="I290" s="86">
        <f t="shared" si="140"/>
        <v>0</v>
      </c>
      <c r="J290" s="86">
        <f>J291</f>
        <v>0</v>
      </c>
      <c r="K290" s="86">
        <f>K291</f>
        <v>0</v>
      </c>
      <c r="L290" s="86">
        <f>L291</f>
        <v>0</v>
      </c>
      <c r="M290" s="63">
        <f>M291</f>
        <v>0</v>
      </c>
      <c r="N290" s="63">
        <f>N291</f>
        <v>0</v>
      </c>
      <c r="O290" s="86">
        <f t="shared" si="140"/>
        <v>0</v>
      </c>
      <c r="P290" s="86">
        <f t="shared" si="140"/>
        <v>0</v>
      </c>
    </row>
    <row r="291" spans="1:19" s="95" customFormat="1" ht="15" customHeight="1">
      <c r="A291" s="105"/>
      <c r="B291" s="74"/>
      <c r="C291" s="71" t="s">
        <v>282</v>
      </c>
      <c r="D291" s="87">
        <v>0</v>
      </c>
      <c r="E291" s="87">
        <v>0</v>
      </c>
      <c r="F291" s="87">
        <f t="shared" si="125"/>
        <v>0</v>
      </c>
      <c r="G291" s="87">
        <v>0</v>
      </c>
      <c r="H291" s="87">
        <v>0</v>
      </c>
      <c r="I291" s="87">
        <v>0</v>
      </c>
      <c r="J291" s="87">
        <v>0</v>
      </c>
      <c r="K291" s="87">
        <v>0</v>
      </c>
      <c r="L291" s="87">
        <v>0</v>
      </c>
      <c r="M291" s="67">
        <v>0</v>
      </c>
      <c r="N291" s="67">
        <v>0</v>
      </c>
      <c r="O291" s="87">
        <v>0</v>
      </c>
      <c r="P291" s="87">
        <v>0</v>
      </c>
      <c r="S291" s="96"/>
    </row>
    <row r="292" spans="1:16" ht="27.75" customHeight="1">
      <c r="A292" s="115"/>
      <c r="B292" s="258" t="s">
        <v>145</v>
      </c>
      <c r="C292" s="259"/>
      <c r="D292" s="84">
        <f>D293+D298+D304</f>
        <v>386441.46</v>
      </c>
      <c r="E292" s="84">
        <f>E293+E298+E304</f>
        <v>347000</v>
      </c>
      <c r="F292" s="84">
        <f aca="true" t="shared" si="141" ref="F292:F329">SUM(G292:N292)</f>
        <v>300500</v>
      </c>
      <c r="G292" s="84">
        <f aca="true" t="shared" si="142" ref="G292:P292">G293+G298+G304</f>
        <v>0</v>
      </c>
      <c r="H292" s="84">
        <f t="shared" si="142"/>
        <v>0</v>
      </c>
      <c r="I292" s="84">
        <f t="shared" si="142"/>
        <v>300500</v>
      </c>
      <c r="J292" s="84">
        <f t="shared" si="142"/>
        <v>0</v>
      </c>
      <c r="K292" s="84">
        <f t="shared" si="142"/>
        <v>0</v>
      </c>
      <c r="L292" s="84">
        <f t="shared" si="142"/>
        <v>0</v>
      </c>
      <c r="M292" s="66">
        <f t="shared" si="142"/>
        <v>0</v>
      </c>
      <c r="N292" s="66">
        <f t="shared" si="142"/>
        <v>0</v>
      </c>
      <c r="O292" s="84">
        <f t="shared" si="142"/>
        <v>270000</v>
      </c>
      <c r="P292" s="84">
        <f t="shared" si="142"/>
        <v>270000</v>
      </c>
    </row>
    <row r="293" spans="1:16" ht="24" customHeight="1">
      <c r="A293" s="103" t="s">
        <v>333</v>
      </c>
      <c r="B293" s="251" t="s">
        <v>146</v>
      </c>
      <c r="C293" s="235"/>
      <c r="D293" s="88">
        <f>D294</f>
        <v>115754.45</v>
      </c>
      <c r="E293" s="88">
        <f>E294</f>
        <v>127000</v>
      </c>
      <c r="F293" s="92">
        <f t="shared" si="141"/>
        <v>120500</v>
      </c>
      <c r="G293" s="88">
        <f aca="true" t="shared" si="143" ref="G293:P293">G294</f>
        <v>0</v>
      </c>
      <c r="H293" s="88">
        <f t="shared" si="143"/>
        <v>0</v>
      </c>
      <c r="I293" s="88">
        <f t="shared" si="143"/>
        <v>120500</v>
      </c>
      <c r="J293" s="88">
        <f t="shared" si="143"/>
        <v>0</v>
      </c>
      <c r="K293" s="88">
        <f t="shared" si="143"/>
        <v>0</v>
      </c>
      <c r="L293" s="88">
        <f t="shared" si="143"/>
        <v>0</v>
      </c>
      <c r="M293" s="64">
        <f t="shared" si="143"/>
        <v>0</v>
      </c>
      <c r="N293" s="64">
        <f t="shared" si="143"/>
        <v>0</v>
      </c>
      <c r="O293" s="88">
        <f t="shared" si="143"/>
        <v>120000</v>
      </c>
      <c r="P293" s="88">
        <f t="shared" si="143"/>
        <v>120000</v>
      </c>
    </row>
    <row r="294" spans="1:16" ht="21" customHeight="1">
      <c r="A294" s="98"/>
      <c r="B294" s="76">
        <v>3</v>
      </c>
      <c r="C294" s="104" t="s">
        <v>3</v>
      </c>
      <c r="D294" s="86">
        <f aca="true" t="shared" si="144" ref="D294:P294">D295</f>
        <v>115754.45</v>
      </c>
      <c r="E294" s="86">
        <f t="shared" si="144"/>
        <v>127000</v>
      </c>
      <c r="F294" s="86">
        <f t="shared" si="141"/>
        <v>120500</v>
      </c>
      <c r="G294" s="86">
        <f t="shared" si="144"/>
        <v>0</v>
      </c>
      <c r="H294" s="86">
        <f t="shared" si="144"/>
        <v>0</v>
      </c>
      <c r="I294" s="86">
        <f t="shared" si="144"/>
        <v>120500</v>
      </c>
      <c r="J294" s="86">
        <f t="shared" si="144"/>
        <v>0</v>
      </c>
      <c r="K294" s="86">
        <f t="shared" si="144"/>
        <v>0</v>
      </c>
      <c r="L294" s="86">
        <f t="shared" si="144"/>
        <v>0</v>
      </c>
      <c r="M294" s="63">
        <f t="shared" si="144"/>
        <v>0</v>
      </c>
      <c r="N294" s="63">
        <f t="shared" si="144"/>
        <v>0</v>
      </c>
      <c r="O294" s="86">
        <f t="shared" si="144"/>
        <v>120000</v>
      </c>
      <c r="P294" s="86">
        <f t="shared" si="144"/>
        <v>120000</v>
      </c>
    </row>
    <row r="295" spans="1:16" ht="18" customHeight="1">
      <c r="A295" s="98" t="s">
        <v>2</v>
      </c>
      <c r="B295" s="76">
        <v>32</v>
      </c>
      <c r="C295" s="104" t="s">
        <v>7</v>
      </c>
      <c r="D295" s="86">
        <f>D296+D297</f>
        <v>115754.45</v>
      </c>
      <c r="E295" s="86">
        <f>E296+E297</f>
        <v>127000</v>
      </c>
      <c r="F295" s="86">
        <f t="shared" si="141"/>
        <v>120500</v>
      </c>
      <c r="G295" s="86">
        <f>G296+G297</f>
        <v>0</v>
      </c>
      <c r="H295" s="86">
        <f aca="true" t="shared" si="145" ref="H295:N295">H296+H297</f>
        <v>0</v>
      </c>
      <c r="I295" s="86">
        <f t="shared" si="145"/>
        <v>120500</v>
      </c>
      <c r="J295" s="86">
        <f t="shared" si="145"/>
        <v>0</v>
      </c>
      <c r="K295" s="86">
        <f t="shared" si="145"/>
        <v>0</v>
      </c>
      <c r="L295" s="86">
        <f t="shared" si="145"/>
        <v>0</v>
      </c>
      <c r="M295" s="63">
        <f t="shared" si="145"/>
        <v>0</v>
      </c>
      <c r="N295" s="63">
        <f t="shared" si="145"/>
        <v>0</v>
      </c>
      <c r="O295" s="86">
        <v>120000</v>
      </c>
      <c r="P295" s="86">
        <v>120000</v>
      </c>
    </row>
    <row r="296" spans="1:19" s="95" customFormat="1" ht="15" customHeight="1">
      <c r="A296" s="105"/>
      <c r="B296" s="74"/>
      <c r="C296" s="71" t="s">
        <v>282</v>
      </c>
      <c r="D296" s="87">
        <v>0</v>
      </c>
      <c r="E296" s="87">
        <v>15000</v>
      </c>
      <c r="F296" s="87">
        <f t="shared" si="141"/>
        <v>0</v>
      </c>
      <c r="G296" s="87">
        <v>0</v>
      </c>
      <c r="H296" s="87">
        <v>0</v>
      </c>
      <c r="I296" s="87">
        <v>0</v>
      </c>
      <c r="J296" s="87">
        <v>0</v>
      </c>
      <c r="K296" s="87">
        <v>0</v>
      </c>
      <c r="L296" s="87">
        <v>0</v>
      </c>
      <c r="M296" s="67">
        <v>0</v>
      </c>
      <c r="N296" s="67">
        <v>0</v>
      </c>
      <c r="O296" s="87">
        <v>0</v>
      </c>
      <c r="P296" s="87">
        <v>0</v>
      </c>
      <c r="S296" s="96"/>
    </row>
    <row r="297" spans="1:19" s="95" customFormat="1" ht="15" customHeight="1">
      <c r="A297" s="105"/>
      <c r="B297" s="74"/>
      <c r="C297" s="57" t="s">
        <v>429</v>
      </c>
      <c r="D297" s="87">
        <v>115754.45</v>
      </c>
      <c r="E297" s="87">
        <v>112000</v>
      </c>
      <c r="F297" s="87">
        <f t="shared" si="141"/>
        <v>120500</v>
      </c>
      <c r="G297" s="87">
        <v>0</v>
      </c>
      <c r="H297" s="87">
        <v>0</v>
      </c>
      <c r="I297" s="87">
        <v>120500</v>
      </c>
      <c r="J297" s="87">
        <v>0</v>
      </c>
      <c r="K297" s="87">
        <v>0</v>
      </c>
      <c r="L297" s="87">
        <v>0</v>
      </c>
      <c r="M297" s="67">
        <v>0</v>
      </c>
      <c r="N297" s="67">
        <v>0</v>
      </c>
      <c r="O297" s="87">
        <v>0</v>
      </c>
      <c r="P297" s="87">
        <v>0</v>
      </c>
      <c r="S297" s="96"/>
    </row>
    <row r="298" spans="1:16" ht="24" customHeight="1">
      <c r="A298" s="103" t="s">
        <v>333</v>
      </c>
      <c r="B298" s="251" t="s">
        <v>188</v>
      </c>
      <c r="C298" s="235"/>
      <c r="D298" s="88">
        <f>D299</f>
        <v>152595.71000000002</v>
      </c>
      <c r="E298" s="88">
        <f>E299</f>
        <v>150000</v>
      </c>
      <c r="F298" s="92">
        <f t="shared" si="141"/>
        <v>120000</v>
      </c>
      <c r="G298" s="88">
        <f aca="true" t="shared" si="146" ref="G298:I299">G299</f>
        <v>0</v>
      </c>
      <c r="H298" s="88">
        <f t="shared" si="146"/>
        <v>0</v>
      </c>
      <c r="I298" s="88">
        <f t="shared" si="146"/>
        <v>120000</v>
      </c>
      <c r="J298" s="88">
        <f aca="true" t="shared" si="147" ref="J298:N299">J299</f>
        <v>0</v>
      </c>
      <c r="K298" s="88">
        <f t="shared" si="147"/>
        <v>0</v>
      </c>
      <c r="L298" s="88">
        <f t="shared" si="147"/>
        <v>0</v>
      </c>
      <c r="M298" s="64">
        <f t="shared" si="147"/>
        <v>0</v>
      </c>
      <c r="N298" s="64">
        <f t="shared" si="147"/>
        <v>0</v>
      </c>
      <c r="O298" s="88">
        <f>O299</f>
        <v>100000</v>
      </c>
      <c r="P298" s="88">
        <f>P299</f>
        <v>100000</v>
      </c>
    </row>
    <row r="299" spans="1:16" ht="21" customHeight="1">
      <c r="A299" s="98"/>
      <c r="B299" s="76">
        <v>4</v>
      </c>
      <c r="C299" s="104" t="s">
        <v>125</v>
      </c>
      <c r="D299" s="86">
        <f>D300</f>
        <v>152595.71000000002</v>
      </c>
      <c r="E299" s="86">
        <f>E300</f>
        <v>150000</v>
      </c>
      <c r="F299" s="86">
        <f t="shared" si="141"/>
        <v>120000</v>
      </c>
      <c r="G299" s="86">
        <f t="shared" si="146"/>
        <v>0</v>
      </c>
      <c r="H299" s="86">
        <f t="shared" si="146"/>
        <v>0</v>
      </c>
      <c r="I299" s="86">
        <f t="shared" si="146"/>
        <v>120000</v>
      </c>
      <c r="J299" s="86">
        <f t="shared" si="147"/>
        <v>0</v>
      </c>
      <c r="K299" s="86">
        <f t="shared" si="147"/>
        <v>0</v>
      </c>
      <c r="L299" s="86">
        <f t="shared" si="147"/>
        <v>0</v>
      </c>
      <c r="M299" s="63">
        <f t="shared" si="147"/>
        <v>0</v>
      </c>
      <c r="N299" s="63">
        <f t="shared" si="147"/>
        <v>0</v>
      </c>
      <c r="O299" s="86">
        <f>O300</f>
        <v>100000</v>
      </c>
      <c r="P299" s="86">
        <f>P300</f>
        <v>100000</v>
      </c>
    </row>
    <row r="300" spans="1:16" ht="18" customHeight="1">
      <c r="A300" s="111" t="s">
        <v>1</v>
      </c>
      <c r="B300" s="112">
        <v>42</v>
      </c>
      <c r="C300" s="113" t="s">
        <v>123</v>
      </c>
      <c r="D300" s="134">
        <f>D301+D303+D302</f>
        <v>152595.71000000002</v>
      </c>
      <c r="E300" s="134">
        <f>E301+E303+E302</f>
        <v>150000</v>
      </c>
      <c r="F300" s="134">
        <f t="shared" si="141"/>
        <v>120000</v>
      </c>
      <c r="G300" s="134">
        <f>G301+G303+G302</f>
        <v>0</v>
      </c>
      <c r="H300" s="134">
        <f aca="true" t="shared" si="148" ref="H300:N300">H301+H303+H302</f>
        <v>0</v>
      </c>
      <c r="I300" s="134">
        <f t="shared" si="148"/>
        <v>120000</v>
      </c>
      <c r="J300" s="134">
        <f t="shared" si="148"/>
        <v>0</v>
      </c>
      <c r="K300" s="134">
        <f t="shared" si="148"/>
        <v>0</v>
      </c>
      <c r="L300" s="134">
        <f t="shared" si="148"/>
        <v>0</v>
      </c>
      <c r="M300" s="216">
        <f t="shared" si="148"/>
        <v>0</v>
      </c>
      <c r="N300" s="216">
        <f t="shared" si="148"/>
        <v>0</v>
      </c>
      <c r="O300" s="134">
        <v>100000</v>
      </c>
      <c r="P300" s="134">
        <v>100000</v>
      </c>
    </row>
    <row r="301" spans="1:19" s="81" customFormat="1" ht="15.75" customHeight="1">
      <c r="A301" s="105" t="s">
        <v>1</v>
      </c>
      <c r="B301" s="74"/>
      <c r="C301" s="71" t="s">
        <v>282</v>
      </c>
      <c r="D301" s="87">
        <v>3206.51</v>
      </c>
      <c r="E301" s="87">
        <v>97300</v>
      </c>
      <c r="F301" s="87">
        <f t="shared" si="141"/>
        <v>0</v>
      </c>
      <c r="G301" s="87">
        <v>0</v>
      </c>
      <c r="H301" s="87">
        <v>0</v>
      </c>
      <c r="I301" s="87">
        <v>0</v>
      </c>
      <c r="J301" s="87">
        <v>0</v>
      </c>
      <c r="K301" s="87">
        <v>0</v>
      </c>
      <c r="L301" s="87">
        <v>0</v>
      </c>
      <c r="M301" s="67">
        <v>0</v>
      </c>
      <c r="N301" s="67">
        <v>0</v>
      </c>
      <c r="O301" s="87">
        <v>0</v>
      </c>
      <c r="P301" s="87">
        <v>0</v>
      </c>
      <c r="S301" s="82"/>
    </row>
    <row r="302" spans="1:19" s="81" customFormat="1" ht="15.75" customHeight="1">
      <c r="A302" s="105" t="s">
        <v>1</v>
      </c>
      <c r="B302" s="74"/>
      <c r="C302" s="57" t="s">
        <v>429</v>
      </c>
      <c r="D302" s="87">
        <v>136116.92</v>
      </c>
      <c r="E302" s="87">
        <v>52700</v>
      </c>
      <c r="F302" s="87">
        <f>SUM(G302:N302)</f>
        <v>120000</v>
      </c>
      <c r="G302" s="87">
        <v>0</v>
      </c>
      <c r="H302" s="87">
        <v>0</v>
      </c>
      <c r="I302" s="87">
        <v>120000</v>
      </c>
      <c r="J302" s="87">
        <v>0</v>
      </c>
      <c r="K302" s="87">
        <v>0</v>
      </c>
      <c r="L302" s="87">
        <v>0</v>
      </c>
      <c r="M302" s="67">
        <v>0</v>
      </c>
      <c r="N302" s="67">
        <v>0</v>
      </c>
      <c r="O302" s="87">
        <v>0</v>
      </c>
      <c r="P302" s="87">
        <v>0</v>
      </c>
      <c r="S302" s="82"/>
    </row>
    <row r="303" spans="1:19" s="81" customFormat="1" ht="15.75" customHeight="1">
      <c r="A303" s="105" t="s">
        <v>1</v>
      </c>
      <c r="B303" s="74"/>
      <c r="C303" s="56" t="s">
        <v>297</v>
      </c>
      <c r="D303" s="87">
        <v>13272.28</v>
      </c>
      <c r="E303" s="87">
        <v>0</v>
      </c>
      <c r="F303" s="87">
        <f>SUM(G303:N303)</f>
        <v>0</v>
      </c>
      <c r="G303" s="87">
        <v>0</v>
      </c>
      <c r="H303" s="87">
        <v>0</v>
      </c>
      <c r="I303" s="87">
        <v>0</v>
      </c>
      <c r="J303" s="87">
        <v>0</v>
      </c>
      <c r="K303" s="87">
        <v>0</v>
      </c>
      <c r="L303" s="87">
        <v>0</v>
      </c>
      <c r="M303" s="67">
        <v>0</v>
      </c>
      <c r="N303" s="67">
        <v>0</v>
      </c>
      <c r="O303" s="87">
        <v>0</v>
      </c>
      <c r="P303" s="87">
        <v>0</v>
      </c>
      <c r="S303" s="82"/>
    </row>
    <row r="304" spans="1:16" ht="24" customHeight="1">
      <c r="A304" s="103" t="s">
        <v>333</v>
      </c>
      <c r="B304" s="251" t="s">
        <v>252</v>
      </c>
      <c r="C304" s="235"/>
      <c r="D304" s="88">
        <f>D305</f>
        <v>118091.29999999999</v>
      </c>
      <c r="E304" s="88">
        <f>E305</f>
        <v>70000</v>
      </c>
      <c r="F304" s="92">
        <f aca="true" t="shared" si="149" ref="F304:F310">SUM(G304:N304)</f>
        <v>60000</v>
      </c>
      <c r="G304" s="88">
        <f>G305</f>
        <v>0</v>
      </c>
      <c r="H304" s="88">
        <f aca="true" t="shared" si="150" ref="H304:N305">H305</f>
        <v>0</v>
      </c>
      <c r="I304" s="88">
        <f t="shared" si="150"/>
        <v>60000</v>
      </c>
      <c r="J304" s="88">
        <f t="shared" si="150"/>
        <v>0</v>
      </c>
      <c r="K304" s="88">
        <f t="shared" si="150"/>
        <v>0</v>
      </c>
      <c r="L304" s="88">
        <f t="shared" si="150"/>
        <v>0</v>
      </c>
      <c r="M304" s="64">
        <f t="shared" si="150"/>
        <v>0</v>
      </c>
      <c r="N304" s="64">
        <f t="shared" si="150"/>
        <v>0</v>
      </c>
      <c r="O304" s="88">
        <f>O305</f>
        <v>50000</v>
      </c>
      <c r="P304" s="88">
        <f>P305</f>
        <v>50000</v>
      </c>
    </row>
    <row r="305" spans="1:16" ht="21" customHeight="1">
      <c r="A305" s="98"/>
      <c r="B305" s="76">
        <v>4</v>
      </c>
      <c r="C305" s="104" t="s">
        <v>125</v>
      </c>
      <c r="D305" s="86">
        <f>D306</f>
        <v>118091.29999999999</v>
      </c>
      <c r="E305" s="86">
        <f>E306</f>
        <v>70000</v>
      </c>
      <c r="F305" s="86">
        <f t="shared" si="149"/>
        <v>60000</v>
      </c>
      <c r="G305" s="86">
        <f>G306</f>
        <v>0</v>
      </c>
      <c r="H305" s="86">
        <f t="shared" si="150"/>
        <v>0</v>
      </c>
      <c r="I305" s="86">
        <f t="shared" si="150"/>
        <v>60000</v>
      </c>
      <c r="J305" s="86">
        <f t="shared" si="150"/>
        <v>0</v>
      </c>
      <c r="K305" s="86">
        <f t="shared" si="150"/>
        <v>0</v>
      </c>
      <c r="L305" s="86">
        <f t="shared" si="150"/>
        <v>0</v>
      </c>
      <c r="M305" s="63">
        <f t="shared" si="150"/>
        <v>0</v>
      </c>
      <c r="N305" s="63">
        <f t="shared" si="150"/>
        <v>0</v>
      </c>
      <c r="O305" s="86">
        <f>O306</f>
        <v>50000</v>
      </c>
      <c r="P305" s="86">
        <f>P306</f>
        <v>50000</v>
      </c>
    </row>
    <row r="306" spans="1:16" ht="18" customHeight="1">
      <c r="A306" s="111" t="s">
        <v>1</v>
      </c>
      <c r="B306" s="112">
        <v>42</v>
      </c>
      <c r="C306" s="113" t="s">
        <v>123</v>
      </c>
      <c r="D306" s="134">
        <f>D307+D308+D309+D310</f>
        <v>118091.29999999999</v>
      </c>
      <c r="E306" s="134">
        <f>E307+E308+E309+E310</f>
        <v>70000</v>
      </c>
      <c r="F306" s="134">
        <f>SUM(G306:N306)</f>
        <v>60000</v>
      </c>
      <c r="G306" s="134">
        <f>G307+G309+G310+G308</f>
        <v>0</v>
      </c>
      <c r="H306" s="134">
        <f aca="true" t="shared" si="151" ref="H306:N306">H307+H309+H310+H308</f>
        <v>0</v>
      </c>
      <c r="I306" s="134">
        <f t="shared" si="151"/>
        <v>60000</v>
      </c>
      <c r="J306" s="134">
        <f t="shared" si="151"/>
        <v>0</v>
      </c>
      <c r="K306" s="134">
        <f t="shared" si="151"/>
        <v>0</v>
      </c>
      <c r="L306" s="134">
        <f t="shared" si="151"/>
        <v>0</v>
      </c>
      <c r="M306" s="134">
        <f t="shared" si="151"/>
        <v>0</v>
      </c>
      <c r="N306" s="134">
        <f t="shared" si="151"/>
        <v>0</v>
      </c>
      <c r="O306" s="134">
        <v>50000</v>
      </c>
      <c r="P306" s="134">
        <v>50000</v>
      </c>
    </row>
    <row r="307" spans="1:19" s="81" customFormat="1" ht="17.25" customHeight="1">
      <c r="A307" s="105" t="s">
        <v>1</v>
      </c>
      <c r="B307" s="74"/>
      <c r="C307" s="56" t="s">
        <v>282</v>
      </c>
      <c r="D307" s="87">
        <v>46751.87</v>
      </c>
      <c r="E307" s="87">
        <v>0</v>
      </c>
      <c r="F307" s="87">
        <f t="shared" si="149"/>
        <v>0</v>
      </c>
      <c r="G307" s="87">
        <v>0</v>
      </c>
      <c r="H307" s="87">
        <v>0</v>
      </c>
      <c r="I307" s="87">
        <v>0</v>
      </c>
      <c r="J307" s="87">
        <v>0</v>
      </c>
      <c r="K307" s="87">
        <v>0</v>
      </c>
      <c r="L307" s="87">
        <v>0</v>
      </c>
      <c r="M307" s="67">
        <v>0</v>
      </c>
      <c r="N307" s="67">
        <v>0</v>
      </c>
      <c r="O307" s="87">
        <v>0</v>
      </c>
      <c r="P307" s="87">
        <v>0</v>
      </c>
      <c r="S307" s="82"/>
    </row>
    <row r="308" spans="1:19" s="81" customFormat="1" ht="15.75" customHeight="1">
      <c r="A308" s="105" t="s">
        <v>1</v>
      </c>
      <c r="B308" s="74"/>
      <c r="C308" s="57" t="s">
        <v>429</v>
      </c>
      <c r="D308" s="87">
        <v>3792.28</v>
      </c>
      <c r="E308" s="87">
        <v>0</v>
      </c>
      <c r="F308" s="87">
        <f>SUM(G308:N308)</f>
        <v>60000</v>
      </c>
      <c r="G308" s="87">
        <v>0</v>
      </c>
      <c r="H308" s="87">
        <v>0</v>
      </c>
      <c r="I308" s="87">
        <v>60000</v>
      </c>
      <c r="J308" s="87">
        <v>0</v>
      </c>
      <c r="K308" s="87">
        <v>0</v>
      </c>
      <c r="L308" s="87">
        <v>0</v>
      </c>
      <c r="M308" s="67">
        <v>0</v>
      </c>
      <c r="N308" s="67">
        <v>0</v>
      </c>
      <c r="O308" s="87">
        <v>0</v>
      </c>
      <c r="P308" s="87">
        <v>0</v>
      </c>
      <c r="S308" s="82"/>
    </row>
    <row r="309" spans="1:19" s="81" customFormat="1" ht="17.25" customHeight="1">
      <c r="A309" s="105" t="s">
        <v>1</v>
      </c>
      <c r="B309" s="74"/>
      <c r="C309" s="61" t="s">
        <v>284</v>
      </c>
      <c r="D309" s="87">
        <v>67547.15</v>
      </c>
      <c r="E309" s="87">
        <v>0</v>
      </c>
      <c r="F309" s="87">
        <f t="shared" si="149"/>
        <v>0</v>
      </c>
      <c r="G309" s="87">
        <v>0</v>
      </c>
      <c r="H309" s="87">
        <v>0</v>
      </c>
      <c r="I309" s="87">
        <v>0</v>
      </c>
      <c r="J309" s="87">
        <v>0</v>
      </c>
      <c r="K309" s="87">
        <v>0</v>
      </c>
      <c r="L309" s="87">
        <v>0</v>
      </c>
      <c r="M309" s="67">
        <v>0</v>
      </c>
      <c r="N309" s="67">
        <v>0</v>
      </c>
      <c r="O309" s="87"/>
      <c r="P309" s="87"/>
      <c r="S309" s="82"/>
    </row>
    <row r="310" spans="1:19" s="81" customFormat="1" ht="20.25" customHeight="1">
      <c r="A310" s="105" t="s">
        <v>1</v>
      </c>
      <c r="B310" s="74"/>
      <c r="C310" s="56" t="s">
        <v>297</v>
      </c>
      <c r="D310" s="87">
        <v>0</v>
      </c>
      <c r="E310" s="87">
        <v>70000</v>
      </c>
      <c r="F310" s="87">
        <f t="shared" si="149"/>
        <v>0</v>
      </c>
      <c r="G310" s="87">
        <v>0</v>
      </c>
      <c r="H310" s="87">
        <v>0</v>
      </c>
      <c r="I310" s="87">
        <v>0</v>
      </c>
      <c r="J310" s="87">
        <v>0</v>
      </c>
      <c r="K310" s="87">
        <v>0</v>
      </c>
      <c r="L310" s="87">
        <v>0</v>
      </c>
      <c r="M310" s="67">
        <v>0</v>
      </c>
      <c r="N310" s="67">
        <v>0</v>
      </c>
      <c r="O310" s="87">
        <v>0</v>
      </c>
      <c r="P310" s="87">
        <v>0</v>
      </c>
      <c r="S310" s="82"/>
    </row>
    <row r="311" spans="1:16" ht="27.75" customHeight="1">
      <c r="A311" s="115"/>
      <c r="B311" s="258" t="s">
        <v>213</v>
      </c>
      <c r="C311" s="259"/>
      <c r="D311" s="84">
        <f>D312+D322+D326+D338+D332</f>
        <v>616298.0000000001</v>
      </c>
      <c r="E311" s="84">
        <f>E312+E322+E326+E338+E332</f>
        <v>1447620</v>
      </c>
      <c r="F311" s="84">
        <f t="shared" si="141"/>
        <v>1515000</v>
      </c>
      <c r="G311" s="84">
        <f aca="true" t="shared" si="152" ref="G311:N311">G312+G322+G326+G341+G332</f>
        <v>839670</v>
      </c>
      <c r="H311" s="84">
        <f t="shared" si="152"/>
        <v>0</v>
      </c>
      <c r="I311" s="84">
        <f t="shared" si="152"/>
        <v>174500</v>
      </c>
      <c r="J311" s="84">
        <f t="shared" si="152"/>
        <v>400830</v>
      </c>
      <c r="K311" s="84">
        <f t="shared" si="152"/>
        <v>0</v>
      </c>
      <c r="L311" s="84">
        <f t="shared" si="152"/>
        <v>0</v>
      </c>
      <c r="M311" s="66">
        <f t="shared" si="152"/>
        <v>0</v>
      </c>
      <c r="N311" s="66">
        <f t="shared" si="152"/>
        <v>100000</v>
      </c>
      <c r="O311" s="84">
        <f>O312+O322+O326+O332+O338</f>
        <v>1175000</v>
      </c>
      <c r="P311" s="84">
        <f>P312+P322+P326+P332+P338</f>
        <v>1195000</v>
      </c>
    </row>
    <row r="312" spans="1:16" ht="24" customHeight="1">
      <c r="A312" s="103" t="s">
        <v>334</v>
      </c>
      <c r="B312" s="254" t="s">
        <v>214</v>
      </c>
      <c r="C312" s="255"/>
      <c r="D312" s="88">
        <f>D316</f>
        <v>448256.39</v>
      </c>
      <c r="E312" s="88">
        <f>E316</f>
        <v>656000</v>
      </c>
      <c r="F312" s="92">
        <f t="shared" si="141"/>
        <v>725000</v>
      </c>
      <c r="G312" s="88">
        <f aca="true" t="shared" si="153" ref="G312:P312">G316</f>
        <v>550500</v>
      </c>
      <c r="H312" s="88">
        <f t="shared" si="153"/>
        <v>0</v>
      </c>
      <c r="I312" s="88">
        <f t="shared" si="153"/>
        <v>174500</v>
      </c>
      <c r="J312" s="88">
        <f t="shared" si="153"/>
        <v>0</v>
      </c>
      <c r="K312" s="88">
        <f t="shared" si="153"/>
        <v>0</v>
      </c>
      <c r="L312" s="88">
        <f t="shared" si="153"/>
        <v>0</v>
      </c>
      <c r="M312" s="64">
        <f t="shared" si="153"/>
        <v>0</v>
      </c>
      <c r="N312" s="64">
        <f t="shared" si="153"/>
        <v>0</v>
      </c>
      <c r="O312" s="88">
        <f t="shared" si="153"/>
        <v>730000</v>
      </c>
      <c r="P312" s="88">
        <f t="shared" si="153"/>
        <v>740000</v>
      </c>
    </row>
    <row r="313" spans="1:19" s="95" customFormat="1" ht="15" customHeight="1">
      <c r="A313" s="238" t="s">
        <v>11</v>
      </c>
      <c r="B313" s="238" t="s">
        <v>94</v>
      </c>
      <c r="C313" s="239" t="s">
        <v>15</v>
      </c>
      <c r="D313" s="238" t="s">
        <v>396</v>
      </c>
      <c r="E313" s="238" t="s">
        <v>397</v>
      </c>
      <c r="F313" s="264" t="s">
        <v>405</v>
      </c>
      <c r="G313" s="239" t="s">
        <v>398</v>
      </c>
      <c r="H313" s="239"/>
      <c r="I313" s="239"/>
      <c r="J313" s="239"/>
      <c r="K313" s="239"/>
      <c r="L313" s="239"/>
      <c r="M313" s="239"/>
      <c r="N313" s="239"/>
      <c r="O313" s="238" t="s">
        <v>307</v>
      </c>
      <c r="P313" s="238" t="s">
        <v>399</v>
      </c>
      <c r="S313" s="96"/>
    </row>
    <row r="314" spans="1:19" s="148" customFormat="1" ht="44.25" customHeight="1">
      <c r="A314" s="239"/>
      <c r="B314" s="239"/>
      <c r="C314" s="239"/>
      <c r="D314" s="239"/>
      <c r="E314" s="239"/>
      <c r="F314" s="265"/>
      <c r="G314" s="97" t="s">
        <v>71</v>
      </c>
      <c r="H314" s="97" t="s">
        <v>12</v>
      </c>
      <c r="I314" s="97" t="s">
        <v>74</v>
      </c>
      <c r="J314" s="97" t="s">
        <v>72</v>
      </c>
      <c r="K314" s="97" t="s">
        <v>13</v>
      </c>
      <c r="L314" s="201" t="s">
        <v>229</v>
      </c>
      <c r="M314" s="97" t="s">
        <v>230</v>
      </c>
      <c r="N314" s="97" t="s">
        <v>98</v>
      </c>
      <c r="O314" s="238"/>
      <c r="P314" s="238"/>
      <c r="S314" s="149"/>
    </row>
    <row r="315" spans="1:19" s="95" customFormat="1" ht="10.5" customHeight="1">
      <c r="A315" s="80">
        <v>1</v>
      </c>
      <c r="B315" s="80">
        <v>2</v>
      </c>
      <c r="C315" s="80">
        <v>3</v>
      </c>
      <c r="D315" s="80">
        <v>4</v>
      </c>
      <c r="E315" s="80">
        <v>5</v>
      </c>
      <c r="F315" s="80">
        <v>6</v>
      </c>
      <c r="G315" s="80">
        <v>7</v>
      </c>
      <c r="H315" s="80">
        <v>8</v>
      </c>
      <c r="I315" s="80">
        <v>9</v>
      </c>
      <c r="J315" s="80">
        <v>10</v>
      </c>
      <c r="K315" s="80">
        <v>11</v>
      </c>
      <c r="L315" s="80">
        <v>12</v>
      </c>
      <c r="M315" s="213">
        <v>13</v>
      </c>
      <c r="N315" s="213">
        <v>14</v>
      </c>
      <c r="O315" s="80">
        <v>15</v>
      </c>
      <c r="P315" s="80">
        <v>16</v>
      </c>
      <c r="S315" s="96"/>
    </row>
    <row r="316" spans="1:16" ht="21" customHeight="1">
      <c r="A316" s="98"/>
      <c r="B316" s="76">
        <v>3</v>
      </c>
      <c r="C316" s="104" t="s">
        <v>3</v>
      </c>
      <c r="D316" s="86">
        <f>D317</f>
        <v>448256.39</v>
      </c>
      <c r="E316" s="86">
        <f>E317</f>
        <v>656000</v>
      </c>
      <c r="F316" s="86">
        <f t="shared" si="141"/>
        <v>725000</v>
      </c>
      <c r="G316" s="86">
        <f>G317</f>
        <v>550500</v>
      </c>
      <c r="H316" s="86">
        <f aca="true" t="shared" si="154" ref="H316:P316">H317</f>
        <v>0</v>
      </c>
      <c r="I316" s="86">
        <f t="shared" si="154"/>
        <v>174500</v>
      </c>
      <c r="J316" s="86">
        <f t="shared" si="154"/>
        <v>0</v>
      </c>
      <c r="K316" s="86">
        <f t="shared" si="154"/>
        <v>0</v>
      </c>
      <c r="L316" s="86">
        <f t="shared" si="154"/>
        <v>0</v>
      </c>
      <c r="M316" s="63">
        <f t="shared" si="154"/>
        <v>0</v>
      </c>
      <c r="N316" s="63">
        <f t="shared" si="154"/>
        <v>0</v>
      </c>
      <c r="O316" s="86">
        <f t="shared" si="154"/>
        <v>730000</v>
      </c>
      <c r="P316" s="86">
        <f t="shared" si="154"/>
        <v>740000</v>
      </c>
    </row>
    <row r="317" spans="1:16" ht="18" customHeight="1">
      <c r="A317" s="98"/>
      <c r="B317" s="76">
        <v>32</v>
      </c>
      <c r="C317" s="104" t="s">
        <v>7</v>
      </c>
      <c r="D317" s="86">
        <f>D318+D320+D319+D321</f>
        <v>448256.39</v>
      </c>
      <c r="E317" s="86">
        <f>E318+E320+E319+E321</f>
        <v>656000</v>
      </c>
      <c r="F317" s="86">
        <f>SUM(G317:N317)</f>
        <v>725000</v>
      </c>
      <c r="G317" s="86">
        <f>SUM(G318+G320+G319+G321)</f>
        <v>550500</v>
      </c>
      <c r="H317" s="86">
        <f aca="true" t="shared" si="155" ref="H317:N317">SUM(H318+H320+H319+H321)</f>
        <v>0</v>
      </c>
      <c r="I317" s="86">
        <f t="shared" si="155"/>
        <v>174500</v>
      </c>
      <c r="J317" s="86">
        <f t="shared" si="155"/>
        <v>0</v>
      </c>
      <c r="K317" s="86">
        <f t="shared" si="155"/>
        <v>0</v>
      </c>
      <c r="L317" s="86">
        <f t="shared" si="155"/>
        <v>0</v>
      </c>
      <c r="M317" s="63">
        <f t="shared" si="155"/>
        <v>0</v>
      </c>
      <c r="N317" s="63">
        <f t="shared" si="155"/>
        <v>0</v>
      </c>
      <c r="O317" s="86">
        <v>730000</v>
      </c>
      <c r="P317" s="86">
        <v>740000</v>
      </c>
    </row>
    <row r="318" spans="1:19" s="95" customFormat="1" ht="15" customHeight="1">
      <c r="A318" s="105"/>
      <c r="B318" s="74"/>
      <c r="C318" s="71" t="s">
        <v>282</v>
      </c>
      <c r="D318" s="87">
        <v>59532.95</v>
      </c>
      <c r="E318" s="87">
        <v>473200</v>
      </c>
      <c r="F318" s="86">
        <f>SUM(G318:N318)</f>
        <v>550500</v>
      </c>
      <c r="G318" s="87">
        <v>550500</v>
      </c>
      <c r="H318" s="87">
        <v>0</v>
      </c>
      <c r="I318" s="87">
        <v>0</v>
      </c>
      <c r="J318" s="87">
        <v>0</v>
      </c>
      <c r="K318" s="87">
        <v>0</v>
      </c>
      <c r="L318" s="87">
        <v>0</v>
      </c>
      <c r="M318" s="67">
        <v>0</v>
      </c>
      <c r="N318" s="67">
        <v>0</v>
      </c>
      <c r="O318" s="87">
        <v>0</v>
      </c>
      <c r="P318" s="87">
        <v>0</v>
      </c>
      <c r="S318" s="96"/>
    </row>
    <row r="319" spans="1:19" s="95" customFormat="1" ht="15" customHeight="1">
      <c r="A319" s="105"/>
      <c r="B319" s="74"/>
      <c r="C319" s="71" t="s">
        <v>290</v>
      </c>
      <c r="D319" s="87">
        <v>60173.2</v>
      </c>
      <c r="E319" s="87">
        <v>0</v>
      </c>
      <c r="F319" s="87">
        <f>SUM(G319:N319)</f>
        <v>0</v>
      </c>
      <c r="G319" s="87">
        <v>0</v>
      </c>
      <c r="H319" s="87">
        <v>0</v>
      </c>
      <c r="I319" s="87">
        <v>0</v>
      </c>
      <c r="J319" s="87">
        <v>0</v>
      </c>
      <c r="K319" s="87">
        <v>0</v>
      </c>
      <c r="L319" s="87">
        <v>0</v>
      </c>
      <c r="M319" s="67">
        <v>0</v>
      </c>
      <c r="N319" s="67">
        <v>0</v>
      </c>
      <c r="O319" s="87">
        <v>0</v>
      </c>
      <c r="P319" s="87">
        <v>0</v>
      </c>
      <c r="S319" s="96"/>
    </row>
    <row r="320" spans="1:19" s="95" customFormat="1" ht="15" customHeight="1">
      <c r="A320" s="105"/>
      <c r="B320" s="74"/>
      <c r="C320" s="57" t="s">
        <v>429</v>
      </c>
      <c r="D320" s="87">
        <v>328550.24</v>
      </c>
      <c r="E320" s="87">
        <v>182800</v>
      </c>
      <c r="F320" s="87">
        <f t="shared" si="141"/>
        <v>174500</v>
      </c>
      <c r="G320" s="87">
        <v>0</v>
      </c>
      <c r="H320" s="87">
        <v>0</v>
      </c>
      <c r="I320" s="87">
        <v>174500</v>
      </c>
      <c r="J320" s="87">
        <v>0</v>
      </c>
      <c r="K320" s="87">
        <v>0</v>
      </c>
      <c r="L320" s="87">
        <v>0</v>
      </c>
      <c r="M320" s="67">
        <v>0</v>
      </c>
      <c r="N320" s="67">
        <v>0</v>
      </c>
      <c r="O320" s="87">
        <v>0</v>
      </c>
      <c r="P320" s="87">
        <v>0</v>
      </c>
      <c r="S320" s="96"/>
    </row>
    <row r="321" spans="1:19" s="81" customFormat="1" ht="17.25" customHeight="1">
      <c r="A321" s="105" t="s">
        <v>1</v>
      </c>
      <c r="B321" s="74"/>
      <c r="C321" s="56" t="s">
        <v>297</v>
      </c>
      <c r="D321" s="87">
        <v>0</v>
      </c>
      <c r="E321" s="87">
        <v>0</v>
      </c>
      <c r="F321" s="87">
        <f t="shared" si="141"/>
        <v>0</v>
      </c>
      <c r="G321" s="87">
        <v>0</v>
      </c>
      <c r="H321" s="87">
        <v>0</v>
      </c>
      <c r="I321" s="87">
        <v>0</v>
      </c>
      <c r="J321" s="87">
        <v>0</v>
      </c>
      <c r="K321" s="87">
        <v>0</v>
      </c>
      <c r="L321" s="87">
        <v>0</v>
      </c>
      <c r="M321" s="67">
        <v>0</v>
      </c>
      <c r="N321" s="67">
        <v>0</v>
      </c>
      <c r="O321" s="87">
        <v>0</v>
      </c>
      <c r="P321" s="87">
        <v>0</v>
      </c>
      <c r="S321" s="82"/>
    </row>
    <row r="322" spans="1:16" ht="25.5" customHeight="1">
      <c r="A322" s="103" t="s">
        <v>334</v>
      </c>
      <c r="B322" s="234" t="s">
        <v>193</v>
      </c>
      <c r="C322" s="235"/>
      <c r="D322" s="88">
        <f aca="true" t="shared" si="156" ref="D322:E324">D323</f>
        <v>0</v>
      </c>
      <c r="E322" s="88">
        <f t="shared" si="156"/>
        <v>70000</v>
      </c>
      <c r="F322" s="92">
        <f t="shared" si="141"/>
        <v>30000</v>
      </c>
      <c r="G322" s="88">
        <f>G323</f>
        <v>30000</v>
      </c>
      <c r="H322" s="88">
        <f aca="true" t="shared" si="157" ref="H322:P322">H323</f>
        <v>0</v>
      </c>
      <c r="I322" s="88">
        <f t="shared" si="157"/>
        <v>0</v>
      </c>
      <c r="J322" s="88">
        <f t="shared" si="157"/>
        <v>0</v>
      </c>
      <c r="K322" s="88">
        <f t="shared" si="157"/>
        <v>0</v>
      </c>
      <c r="L322" s="88">
        <f t="shared" si="157"/>
        <v>0</v>
      </c>
      <c r="M322" s="64">
        <f t="shared" si="157"/>
        <v>0</v>
      </c>
      <c r="N322" s="64">
        <f t="shared" si="157"/>
        <v>0</v>
      </c>
      <c r="O322" s="88">
        <f t="shared" si="157"/>
        <v>0</v>
      </c>
      <c r="P322" s="88">
        <f t="shared" si="157"/>
        <v>0</v>
      </c>
    </row>
    <row r="323" spans="1:16" ht="21" customHeight="1">
      <c r="A323" s="98"/>
      <c r="B323" s="76">
        <v>3</v>
      </c>
      <c r="C323" s="104" t="s">
        <v>3</v>
      </c>
      <c r="D323" s="86">
        <f t="shared" si="156"/>
        <v>0</v>
      </c>
      <c r="E323" s="86">
        <f t="shared" si="156"/>
        <v>70000</v>
      </c>
      <c r="F323" s="86">
        <f>SUM(G323:N323)</f>
        <v>30000</v>
      </c>
      <c r="G323" s="86">
        <f>G324</f>
        <v>30000</v>
      </c>
      <c r="H323" s="86">
        <f aca="true" t="shared" si="158" ref="H323:P323">H324</f>
        <v>0</v>
      </c>
      <c r="I323" s="86">
        <f t="shared" si="158"/>
        <v>0</v>
      </c>
      <c r="J323" s="86">
        <f t="shared" si="158"/>
        <v>0</v>
      </c>
      <c r="K323" s="86">
        <f t="shared" si="158"/>
        <v>0</v>
      </c>
      <c r="L323" s="86">
        <f t="shared" si="158"/>
        <v>0</v>
      </c>
      <c r="M323" s="63">
        <f t="shared" si="158"/>
        <v>0</v>
      </c>
      <c r="N323" s="63">
        <f t="shared" si="158"/>
        <v>0</v>
      </c>
      <c r="O323" s="86">
        <f t="shared" si="158"/>
        <v>0</v>
      </c>
      <c r="P323" s="86">
        <f t="shared" si="158"/>
        <v>0</v>
      </c>
    </row>
    <row r="324" spans="1:16" ht="18" customHeight="1">
      <c r="A324" s="98"/>
      <c r="B324" s="76">
        <v>38</v>
      </c>
      <c r="C324" s="104" t="s">
        <v>119</v>
      </c>
      <c r="D324" s="86">
        <f t="shared" si="156"/>
        <v>0</v>
      </c>
      <c r="E324" s="86">
        <f t="shared" si="156"/>
        <v>70000</v>
      </c>
      <c r="F324" s="86">
        <f t="shared" si="141"/>
        <v>30000</v>
      </c>
      <c r="G324" s="86">
        <f>G325</f>
        <v>30000</v>
      </c>
      <c r="H324" s="86">
        <f aca="true" t="shared" si="159" ref="H324:P324">H325</f>
        <v>0</v>
      </c>
      <c r="I324" s="86">
        <f t="shared" si="159"/>
        <v>0</v>
      </c>
      <c r="J324" s="86">
        <f t="shared" si="159"/>
        <v>0</v>
      </c>
      <c r="K324" s="86">
        <f t="shared" si="159"/>
        <v>0</v>
      </c>
      <c r="L324" s="86">
        <f t="shared" si="159"/>
        <v>0</v>
      </c>
      <c r="M324" s="63">
        <f t="shared" si="159"/>
        <v>0</v>
      </c>
      <c r="N324" s="63">
        <f t="shared" si="159"/>
        <v>0</v>
      </c>
      <c r="O324" s="86">
        <f t="shared" si="159"/>
        <v>0</v>
      </c>
      <c r="P324" s="86">
        <f t="shared" si="159"/>
        <v>0</v>
      </c>
    </row>
    <row r="325" spans="1:19" s="95" customFormat="1" ht="15" customHeight="1">
      <c r="A325" s="105" t="s">
        <v>1</v>
      </c>
      <c r="B325" s="74"/>
      <c r="C325" s="71" t="s">
        <v>282</v>
      </c>
      <c r="D325" s="87">
        <v>0</v>
      </c>
      <c r="E325" s="87">
        <v>70000</v>
      </c>
      <c r="F325" s="87">
        <f t="shared" si="141"/>
        <v>30000</v>
      </c>
      <c r="G325" s="87">
        <v>30000</v>
      </c>
      <c r="H325" s="87">
        <v>0</v>
      </c>
      <c r="I325" s="87">
        <v>0</v>
      </c>
      <c r="J325" s="87">
        <v>0</v>
      </c>
      <c r="K325" s="87">
        <v>0</v>
      </c>
      <c r="L325" s="87">
        <v>0</v>
      </c>
      <c r="M325" s="67">
        <v>0</v>
      </c>
      <c r="N325" s="67">
        <v>0</v>
      </c>
      <c r="O325" s="87">
        <v>0</v>
      </c>
      <c r="P325" s="87">
        <v>0</v>
      </c>
      <c r="S325" s="96"/>
    </row>
    <row r="326" spans="1:16" ht="24" customHeight="1">
      <c r="A326" s="103" t="s">
        <v>334</v>
      </c>
      <c r="B326" s="251" t="s">
        <v>215</v>
      </c>
      <c r="C326" s="235"/>
      <c r="D326" s="88">
        <f>D327</f>
        <v>160388.05000000002</v>
      </c>
      <c r="E326" s="88">
        <f>E327</f>
        <v>663620</v>
      </c>
      <c r="F326" s="92">
        <f t="shared" si="141"/>
        <v>650000</v>
      </c>
      <c r="G326" s="88">
        <f aca="true" t="shared" si="160" ref="G326:P327">G327</f>
        <v>249170</v>
      </c>
      <c r="H326" s="88">
        <f t="shared" si="160"/>
        <v>0</v>
      </c>
      <c r="I326" s="88">
        <f t="shared" si="160"/>
        <v>0</v>
      </c>
      <c r="J326" s="88">
        <f t="shared" si="160"/>
        <v>400830</v>
      </c>
      <c r="K326" s="88">
        <f t="shared" si="160"/>
        <v>0</v>
      </c>
      <c r="L326" s="88">
        <f t="shared" si="160"/>
        <v>0</v>
      </c>
      <c r="M326" s="64">
        <f t="shared" si="160"/>
        <v>0</v>
      </c>
      <c r="N326" s="64">
        <f t="shared" si="160"/>
        <v>0</v>
      </c>
      <c r="O326" s="88">
        <f t="shared" si="160"/>
        <v>330000</v>
      </c>
      <c r="P326" s="88">
        <f t="shared" si="160"/>
        <v>300000</v>
      </c>
    </row>
    <row r="327" spans="1:16" ht="21" customHeight="1">
      <c r="A327" s="98"/>
      <c r="B327" s="76">
        <v>4</v>
      </c>
      <c r="C327" s="104" t="s">
        <v>125</v>
      </c>
      <c r="D327" s="86">
        <f>D328</f>
        <v>160388.05000000002</v>
      </c>
      <c r="E327" s="86">
        <f>E328</f>
        <v>663620</v>
      </c>
      <c r="F327" s="86">
        <f t="shared" si="141"/>
        <v>650000</v>
      </c>
      <c r="G327" s="86">
        <f t="shared" si="160"/>
        <v>249170</v>
      </c>
      <c r="H327" s="86">
        <f t="shared" si="160"/>
        <v>0</v>
      </c>
      <c r="I327" s="86">
        <f t="shared" si="160"/>
        <v>0</v>
      </c>
      <c r="J327" s="86">
        <f t="shared" si="160"/>
        <v>400830</v>
      </c>
      <c r="K327" s="86">
        <f t="shared" si="160"/>
        <v>0</v>
      </c>
      <c r="L327" s="86">
        <f t="shared" si="160"/>
        <v>0</v>
      </c>
      <c r="M327" s="63">
        <f t="shared" si="160"/>
        <v>0</v>
      </c>
      <c r="N327" s="63">
        <f t="shared" si="160"/>
        <v>0</v>
      </c>
      <c r="O327" s="86">
        <f t="shared" si="160"/>
        <v>330000</v>
      </c>
      <c r="P327" s="86">
        <f t="shared" si="160"/>
        <v>300000</v>
      </c>
    </row>
    <row r="328" spans="1:16" ht="18" customHeight="1">
      <c r="A328" s="98" t="s">
        <v>1</v>
      </c>
      <c r="B328" s="76">
        <v>42</v>
      </c>
      <c r="C328" s="104" t="s">
        <v>123</v>
      </c>
      <c r="D328" s="86">
        <f>D329+D330+D331</f>
        <v>160388.05000000002</v>
      </c>
      <c r="E328" s="86">
        <f>E329+E330+E331</f>
        <v>663620</v>
      </c>
      <c r="F328" s="86">
        <f t="shared" si="141"/>
        <v>650000</v>
      </c>
      <c r="G328" s="86">
        <f>G329+G330+G331</f>
        <v>249170</v>
      </c>
      <c r="H328" s="86">
        <f aca="true" t="shared" si="161" ref="H328:N328">H329+H330+H331</f>
        <v>0</v>
      </c>
      <c r="I328" s="86">
        <f t="shared" si="161"/>
        <v>0</v>
      </c>
      <c r="J328" s="86">
        <f t="shared" si="161"/>
        <v>400830</v>
      </c>
      <c r="K328" s="86">
        <f t="shared" si="161"/>
        <v>0</v>
      </c>
      <c r="L328" s="86">
        <f t="shared" si="161"/>
        <v>0</v>
      </c>
      <c r="M328" s="63">
        <f t="shared" si="161"/>
        <v>0</v>
      </c>
      <c r="N328" s="63">
        <f t="shared" si="161"/>
        <v>0</v>
      </c>
      <c r="O328" s="86">
        <v>330000</v>
      </c>
      <c r="P328" s="86">
        <v>300000</v>
      </c>
    </row>
    <row r="329" spans="1:19" s="95" customFormat="1" ht="15" customHeight="1">
      <c r="A329" s="105" t="s">
        <v>1</v>
      </c>
      <c r="B329" s="74"/>
      <c r="C329" s="71" t="s">
        <v>282</v>
      </c>
      <c r="D329" s="87">
        <v>143484.2</v>
      </c>
      <c r="E329" s="87">
        <v>147290</v>
      </c>
      <c r="F329" s="87">
        <f t="shared" si="141"/>
        <v>249170</v>
      </c>
      <c r="G329" s="87">
        <v>249170</v>
      </c>
      <c r="H329" s="87">
        <v>0</v>
      </c>
      <c r="I329" s="87">
        <v>0</v>
      </c>
      <c r="J329" s="87">
        <v>0</v>
      </c>
      <c r="K329" s="87">
        <v>0</v>
      </c>
      <c r="L329" s="87">
        <v>0</v>
      </c>
      <c r="M329" s="67">
        <v>0</v>
      </c>
      <c r="N329" s="67">
        <v>0</v>
      </c>
      <c r="O329" s="87">
        <v>0</v>
      </c>
      <c r="P329" s="87">
        <v>0</v>
      </c>
      <c r="S329" s="96"/>
    </row>
    <row r="330" spans="1:19" s="95" customFormat="1" ht="15" customHeight="1">
      <c r="A330" s="105" t="s">
        <v>1</v>
      </c>
      <c r="B330" s="74"/>
      <c r="C330" s="57" t="s">
        <v>429</v>
      </c>
      <c r="D330" s="87">
        <v>3631.57</v>
      </c>
      <c r="E330" s="87">
        <v>115500</v>
      </c>
      <c r="F330" s="87">
        <f>SUM(G330:N330)</f>
        <v>0</v>
      </c>
      <c r="G330" s="87">
        <v>0</v>
      </c>
      <c r="H330" s="87">
        <v>0</v>
      </c>
      <c r="I330" s="87">
        <v>0</v>
      </c>
      <c r="J330" s="87">
        <v>0</v>
      </c>
      <c r="K330" s="87">
        <v>0</v>
      </c>
      <c r="L330" s="87">
        <v>0</v>
      </c>
      <c r="M330" s="67">
        <v>0</v>
      </c>
      <c r="N330" s="67">
        <v>0</v>
      </c>
      <c r="O330" s="87">
        <v>0</v>
      </c>
      <c r="P330" s="87">
        <v>0</v>
      </c>
      <c r="S330" s="96"/>
    </row>
    <row r="331" spans="1:19" s="95" customFormat="1" ht="15" customHeight="1">
      <c r="A331" s="105" t="s">
        <v>1</v>
      </c>
      <c r="B331" s="74"/>
      <c r="C331" s="56" t="s">
        <v>287</v>
      </c>
      <c r="D331" s="87">
        <v>13272.28</v>
      </c>
      <c r="E331" s="87">
        <v>400830</v>
      </c>
      <c r="F331" s="87">
        <f>SUM(G331:N331)</f>
        <v>400830</v>
      </c>
      <c r="G331" s="87">
        <v>0</v>
      </c>
      <c r="H331" s="87">
        <v>0</v>
      </c>
      <c r="I331" s="87">
        <v>0</v>
      </c>
      <c r="J331" s="87">
        <v>400830</v>
      </c>
      <c r="K331" s="87">
        <v>0</v>
      </c>
      <c r="L331" s="87">
        <v>0</v>
      </c>
      <c r="M331" s="67">
        <v>0</v>
      </c>
      <c r="N331" s="67">
        <v>0</v>
      </c>
      <c r="O331" s="87">
        <v>0</v>
      </c>
      <c r="P331" s="87">
        <v>0</v>
      </c>
      <c r="S331" s="96"/>
    </row>
    <row r="332" spans="1:16" ht="24" customHeight="1">
      <c r="A332" s="103" t="s">
        <v>334</v>
      </c>
      <c r="B332" s="251" t="s">
        <v>194</v>
      </c>
      <c r="C332" s="235"/>
      <c r="D332" s="88">
        <f>D333</f>
        <v>7653.56</v>
      </c>
      <c r="E332" s="88">
        <f>E333</f>
        <v>43000</v>
      </c>
      <c r="F332" s="92">
        <f aca="true" t="shared" si="162" ref="F332:F341">SUM(G332:N332)</f>
        <v>100000</v>
      </c>
      <c r="G332" s="88">
        <f aca="true" t="shared" si="163" ref="G332:P333">G333</f>
        <v>0</v>
      </c>
      <c r="H332" s="88">
        <f t="shared" si="163"/>
        <v>0</v>
      </c>
      <c r="I332" s="88">
        <f t="shared" si="163"/>
        <v>0</v>
      </c>
      <c r="J332" s="88">
        <f t="shared" si="163"/>
        <v>0</v>
      </c>
      <c r="K332" s="88">
        <f t="shared" si="163"/>
        <v>0</v>
      </c>
      <c r="L332" s="88">
        <f t="shared" si="163"/>
        <v>0</v>
      </c>
      <c r="M332" s="64">
        <f t="shared" si="163"/>
        <v>0</v>
      </c>
      <c r="N332" s="64">
        <f t="shared" si="163"/>
        <v>100000</v>
      </c>
      <c r="O332" s="88">
        <f t="shared" si="163"/>
        <v>110000</v>
      </c>
      <c r="P332" s="88">
        <f t="shared" si="163"/>
        <v>150000</v>
      </c>
    </row>
    <row r="333" spans="1:16" ht="21" customHeight="1">
      <c r="A333" s="98"/>
      <c r="B333" s="76">
        <v>4</v>
      </c>
      <c r="C333" s="104" t="s">
        <v>125</v>
      </c>
      <c r="D333" s="86">
        <f>D334</f>
        <v>7653.56</v>
      </c>
      <c r="E333" s="86">
        <f>E334</f>
        <v>43000</v>
      </c>
      <c r="F333" s="86">
        <f t="shared" si="162"/>
        <v>100000</v>
      </c>
      <c r="G333" s="86">
        <f t="shared" si="163"/>
        <v>0</v>
      </c>
      <c r="H333" s="86">
        <f t="shared" si="163"/>
        <v>0</v>
      </c>
      <c r="I333" s="86">
        <f t="shared" si="163"/>
        <v>0</v>
      </c>
      <c r="J333" s="86">
        <f t="shared" si="163"/>
        <v>0</v>
      </c>
      <c r="K333" s="86">
        <f t="shared" si="163"/>
        <v>0</v>
      </c>
      <c r="L333" s="86">
        <f t="shared" si="163"/>
        <v>0</v>
      </c>
      <c r="M333" s="63">
        <f t="shared" si="163"/>
        <v>0</v>
      </c>
      <c r="N333" s="63">
        <f t="shared" si="163"/>
        <v>100000</v>
      </c>
      <c r="O333" s="86">
        <f t="shared" si="163"/>
        <v>110000</v>
      </c>
      <c r="P333" s="86">
        <f t="shared" si="163"/>
        <v>150000</v>
      </c>
    </row>
    <row r="334" spans="1:16" ht="18" customHeight="1">
      <c r="A334" s="98" t="s">
        <v>1</v>
      </c>
      <c r="B334" s="76">
        <v>42</v>
      </c>
      <c r="C334" s="104" t="s">
        <v>123</v>
      </c>
      <c r="D334" s="86">
        <f>D337+D336+D335</f>
        <v>7653.56</v>
      </c>
      <c r="E334" s="86">
        <f>E337+E336+E335</f>
        <v>43000</v>
      </c>
      <c r="F334" s="86">
        <f t="shared" si="162"/>
        <v>100000</v>
      </c>
      <c r="G334" s="86">
        <f>G337+G336+G335</f>
        <v>0</v>
      </c>
      <c r="H334" s="86">
        <f aca="true" t="shared" si="164" ref="H334:N334">H337+H336+H335</f>
        <v>0</v>
      </c>
      <c r="I334" s="86">
        <f t="shared" si="164"/>
        <v>0</v>
      </c>
      <c r="J334" s="86">
        <f t="shared" si="164"/>
        <v>0</v>
      </c>
      <c r="K334" s="86">
        <f t="shared" si="164"/>
        <v>0</v>
      </c>
      <c r="L334" s="86">
        <f t="shared" si="164"/>
        <v>0</v>
      </c>
      <c r="M334" s="63">
        <f t="shared" si="164"/>
        <v>0</v>
      </c>
      <c r="N334" s="63">
        <f t="shared" si="164"/>
        <v>100000</v>
      </c>
      <c r="O334" s="86">
        <v>110000</v>
      </c>
      <c r="P334" s="86">
        <v>150000</v>
      </c>
    </row>
    <row r="335" spans="1:19" s="95" customFormat="1" ht="15" customHeight="1">
      <c r="A335" s="105" t="s">
        <v>1</v>
      </c>
      <c r="B335" s="74"/>
      <c r="C335" s="71" t="s">
        <v>282</v>
      </c>
      <c r="D335" s="87">
        <v>7653.56</v>
      </c>
      <c r="E335" s="87">
        <v>0</v>
      </c>
      <c r="F335" s="87">
        <f t="shared" si="162"/>
        <v>0</v>
      </c>
      <c r="G335" s="87">
        <v>0</v>
      </c>
      <c r="H335" s="87">
        <v>0</v>
      </c>
      <c r="I335" s="87">
        <v>0</v>
      </c>
      <c r="J335" s="87">
        <v>0</v>
      </c>
      <c r="K335" s="87">
        <v>0</v>
      </c>
      <c r="L335" s="87">
        <v>0</v>
      </c>
      <c r="M335" s="67">
        <v>0</v>
      </c>
      <c r="N335" s="67">
        <v>0</v>
      </c>
      <c r="O335" s="87">
        <v>0</v>
      </c>
      <c r="P335" s="87">
        <v>0</v>
      </c>
      <c r="S335" s="96"/>
    </row>
    <row r="336" spans="1:19" s="95" customFormat="1" ht="15" customHeight="1">
      <c r="A336" s="105" t="s">
        <v>1</v>
      </c>
      <c r="B336" s="74"/>
      <c r="C336" s="57" t="s">
        <v>429</v>
      </c>
      <c r="D336" s="87">
        <v>0</v>
      </c>
      <c r="E336" s="87">
        <v>0</v>
      </c>
      <c r="F336" s="87">
        <f t="shared" si="162"/>
        <v>0</v>
      </c>
      <c r="G336" s="87">
        <v>0</v>
      </c>
      <c r="H336" s="87">
        <v>0</v>
      </c>
      <c r="I336" s="87">
        <v>0</v>
      </c>
      <c r="J336" s="87">
        <v>0</v>
      </c>
      <c r="K336" s="87">
        <v>0</v>
      </c>
      <c r="L336" s="87">
        <v>0</v>
      </c>
      <c r="M336" s="67">
        <v>0</v>
      </c>
      <c r="N336" s="67">
        <v>0</v>
      </c>
      <c r="O336" s="87">
        <v>0</v>
      </c>
      <c r="P336" s="87">
        <v>0</v>
      </c>
      <c r="S336" s="96"/>
    </row>
    <row r="337" spans="1:19" s="95" customFormat="1" ht="15" customHeight="1">
      <c r="A337" s="105" t="s">
        <v>1</v>
      </c>
      <c r="B337" s="74"/>
      <c r="C337" s="56" t="s">
        <v>297</v>
      </c>
      <c r="D337" s="87">
        <v>0</v>
      </c>
      <c r="E337" s="87">
        <v>43000</v>
      </c>
      <c r="F337" s="87">
        <f t="shared" si="162"/>
        <v>100000</v>
      </c>
      <c r="G337" s="87">
        <v>0</v>
      </c>
      <c r="H337" s="87">
        <v>0</v>
      </c>
      <c r="I337" s="87">
        <v>0</v>
      </c>
      <c r="J337" s="87">
        <v>0</v>
      </c>
      <c r="K337" s="87">
        <v>0</v>
      </c>
      <c r="L337" s="87">
        <v>0</v>
      </c>
      <c r="M337" s="67">
        <v>0</v>
      </c>
      <c r="N337" s="67">
        <v>100000</v>
      </c>
      <c r="O337" s="87">
        <v>0</v>
      </c>
      <c r="P337" s="87">
        <v>0</v>
      </c>
      <c r="S337" s="96"/>
    </row>
    <row r="338" spans="1:16" ht="24" customHeight="1">
      <c r="A338" s="103" t="s">
        <v>334</v>
      </c>
      <c r="B338" s="251" t="s">
        <v>195</v>
      </c>
      <c r="C338" s="235"/>
      <c r="D338" s="88">
        <f aca="true" t="shared" si="165" ref="D338:E340">D339</f>
        <v>0</v>
      </c>
      <c r="E338" s="88">
        <f t="shared" si="165"/>
        <v>15000</v>
      </c>
      <c r="F338" s="92">
        <f t="shared" si="162"/>
        <v>10000</v>
      </c>
      <c r="G338" s="88">
        <f aca="true" t="shared" si="166" ref="G338:P340">G339</f>
        <v>10000</v>
      </c>
      <c r="H338" s="88">
        <f t="shared" si="166"/>
        <v>0</v>
      </c>
      <c r="I338" s="88">
        <f t="shared" si="166"/>
        <v>0</v>
      </c>
      <c r="J338" s="88">
        <f t="shared" si="166"/>
        <v>0</v>
      </c>
      <c r="K338" s="88">
        <f t="shared" si="166"/>
        <v>0</v>
      </c>
      <c r="L338" s="88">
        <f t="shared" si="166"/>
        <v>0</v>
      </c>
      <c r="M338" s="64">
        <f t="shared" si="166"/>
        <v>0</v>
      </c>
      <c r="N338" s="64">
        <f t="shared" si="166"/>
        <v>0</v>
      </c>
      <c r="O338" s="88">
        <f t="shared" si="166"/>
        <v>5000</v>
      </c>
      <c r="P338" s="88">
        <f t="shared" si="166"/>
        <v>5000</v>
      </c>
    </row>
    <row r="339" spans="1:16" ht="21" customHeight="1">
      <c r="A339" s="98"/>
      <c r="B339" s="76">
        <v>4</v>
      </c>
      <c r="C339" s="104" t="s">
        <v>125</v>
      </c>
      <c r="D339" s="86">
        <f t="shared" si="165"/>
        <v>0</v>
      </c>
      <c r="E339" s="86">
        <f t="shared" si="165"/>
        <v>15000</v>
      </c>
      <c r="F339" s="86">
        <f t="shared" si="162"/>
        <v>10000</v>
      </c>
      <c r="G339" s="86">
        <f t="shared" si="166"/>
        <v>10000</v>
      </c>
      <c r="H339" s="86">
        <f t="shared" si="166"/>
        <v>0</v>
      </c>
      <c r="I339" s="86">
        <f t="shared" si="166"/>
        <v>0</v>
      </c>
      <c r="J339" s="86">
        <f t="shared" si="166"/>
        <v>0</v>
      </c>
      <c r="K339" s="86">
        <f t="shared" si="166"/>
        <v>0</v>
      </c>
      <c r="L339" s="86">
        <f t="shared" si="166"/>
        <v>0</v>
      </c>
      <c r="M339" s="63">
        <f t="shared" si="166"/>
        <v>0</v>
      </c>
      <c r="N339" s="63">
        <f t="shared" si="166"/>
        <v>0</v>
      </c>
      <c r="O339" s="86">
        <f t="shared" si="166"/>
        <v>5000</v>
      </c>
      <c r="P339" s="86">
        <f t="shared" si="166"/>
        <v>5000</v>
      </c>
    </row>
    <row r="340" spans="1:16" ht="18" customHeight="1">
      <c r="A340" s="98" t="s">
        <v>1</v>
      </c>
      <c r="B340" s="76">
        <v>42</v>
      </c>
      <c r="C340" s="104" t="s">
        <v>123</v>
      </c>
      <c r="D340" s="86">
        <f t="shared" si="165"/>
        <v>0</v>
      </c>
      <c r="E340" s="86">
        <f t="shared" si="165"/>
        <v>15000</v>
      </c>
      <c r="F340" s="86">
        <f t="shared" si="162"/>
        <v>10000</v>
      </c>
      <c r="G340" s="86">
        <f t="shared" si="166"/>
        <v>10000</v>
      </c>
      <c r="H340" s="86">
        <f t="shared" si="166"/>
        <v>0</v>
      </c>
      <c r="I340" s="86">
        <f t="shared" si="166"/>
        <v>0</v>
      </c>
      <c r="J340" s="86">
        <f t="shared" si="166"/>
        <v>0</v>
      </c>
      <c r="K340" s="86">
        <f t="shared" si="166"/>
        <v>0</v>
      </c>
      <c r="L340" s="86">
        <f t="shared" si="166"/>
        <v>0</v>
      </c>
      <c r="M340" s="63">
        <f t="shared" si="166"/>
        <v>0</v>
      </c>
      <c r="N340" s="63">
        <f t="shared" si="166"/>
        <v>0</v>
      </c>
      <c r="O340" s="86">
        <v>5000</v>
      </c>
      <c r="P340" s="86">
        <v>5000</v>
      </c>
    </row>
    <row r="341" spans="1:19" s="95" customFormat="1" ht="15" customHeight="1">
      <c r="A341" s="105" t="s">
        <v>1</v>
      </c>
      <c r="B341" s="74"/>
      <c r="C341" s="71" t="s">
        <v>282</v>
      </c>
      <c r="D341" s="87">
        <v>0</v>
      </c>
      <c r="E341" s="87">
        <v>15000</v>
      </c>
      <c r="F341" s="87">
        <f t="shared" si="162"/>
        <v>10000</v>
      </c>
      <c r="G341" s="87">
        <v>10000</v>
      </c>
      <c r="H341" s="87">
        <v>0</v>
      </c>
      <c r="I341" s="87">
        <v>0</v>
      </c>
      <c r="J341" s="87">
        <v>0</v>
      </c>
      <c r="K341" s="87">
        <v>0</v>
      </c>
      <c r="L341" s="87">
        <v>0</v>
      </c>
      <c r="M341" s="67">
        <v>0</v>
      </c>
      <c r="N341" s="67">
        <v>0</v>
      </c>
      <c r="O341" s="87">
        <v>0</v>
      </c>
      <c r="P341" s="87">
        <v>0</v>
      </c>
      <c r="S341" s="96"/>
    </row>
    <row r="342" spans="1:16" ht="27" customHeight="1">
      <c r="A342" s="115"/>
      <c r="B342" s="258" t="s">
        <v>147</v>
      </c>
      <c r="C342" s="259"/>
      <c r="D342" s="84">
        <f>D343+D350+D356+D360</f>
        <v>33986.2</v>
      </c>
      <c r="E342" s="84">
        <f>E343+E350+E356+E360</f>
        <v>1080000</v>
      </c>
      <c r="F342" s="84">
        <f aca="true" t="shared" si="167" ref="F342:F360">SUM(G342:N342)</f>
        <v>2080000</v>
      </c>
      <c r="G342" s="84">
        <f>G343+G350+G356+G360</f>
        <v>80000</v>
      </c>
      <c r="H342" s="84">
        <f aca="true" t="shared" si="168" ref="H342:P342">H343+H350+H356+H360</f>
        <v>0</v>
      </c>
      <c r="I342" s="84">
        <f t="shared" si="168"/>
        <v>0</v>
      </c>
      <c r="J342" s="84">
        <f t="shared" si="168"/>
        <v>0</v>
      </c>
      <c r="K342" s="84">
        <f t="shared" si="168"/>
        <v>0</v>
      </c>
      <c r="L342" s="84">
        <f t="shared" si="168"/>
        <v>0</v>
      </c>
      <c r="M342" s="66">
        <f t="shared" si="168"/>
        <v>0</v>
      </c>
      <c r="N342" s="66">
        <f t="shared" si="168"/>
        <v>2000000</v>
      </c>
      <c r="O342" s="84">
        <f t="shared" si="168"/>
        <v>1110000</v>
      </c>
      <c r="P342" s="84">
        <f t="shared" si="168"/>
        <v>110000</v>
      </c>
    </row>
    <row r="343" spans="1:16" ht="24" customHeight="1">
      <c r="A343" s="103" t="s">
        <v>334</v>
      </c>
      <c r="B343" s="254" t="s">
        <v>148</v>
      </c>
      <c r="C343" s="255"/>
      <c r="D343" s="88">
        <f aca="true" t="shared" si="169" ref="D343:P344">D344</f>
        <v>0</v>
      </c>
      <c r="E343" s="88">
        <f t="shared" si="169"/>
        <v>0</v>
      </c>
      <c r="F343" s="92">
        <f t="shared" si="167"/>
        <v>0</v>
      </c>
      <c r="G343" s="88">
        <f t="shared" si="169"/>
        <v>0</v>
      </c>
      <c r="H343" s="88">
        <f t="shared" si="169"/>
        <v>0</v>
      </c>
      <c r="I343" s="88">
        <f t="shared" si="169"/>
        <v>0</v>
      </c>
      <c r="J343" s="88">
        <f t="shared" si="169"/>
        <v>0</v>
      </c>
      <c r="K343" s="88">
        <f t="shared" si="169"/>
        <v>0</v>
      </c>
      <c r="L343" s="88">
        <f t="shared" si="169"/>
        <v>0</v>
      </c>
      <c r="M343" s="64">
        <f t="shared" si="169"/>
        <v>0</v>
      </c>
      <c r="N343" s="64">
        <f t="shared" si="169"/>
        <v>0</v>
      </c>
      <c r="O343" s="88">
        <f t="shared" si="169"/>
        <v>0</v>
      </c>
      <c r="P343" s="88">
        <f t="shared" si="169"/>
        <v>0</v>
      </c>
    </row>
    <row r="344" spans="1:16" ht="21" customHeight="1">
      <c r="A344" s="98"/>
      <c r="B344" s="76" t="s">
        <v>80</v>
      </c>
      <c r="C344" s="104" t="s">
        <v>121</v>
      </c>
      <c r="D344" s="86">
        <f>D345</f>
        <v>0</v>
      </c>
      <c r="E344" s="86">
        <f>E345</f>
        <v>0</v>
      </c>
      <c r="F344" s="86">
        <f t="shared" si="167"/>
        <v>0</v>
      </c>
      <c r="G344" s="86">
        <f>G345</f>
        <v>0</v>
      </c>
      <c r="H344" s="86">
        <f t="shared" si="169"/>
        <v>0</v>
      </c>
      <c r="I344" s="86">
        <f t="shared" si="169"/>
        <v>0</v>
      </c>
      <c r="J344" s="86">
        <f t="shared" si="169"/>
        <v>0</v>
      </c>
      <c r="K344" s="86">
        <f t="shared" si="169"/>
        <v>0</v>
      </c>
      <c r="L344" s="86">
        <f t="shared" si="169"/>
        <v>0</v>
      </c>
      <c r="M344" s="63">
        <f t="shared" si="169"/>
        <v>0</v>
      </c>
      <c r="N344" s="63">
        <f t="shared" si="169"/>
        <v>0</v>
      </c>
      <c r="O344" s="86">
        <f t="shared" si="169"/>
        <v>0</v>
      </c>
      <c r="P344" s="86">
        <f t="shared" si="169"/>
        <v>0</v>
      </c>
    </row>
    <row r="345" spans="1:16" ht="18" customHeight="1">
      <c r="A345" s="98"/>
      <c r="B345" s="76" t="s">
        <v>81</v>
      </c>
      <c r="C345" s="104" t="s">
        <v>122</v>
      </c>
      <c r="D345" s="86">
        <f>D349</f>
        <v>0</v>
      </c>
      <c r="E345" s="86">
        <f>E349</f>
        <v>0</v>
      </c>
      <c r="F345" s="86">
        <f t="shared" si="167"/>
        <v>0</v>
      </c>
      <c r="G345" s="86">
        <f aca="true" t="shared" si="170" ref="G345:P345">G349</f>
        <v>0</v>
      </c>
      <c r="H345" s="86">
        <f t="shared" si="170"/>
        <v>0</v>
      </c>
      <c r="I345" s="86">
        <f t="shared" si="170"/>
        <v>0</v>
      </c>
      <c r="J345" s="86">
        <f t="shared" si="170"/>
        <v>0</v>
      </c>
      <c r="K345" s="86">
        <f t="shared" si="170"/>
        <v>0</v>
      </c>
      <c r="L345" s="86">
        <f t="shared" si="170"/>
        <v>0</v>
      </c>
      <c r="M345" s="63">
        <f t="shared" si="170"/>
        <v>0</v>
      </c>
      <c r="N345" s="63">
        <f t="shared" si="170"/>
        <v>0</v>
      </c>
      <c r="O345" s="86">
        <f t="shared" si="170"/>
        <v>0</v>
      </c>
      <c r="P345" s="86">
        <f t="shared" si="170"/>
        <v>0</v>
      </c>
    </row>
    <row r="346" spans="1:19" s="95" customFormat="1" ht="15" customHeight="1">
      <c r="A346" s="238" t="s">
        <v>11</v>
      </c>
      <c r="B346" s="238" t="s">
        <v>94</v>
      </c>
      <c r="C346" s="239" t="s">
        <v>15</v>
      </c>
      <c r="D346" s="238" t="s">
        <v>396</v>
      </c>
      <c r="E346" s="238" t="s">
        <v>397</v>
      </c>
      <c r="F346" s="264" t="s">
        <v>405</v>
      </c>
      <c r="G346" s="239" t="s">
        <v>398</v>
      </c>
      <c r="H346" s="239"/>
      <c r="I346" s="239"/>
      <c r="J346" s="239"/>
      <c r="K346" s="239"/>
      <c r="L346" s="239"/>
      <c r="M346" s="239"/>
      <c r="N346" s="239"/>
      <c r="O346" s="238" t="s">
        <v>307</v>
      </c>
      <c r="P346" s="238" t="s">
        <v>399</v>
      </c>
      <c r="S346" s="96"/>
    </row>
    <row r="347" spans="1:19" s="148" customFormat="1" ht="44.25" customHeight="1">
      <c r="A347" s="239"/>
      <c r="B347" s="239"/>
      <c r="C347" s="239"/>
      <c r="D347" s="239"/>
      <c r="E347" s="239"/>
      <c r="F347" s="265"/>
      <c r="G347" s="97" t="s">
        <v>71</v>
      </c>
      <c r="H347" s="97" t="s">
        <v>12</v>
      </c>
      <c r="I347" s="97" t="s">
        <v>74</v>
      </c>
      <c r="J347" s="97" t="s">
        <v>72</v>
      </c>
      <c r="K347" s="97" t="s">
        <v>13</v>
      </c>
      <c r="L347" s="201" t="s">
        <v>229</v>
      </c>
      <c r="M347" s="97" t="s">
        <v>230</v>
      </c>
      <c r="N347" s="97" t="s">
        <v>98</v>
      </c>
      <c r="O347" s="238"/>
      <c r="P347" s="238"/>
      <c r="S347" s="149"/>
    </row>
    <row r="348" spans="1:19" s="95" customFormat="1" ht="10.5" customHeight="1">
      <c r="A348" s="80">
        <v>1</v>
      </c>
      <c r="B348" s="80">
        <v>2</v>
      </c>
      <c r="C348" s="80">
        <v>3</v>
      </c>
      <c r="D348" s="80">
        <v>4</v>
      </c>
      <c r="E348" s="80">
        <v>5</v>
      </c>
      <c r="F348" s="80">
        <v>6</v>
      </c>
      <c r="G348" s="80">
        <v>7</v>
      </c>
      <c r="H348" s="80">
        <v>8</v>
      </c>
      <c r="I348" s="80">
        <v>9</v>
      </c>
      <c r="J348" s="80">
        <v>10</v>
      </c>
      <c r="K348" s="80">
        <v>11</v>
      </c>
      <c r="L348" s="80">
        <v>12</v>
      </c>
      <c r="M348" s="213">
        <v>13</v>
      </c>
      <c r="N348" s="213">
        <v>14</v>
      </c>
      <c r="O348" s="80">
        <v>15</v>
      </c>
      <c r="P348" s="80">
        <v>16</v>
      </c>
      <c r="S348" s="96"/>
    </row>
    <row r="349" spans="1:19" s="95" customFormat="1" ht="15" customHeight="1">
      <c r="A349" s="105"/>
      <c r="B349" s="74"/>
      <c r="C349" s="71" t="s">
        <v>282</v>
      </c>
      <c r="D349" s="87">
        <v>0</v>
      </c>
      <c r="E349" s="87">
        <v>0</v>
      </c>
      <c r="F349" s="87">
        <f t="shared" si="167"/>
        <v>0</v>
      </c>
      <c r="G349" s="87">
        <v>0</v>
      </c>
      <c r="H349" s="87">
        <v>0</v>
      </c>
      <c r="I349" s="87">
        <v>0</v>
      </c>
      <c r="J349" s="87">
        <v>0</v>
      </c>
      <c r="K349" s="87">
        <v>0</v>
      </c>
      <c r="L349" s="87">
        <v>0</v>
      </c>
      <c r="M349" s="67">
        <v>0</v>
      </c>
      <c r="N349" s="67">
        <v>0</v>
      </c>
      <c r="O349" s="87"/>
      <c r="P349" s="87"/>
      <c r="S349" s="96"/>
    </row>
    <row r="350" spans="1:16" ht="24" customHeight="1">
      <c r="A350" s="124" t="s">
        <v>334</v>
      </c>
      <c r="B350" s="252" t="s">
        <v>378</v>
      </c>
      <c r="C350" s="253"/>
      <c r="D350" s="137">
        <f>D351</f>
        <v>0</v>
      </c>
      <c r="E350" s="137">
        <f>E351</f>
        <v>40000</v>
      </c>
      <c r="F350" s="141">
        <f t="shared" si="167"/>
        <v>40000</v>
      </c>
      <c r="G350" s="137">
        <f aca="true" t="shared" si="171" ref="G350:P350">G351</f>
        <v>40000</v>
      </c>
      <c r="H350" s="137">
        <f t="shared" si="171"/>
        <v>0</v>
      </c>
      <c r="I350" s="137">
        <f t="shared" si="171"/>
        <v>0</v>
      </c>
      <c r="J350" s="137">
        <f t="shared" si="171"/>
        <v>0</v>
      </c>
      <c r="K350" s="137">
        <f t="shared" si="171"/>
        <v>0</v>
      </c>
      <c r="L350" s="137">
        <f t="shared" si="171"/>
        <v>0</v>
      </c>
      <c r="M350" s="219">
        <f t="shared" si="171"/>
        <v>0</v>
      </c>
      <c r="N350" s="219">
        <f t="shared" si="171"/>
        <v>0</v>
      </c>
      <c r="O350" s="137">
        <f t="shared" si="171"/>
        <v>70000</v>
      </c>
      <c r="P350" s="137">
        <f t="shared" si="171"/>
        <v>70000</v>
      </c>
    </row>
    <row r="351" spans="1:19" s="119" customFormat="1" ht="21" customHeight="1">
      <c r="A351" s="98"/>
      <c r="B351" s="76">
        <v>4</v>
      </c>
      <c r="C351" s="104" t="s">
        <v>125</v>
      </c>
      <c r="D351" s="86">
        <f>D352</f>
        <v>0</v>
      </c>
      <c r="E351" s="86">
        <f>E352</f>
        <v>40000</v>
      </c>
      <c r="F351" s="86">
        <f t="shared" si="167"/>
        <v>40000</v>
      </c>
      <c r="G351" s="86">
        <f aca="true" t="shared" si="172" ref="G351:P351">G352</f>
        <v>40000</v>
      </c>
      <c r="H351" s="86">
        <f t="shared" si="172"/>
        <v>0</v>
      </c>
      <c r="I351" s="86">
        <f t="shared" si="172"/>
        <v>0</v>
      </c>
      <c r="J351" s="86">
        <f t="shared" si="172"/>
        <v>0</v>
      </c>
      <c r="K351" s="86">
        <f t="shared" si="172"/>
        <v>0</v>
      </c>
      <c r="L351" s="86">
        <f t="shared" si="172"/>
        <v>0</v>
      </c>
      <c r="M351" s="63">
        <f t="shared" si="172"/>
        <v>0</v>
      </c>
      <c r="N351" s="63">
        <f t="shared" si="172"/>
        <v>0</v>
      </c>
      <c r="O351" s="86">
        <f t="shared" si="172"/>
        <v>70000</v>
      </c>
      <c r="P351" s="86">
        <f t="shared" si="172"/>
        <v>70000</v>
      </c>
      <c r="S351" s="120"/>
    </row>
    <row r="352" spans="1:16" ht="18" customHeight="1">
      <c r="A352" s="125" t="s">
        <v>1</v>
      </c>
      <c r="B352" s="126">
        <v>42</v>
      </c>
      <c r="C352" s="127" t="s">
        <v>123</v>
      </c>
      <c r="D352" s="90">
        <f>D353+D354+D355</f>
        <v>0</v>
      </c>
      <c r="E352" s="90">
        <f>E353+E354+E355</f>
        <v>40000</v>
      </c>
      <c r="F352" s="90">
        <f t="shared" si="167"/>
        <v>40000</v>
      </c>
      <c r="G352" s="90">
        <f>G353+G354+G355</f>
        <v>40000</v>
      </c>
      <c r="H352" s="90">
        <f aca="true" t="shared" si="173" ref="H352:N352">H353+H354+H355</f>
        <v>0</v>
      </c>
      <c r="I352" s="90">
        <f t="shared" si="173"/>
        <v>0</v>
      </c>
      <c r="J352" s="90">
        <f t="shared" si="173"/>
        <v>0</v>
      </c>
      <c r="K352" s="90">
        <f t="shared" si="173"/>
        <v>0</v>
      </c>
      <c r="L352" s="90">
        <f t="shared" si="173"/>
        <v>0</v>
      </c>
      <c r="M352" s="220">
        <f t="shared" si="173"/>
        <v>0</v>
      </c>
      <c r="N352" s="220">
        <f t="shared" si="173"/>
        <v>0</v>
      </c>
      <c r="O352" s="90">
        <v>70000</v>
      </c>
      <c r="P352" s="90">
        <v>70000</v>
      </c>
    </row>
    <row r="353" spans="1:19" s="95" customFormat="1" ht="15" customHeight="1">
      <c r="A353" s="105" t="s">
        <v>1</v>
      </c>
      <c r="B353" s="74"/>
      <c r="C353" s="71" t="s">
        <v>282</v>
      </c>
      <c r="D353" s="87">
        <v>0</v>
      </c>
      <c r="E353" s="87">
        <v>40000</v>
      </c>
      <c r="F353" s="87">
        <f t="shared" si="167"/>
        <v>40000</v>
      </c>
      <c r="G353" s="87">
        <v>40000</v>
      </c>
      <c r="H353" s="87">
        <v>0</v>
      </c>
      <c r="I353" s="87">
        <v>0</v>
      </c>
      <c r="J353" s="87">
        <v>0</v>
      </c>
      <c r="K353" s="87">
        <v>0</v>
      </c>
      <c r="L353" s="87">
        <v>0</v>
      </c>
      <c r="M353" s="67">
        <v>0</v>
      </c>
      <c r="N353" s="67">
        <v>0</v>
      </c>
      <c r="O353" s="87">
        <v>0</v>
      </c>
      <c r="P353" s="87">
        <v>0</v>
      </c>
      <c r="S353" s="96"/>
    </row>
    <row r="354" spans="1:19" s="95" customFormat="1" ht="15" customHeight="1">
      <c r="A354" s="105" t="s">
        <v>1</v>
      </c>
      <c r="B354" s="74"/>
      <c r="C354" s="57" t="s">
        <v>429</v>
      </c>
      <c r="D354" s="87">
        <v>0</v>
      </c>
      <c r="E354" s="87">
        <v>0</v>
      </c>
      <c r="F354" s="87">
        <f>SUM(G354:N354)</f>
        <v>0</v>
      </c>
      <c r="G354" s="87">
        <v>0</v>
      </c>
      <c r="H354" s="87">
        <v>0</v>
      </c>
      <c r="I354" s="87">
        <v>0</v>
      </c>
      <c r="J354" s="87">
        <v>0</v>
      </c>
      <c r="K354" s="87">
        <v>0</v>
      </c>
      <c r="L354" s="87">
        <v>0</v>
      </c>
      <c r="M354" s="67">
        <v>0</v>
      </c>
      <c r="N354" s="67">
        <v>0</v>
      </c>
      <c r="O354" s="87">
        <v>0</v>
      </c>
      <c r="P354" s="87">
        <v>0</v>
      </c>
      <c r="S354" s="96"/>
    </row>
    <row r="355" spans="1:19" s="95" customFormat="1" ht="15" customHeight="1">
      <c r="A355" s="105" t="s">
        <v>1</v>
      </c>
      <c r="B355" s="74"/>
      <c r="C355" s="56" t="s">
        <v>297</v>
      </c>
      <c r="D355" s="87">
        <v>0</v>
      </c>
      <c r="E355" s="87">
        <v>0</v>
      </c>
      <c r="F355" s="87">
        <f>SUM(G355:N355)</f>
        <v>0</v>
      </c>
      <c r="G355" s="87">
        <v>0</v>
      </c>
      <c r="H355" s="87">
        <v>0</v>
      </c>
      <c r="I355" s="87">
        <v>0</v>
      </c>
      <c r="J355" s="87">
        <v>0</v>
      </c>
      <c r="K355" s="87">
        <v>0</v>
      </c>
      <c r="L355" s="87">
        <v>0</v>
      </c>
      <c r="M355" s="67">
        <v>0</v>
      </c>
      <c r="N355" s="67">
        <v>0</v>
      </c>
      <c r="O355" s="87">
        <v>0</v>
      </c>
      <c r="P355" s="87">
        <v>0</v>
      </c>
      <c r="S355" s="96"/>
    </row>
    <row r="356" spans="1:16" ht="24" customHeight="1">
      <c r="A356" s="103" t="s">
        <v>334</v>
      </c>
      <c r="B356" s="254" t="s">
        <v>196</v>
      </c>
      <c r="C356" s="255"/>
      <c r="D356" s="88">
        <f aca="true" t="shared" si="174" ref="D356:N358">D357</f>
        <v>33986.2</v>
      </c>
      <c r="E356" s="88">
        <f t="shared" si="174"/>
        <v>40000</v>
      </c>
      <c r="F356" s="92">
        <f t="shared" si="167"/>
        <v>40000</v>
      </c>
      <c r="G356" s="88">
        <f t="shared" si="174"/>
        <v>40000</v>
      </c>
      <c r="H356" s="88">
        <f t="shared" si="174"/>
        <v>0</v>
      </c>
      <c r="I356" s="88">
        <f t="shared" si="174"/>
        <v>0</v>
      </c>
      <c r="J356" s="88">
        <f t="shared" si="174"/>
        <v>0</v>
      </c>
      <c r="K356" s="88">
        <f t="shared" si="174"/>
        <v>0</v>
      </c>
      <c r="L356" s="88">
        <f t="shared" si="174"/>
        <v>0</v>
      </c>
      <c r="M356" s="64">
        <f t="shared" si="174"/>
        <v>0</v>
      </c>
      <c r="N356" s="64">
        <f t="shared" si="174"/>
        <v>0</v>
      </c>
      <c r="O356" s="88">
        <f>O357</f>
        <v>40000</v>
      </c>
      <c r="P356" s="88">
        <f>P357</f>
        <v>40000</v>
      </c>
    </row>
    <row r="357" spans="1:16" ht="21" customHeight="1">
      <c r="A357" s="98"/>
      <c r="B357" s="76">
        <v>3</v>
      </c>
      <c r="C357" s="104" t="s">
        <v>3</v>
      </c>
      <c r="D357" s="86">
        <f t="shared" si="174"/>
        <v>33986.2</v>
      </c>
      <c r="E357" s="86">
        <f t="shared" si="174"/>
        <v>40000</v>
      </c>
      <c r="F357" s="86">
        <f t="shared" si="167"/>
        <v>40000</v>
      </c>
      <c r="G357" s="86">
        <f t="shared" si="174"/>
        <v>40000</v>
      </c>
      <c r="H357" s="86">
        <f t="shared" si="174"/>
        <v>0</v>
      </c>
      <c r="I357" s="86">
        <f t="shared" si="174"/>
        <v>0</v>
      </c>
      <c r="J357" s="86">
        <f t="shared" si="174"/>
        <v>0</v>
      </c>
      <c r="K357" s="86">
        <f t="shared" si="174"/>
        <v>0</v>
      </c>
      <c r="L357" s="86">
        <f t="shared" si="174"/>
        <v>0</v>
      </c>
      <c r="M357" s="63">
        <f t="shared" si="174"/>
        <v>0</v>
      </c>
      <c r="N357" s="63">
        <f t="shared" si="174"/>
        <v>0</v>
      </c>
      <c r="O357" s="86">
        <f>O358</f>
        <v>40000</v>
      </c>
      <c r="P357" s="86">
        <f>P358</f>
        <v>40000</v>
      </c>
    </row>
    <row r="358" spans="1:16" ht="18" customHeight="1">
      <c r="A358" s="98"/>
      <c r="B358" s="76">
        <v>32</v>
      </c>
      <c r="C358" s="104" t="s">
        <v>7</v>
      </c>
      <c r="D358" s="86">
        <f>D359</f>
        <v>33986.2</v>
      </c>
      <c r="E358" s="86">
        <f>E359</f>
        <v>40000</v>
      </c>
      <c r="F358" s="86">
        <f t="shared" si="167"/>
        <v>40000</v>
      </c>
      <c r="G358" s="86">
        <f>G359</f>
        <v>40000</v>
      </c>
      <c r="H358" s="86">
        <f t="shared" si="174"/>
        <v>0</v>
      </c>
      <c r="I358" s="86">
        <f t="shared" si="174"/>
        <v>0</v>
      </c>
      <c r="J358" s="86">
        <f t="shared" si="174"/>
        <v>0</v>
      </c>
      <c r="K358" s="86">
        <f t="shared" si="174"/>
        <v>0</v>
      </c>
      <c r="L358" s="86">
        <f t="shared" si="174"/>
        <v>0</v>
      </c>
      <c r="M358" s="63">
        <f t="shared" si="174"/>
        <v>0</v>
      </c>
      <c r="N358" s="63">
        <f t="shared" si="174"/>
        <v>0</v>
      </c>
      <c r="O358" s="86">
        <v>40000</v>
      </c>
      <c r="P358" s="86">
        <v>40000</v>
      </c>
    </row>
    <row r="359" spans="1:19" s="95" customFormat="1" ht="15" customHeight="1">
      <c r="A359" s="105"/>
      <c r="B359" s="74"/>
      <c r="C359" s="71" t="s">
        <v>282</v>
      </c>
      <c r="D359" s="87">
        <v>33986.2</v>
      </c>
      <c r="E359" s="87">
        <v>40000</v>
      </c>
      <c r="F359" s="87">
        <f t="shared" si="167"/>
        <v>40000</v>
      </c>
      <c r="G359" s="87">
        <v>40000</v>
      </c>
      <c r="H359" s="87">
        <v>0</v>
      </c>
      <c r="I359" s="87">
        <v>0</v>
      </c>
      <c r="J359" s="87">
        <v>0</v>
      </c>
      <c r="K359" s="87">
        <v>0</v>
      </c>
      <c r="L359" s="87">
        <v>0</v>
      </c>
      <c r="M359" s="67">
        <v>0</v>
      </c>
      <c r="N359" s="67">
        <v>0</v>
      </c>
      <c r="O359" s="87">
        <v>0</v>
      </c>
      <c r="P359" s="87">
        <v>0</v>
      </c>
      <c r="R359" s="96"/>
      <c r="S359" s="96"/>
    </row>
    <row r="360" spans="1:16" ht="25.5" customHeight="1">
      <c r="A360" s="103" t="s">
        <v>334</v>
      </c>
      <c r="B360" s="234" t="s">
        <v>366</v>
      </c>
      <c r="C360" s="235"/>
      <c r="D360" s="88">
        <f>D361</f>
        <v>0</v>
      </c>
      <c r="E360" s="88">
        <f>E361</f>
        <v>1000000</v>
      </c>
      <c r="F360" s="92">
        <f t="shared" si="167"/>
        <v>2000000</v>
      </c>
      <c r="G360" s="88">
        <f>G361</f>
        <v>0</v>
      </c>
      <c r="H360" s="88">
        <f aca="true" t="shared" si="175" ref="H360:P361">H361</f>
        <v>0</v>
      </c>
      <c r="I360" s="88">
        <f t="shared" si="175"/>
        <v>0</v>
      </c>
      <c r="J360" s="88">
        <f t="shared" si="175"/>
        <v>0</v>
      </c>
      <c r="K360" s="88">
        <f t="shared" si="175"/>
        <v>0</v>
      </c>
      <c r="L360" s="88">
        <f t="shared" si="175"/>
        <v>0</v>
      </c>
      <c r="M360" s="64">
        <f t="shared" si="175"/>
        <v>0</v>
      </c>
      <c r="N360" s="64">
        <f t="shared" si="175"/>
        <v>2000000</v>
      </c>
      <c r="O360" s="88">
        <f t="shared" si="175"/>
        <v>1000000</v>
      </c>
      <c r="P360" s="88">
        <f t="shared" si="175"/>
        <v>0</v>
      </c>
    </row>
    <row r="361" spans="1:16" ht="21" customHeight="1">
      <c r="A361" s="98"/>
      <c r="B361" s="76">
        <v>3</v>
      </c>
      <c r="C361" s="104" t="s">
        <v>3</v>
      </c>
      <c r="D361" s="86">
        <f>D362</f>
        <v>0</v>
      </c>
      <c r="E361" s="86">
        <f>E362</f>
        <v>1000000</v>
      </c>
      <c r="F361" s="86">
        <f>SUM(G361:N361)</f>
        <v>2000000</v>
      </c>
      <c r="G361" s="86">
        <f>G362</f>
        <v>0</v>
      </c>
      <c r="H361" s="86">
        <f t="shared" si="175"/>
        <v>0</v>
      </c>
      <c r="I361" s="86">
        <f t="shared" si="175"/>
        <v>0</v>
      </c>
      <c r="J361" s="86">
        <f t="shared" si="175"/>
        <v>0</v>
      </c>
      <c r="K361" s="86">
        <f t="shared" si="175"/>
        <v>0</v>
      </c>
      <c r="L361" s="86">
        <f t="shared" si="175"/>
        <v>0</v>
      </c>
      <c r="M361" s="63">
        <f t="shared" si="175"/>
        <v>0</v>
      </c>
      <c r="N361" s="63">
        <f t="shared" si="175"/>
        <v>2000000</v>
      </c>
      <c r="O361" s="86">
        <f t="shared" si="175"/>
        <v>1000000</v>
      </c>
      <c r="P361" s="86">
        <f t="shared" si="175"/>
        <v>0</v>
      </c>
    </row>
    <row r="362" spans="1:16" ht="18" customHeight="1">
      <c r="A362" s="98"/>
      <c r="B362" s="76">
        <v>38</v>
      </c>
      <c r="C362" s="104" t="s">
        <v>119</v>
      </c>
      <c r="D362" s="86">
        <f>D363+D364</f>
        <v>0</v>
      </c>
      <c r="E362" s="86">
        <f>E363+E364</f>
        <v>1000000</v>
      </c>
      <c r="F362" s="86">
        <f>SUM(G362:N362)</f>
        <v>2000000</v>
      </c>
      <c r="G362" s="86">
        <f>G363+G364</f>
        <v>0</v>
      </c>
      <c r="H362" s="86">
        <f aca="true" t="shared" si="176" ref="H362:P362">H363+H364</f>
        <v>0</v>
      </c>
      <c r="I362" s="86">
        <f t="shared" si="176"/>
        <v>0</v>
      </c>
      <c r="J362" s="86">
        <f t="shared" si="176"/>
        <v>0</v>
      </c>
      <c r="K362" s="86">
        <f t="shared" si="176"/>
        <v>0</v>
      </c>
      <c r="L362" s="86">
        <f t="shared" si="176"/>
        <v>0</v>
      </c>
      <c r="M362" s="63">
        <f t="shared" si="176"/>
        <v>0</v>
      </c>
      <c r="N362" s="63">
        <f t="shared" si="176"/>
        <v>2000000</v>
      </c>
      <c r="O362" s="86">
        <v>1000000</v>
      </c>
      <c r="P362" s="86">
        <f t="shared" si="176"/>
        <v>0</v>
      </c>
    </row>
    <row r="363" spans="1:19" s="95" customFormat="1" ht="15" customHeight="1">
      <c r="A363" s="105" t="s">
        <v>1</v>
      </c>
      <c r="B363" s="74"/>
      <c r="C363" s="71" t="s">
        <v>282</v>
      </c>
      <c r="D363" s="87">
        <v>0</v>
      </c>
      <c r="E363" s="87">
        <v>83098.3</v>
      </c>
      <c r="F363" s="87">
        <f>SUM(G363:N363)</f>
        <v>0</v>
      </c>
      <c r="G363" s="87">
        <v>0</v>
      </c>
      <c r="H363" s="87">
        <v>0</v>
      </c>
      <c r="I363" s="87">
        <v>0</v>
      </c>
      <c r="J363" s="87">
        <v>0</v>
      </c>
      <c r="K363" s="87">
        <v>0</v>
      </c>
      <c r="L363" s="87">
        <v>0</v>
      </c>
      <c r="M363" s="67">
        <v>0</v>
      </c>
      <c r="N363" s="67">
        <v>0</v>
      </c>
      <c r="O363" s="87">
        <v>0</v>
      </c>
      <c r="P363" s="87">
        <v>0</v>
      </c>
      <c r="S363" s="96"/>
    </row>
    <row r="364" spans="1:19" s="95" customFormat="1" ht="15" customHeight="1">
      <c r="A364" s="105" t="s">
        <v>1</v>
      </c>
      <c r="B364" s="74"/>
      <c r="C364" s="56" t="s">
        <v>297</v>
      </c>
      <c r="D364" s="87">
        <v>0</v>
      </c>
      <c r="E364" s="87">
        <v>916901.7</v>
      </c>
      <c r="F364" s="87">
        <f>SUM(G364:N364)</f>
        <v>2000000</v>
      </c>
      <c r="G364" s="87">
        <v>0</v>
      </c>
      <c r="H364" s="87">
        <v>0</v>
      </c>
      <c r="I364" s="87">
        <v>0</v>
      </c>
      <c r="J364" s="87">
        <v>0</v>
      </c>
      <c r="K364" s="87">
        <v>0</v>
      </c>
      <c r="L364" s="87">
        <v>0</v>
      </c>
      <c r="M364" s="67">
        <v>0</v>
      </c>
      <c r="N364" s="67">
        <v>2000000</v>
      </c>
      <c r="O364" s="87">
        <v>0</v>
      </c>
      <c r="P364" s="87">
        <v>0</v>
      </c>
      <c r="S364" s="96"/>
    </row>
    <row r="365" spans="1:16" ht="27" customHeight="1">
      <c r="A365" s="115"/>
      <c r="B365" s="258" t="s">
        <v>376</v>
      </c>
      <c r="C365" s="259"/>
      <c r="D365" s="84">
        <f>D366+D374+D382</f>
        <v>246575.53999999998</v>
      </c>
      <c r="E365" s="84">
        <f>E366+E374+E382</f>
        <v>376250</v>
      </c>
      <c r="F365" s="84">
        <f aca="true" t="shared" si="177" ref="F365:F405">SUM(G365:N365)</f>
        <v>690000</v>
      </c>
      <c r="G365" s="84">
        <f aca="true" t="shared" si="178" ref="G365:P365">G366+G374+G382</f>
        <v>350000</v>
      </c>
      <c r="H365" s="84">
        <f t="shared" si="178"/>
        <v>0</v>
      </c>
      <c r="I365" s="84">
        <f t="shared" si="178"/>
        <v>340000</v>
      </c>
      <c r="J365" s="84">
        <f t="shared" si="178"/>
        <v>0</v>
      </c>
      <c r="K365" s="84">
        <f t="shared" si="178"/>
        <v>0</v>
      </c>
      <c r="L365" s="84">
        <f t="shared" si="178"/>
        <v>0</v>
      </c>
      <c r="M365" s="66">
        <f t="shared" si="178"/>
        <v>0</v>
      </c>
      <c r="N365" s="66">
        <f t="shared" si="178"/>
        <v>0</v>
      </c>
      <c r="O365" s="84">
        <f t="shared" si="178"/>
        <v>350000</v>
      </c>
      <c r="P365" s="84">
        <f t="shared" si="178"/>
        <v>353000</v>
      </c>
    </row>
    <row r="366" spans="1:16" ht="24.75" customHeight="1">
      <c r="A366" s="103" t="s">
        <v>325</v>
      </c>
      <c r="B366" s="254" t="s">
        <v>149</v>
      </c>
      <c r="C366" s="255"/>
      <c r="D366" s="88">
        <f aca="true" t="shared" si="179" ref="D366:I367">D367</f>
        <v>174099.43</v>
      </c>
      <c r="E366" s="88">
        <f t="shared" si="179"/>
        <v>285000</v>
      </c>
      <c r="F366" s="92">
        <f t="shared" si="177"/>
        <v>580000</v>
      </c>
      <c r="G366" s="88">
        <f t="shared" si="179"/>
        <v>350000</v>
      </c>
      <c r="H366" s="88">
        <f t="shared" si="179"/>
        <v>0</v>
      </c>
      <c r="I366" s="88">
        <f t="shared" si="179"/>
        <v>230000</v>
      </c>
      <c r="J366" s="88">
        <f aca="true" t="shared" si="180" ref="J366:N367">J367</f>
        <v>0</v>
      </c>
      <c r="K366" s="88">
        <f t="shared" si="180"/>
        <v>0</v>
      </c>
      <c r="L366" s="88">
        <f t="shared" si="180"/>
        <v>0</v>
      </c>
      <c r="M366" s="64">
        <f t="shared" si="180"/>
        <v>0</v>
      </c>
      <c r="N366" s="64">
        <f t="shared" si="180"/>
        <v>0</v>
      </c>
      <c r="O366" s="88">
        <f>O367</f>
        <v>250000</v>
      </c>
      <c r="P366" s="88">
        <f>P367</f>
        <v>250000</v>
      </c>
    </row>
    <row r="367" spans="1:16" ht="21" customHeight="1">
      <c r="A367" s="98"/>
      <c r="B367" s="76">
        <v>3</v>
      </c>
      <c r="C367" s="104" t="s">
        <v>3</v>
      </c>
      <c r="D367" s="86">
        <f t="shared" si="179"/>
        <v>174099.43</v>
      </c>
      <c r="E367" s="86">
        <f t="shared" si="179"/>
        <v>285000</v>
      </c>
      <c r="F367" s="86">
        <f t="shared" si="177"/>
        <v>580000</v>
      </c>
      <c r="G367" s="86">
        <f t="shared" si="179"/>
        <v>350000</v>
      </c>
      <c r="H367" s="86">
        <f t="shared" si="179"/>
        <v>0</v>
      </c>
      <c r="I367" s="86">
        <f t="shared" si="179"/>
        <v>230000</v>
      </c>
      <c r="J367" s="86">
        <f>J368</f>
        <v>0</v>
      </c>
      <c r="K367" s="86">
        <f t="shared" si="180"/>
        <v>0</v>
      </c>
      <c r="L367" s="86">
        <f t="shared" si="180"/>
        <v>0</v>
      </c>
      <c r="M367" s="63">
        <f t="shared" si="180"/>
        <v>0</v>
      </c>
      <c r="N367" s="63">
        <f t="shared" si="180"/>
        <v>0</v>
      </c>
      <c r="O367" s="86">
        <f>O368</f>
        <v>250000</v>
      </c>
      <c r="P367" s="86">
        <f>P368</f>
        <v>250000</v>
      </c>
    </row>
    <row r="368" spans="1:16" ht="18" customHeight="1">
      <c r="A368" s="98"/>
      <c r="B368" s="76">
        <v>32</v>
      </c>
      <c r="C368" s="104" t="s">
        <v>7</v>
      </c>
      <c r="D368" s="86">
        <f>D369+D370+D371+D372+D373</f>
        <v>174099.43</v>
      </c>
      <c r="E368" s="86">
        <f>E369+E370+E371+E372+E373</f>
        <v>285000</v>
      </c>
      <c r="F368" s="86">
        <f t="shared" si="177"/>
        <v>580000</v>
      </c>
      <c r="G368" s="86">
        <f>G369+G370+G371+G372+G373</f>
        <v>350000</v>
      </c>
      <c r="H368" s="86">
        <f aca="true" t="shared" si="181" ref="H368:N368">H369+H370+H371+H372+H373</f>
        <v>0</v>
      </c>
      <c r="I368" s="86">
        <f t="shared" si="181"/>
        <v>230000</v>
      </c>
      <c r="J368" s="86">
        <f t="shared" si="181"/>
        <v>0</v>
      </c>
      <c r="K368" s="86">
        <f t="shared" si="181"/>
        <v>0</v>
      </c>
      <c r="L368" s="86">
        <f t="shared" si="181"/>
        <v>0</v>
      </c>
      <c r="M368" s="63">
        <f t="shared" si="181"/>
        <v>0</v>
      </c>
      <c r="N368" s="63">
        <f t="shared" si="181"/>
        <v>0</v>
      </c>
      <c r="O368" s="86">
        <v>250000</v>
      </c>
      <c r="P368" s="86">
        <v>250000</v>
      </c>
    </row>
    <row r="369" spans="1:19" s="95" customFormat="1" ht="15" customHeight="1">
      <c r="A369" s="105"/>
      <c r="B369" s="74"/>
      <c r="C369" s="56" t="s">
        <v>282</v>
      </c>
      <c r="D369" s="87">
        <v>18669.56</v>
      </c>
      <c r="E369" s="87">
        <v>15000</v>
      </c>
      <c r="F369" s="87">
        <f t="shared" si="177"/>
        <v>350000</v>
      </c>
      <c r="G369" s="87">
        <v>350000</v>
      </c>
      <c r="H369" s="87">
        <v>0</v>
      </c>
      <c r="I369" s="87">
        <v>0</v>
      </c>
      <c r="J369" s="87">
        <v>0</v>
      </c>
      <c r="K369" s="87">
        <v>0</v>
      </c>
      <c r="L369" s="87">
        <v>0</v>
      </c>
      <c r="M369" s="67">
        <v>0</v>
      </c>
      <c r="N369" s="67">
        <v>0</v>
      </c>
      <c r="O369" s="87">
        <v>0</v>
      </c>
      <c r="P369" s="87">
        <v>0</v>
      </c>
      <c r="S369" s="96"/>
    </row>
    <row r="370" spans="1:19" s="95" customFormat="1" ht="15" customHeight="1">
      <c r="A370" s="105"/>
      <c r="B370" s="74"/>
      <c r="C370" s="57" t="s">
        <v>429</v>
      </c>
      <c r="D370" s="87">
        <v>134107.31</v>
      </c>
      <c r="E370" s="87">
        <v>220000</v>
      </c>
      <c r="F370" s="87">
        <f>SUM(G370:N370)</f>
        <v>230000</v>
      </c>
      <c r="G370" s="87">
        <v>0</v>
      </c>
      <c r="H370" s="87">
        <v>0</v>
      </c>
      <c r="I370" s="87">
        <v>230000</v>
      </c>
      <c r="J370" s="87">
        <v>0</v>
      </c>
      <c r="K370" s="87">
        <v>0</v>
      </c>
      <c r="L370" s="87">
        <v>0</v>
      </c>
      <c r="M370" s="67">
        <v>0</v>
      </c>
      <c r="N370" s="67">
        <v>0</v>
      </c>
      <c r="O370" s="87">
        <v>0</v>
      </c>
      <c r="P370" s="87">
        <v>0</v>
      </c>
      <c r="S370" s="96"/>
    </row>
    <row r="371" spans="1:19" s="95" customFormat="1" ht="15" customHeight="1">
      <c r="A371" s="105"/>
      <c r="B371" s="74"/>
      <c r="C371" s="56" t="s">
        <v>287</v>
      </c>
      <c r="D371" s="87">
        <v>13272.28</v>
      </c>
      <c r="E371" s="87">
        <v>30000</v>
      </c>
      <c r="F371" s="87">
        <f>SUM(G371:N371)</f>
        <v>0</v>
      </c>
      <c r="G371" s="87">
        <v>0</v>
      </c>
      <c r="H371" s="87">
        <v>0</v>
      </c>
      <c r="I371" s="87">
        <v>0</v>
      </c>
      <c r="J371" s="87">
        <v>0</v>
      </c>
      <c r="K371" s="87">
        <v>0</v>
      </c>
      <c r="L371" s="87">
        <v>0</v>
      </c>
      <c r="M371" s="67">
        <v>0</v>
      </c>
      <c r="N371" s="67">
        <v>0</v>
      </c>
      <c r="O371" s="87">
        <v>0</v>
      </c>
      <c r="P371" s="87">
        <v>0</v>
      </c>
      <c r="S371" s="96"/>
    </row>
    <row r="372" spans="1:19" s="95" customFormat="1" ht="15" customHeight="1">
      <c r="A372" s="105"/>
      <c r="B372" s="74"/>
      <c r="C372" s="57" t="s">
        <v>292</v>
      </c>
      <c r="D372" s="87">
        <v>8050.28</v>
      </c>
      <c r="E372" s="87">
        <v>0</v>
      </c>
      <c r="F372" s="87">
        <f>SUM(G372:N372)</f>
        <v>0</v>
      </c>
      <c r="G372" s="87">
        <v>0</v>
      </c>
      <c r="H372" s="87">
        <v>0</v>
      </c>
      <c r="I372" s="87">
        <v>0</v>
      </c>
      <c r="J372" s="87">
        <v>0</v>
      </c>
      <c r="K372" s="87">
        <v>0</v>
      </c>
      <c r="L372" s="87">
        <v>0</v>
      </c>
      <c r="M372" s="67">
        <v>0</v>
      </c>
      <c r="N372" s="67">
        <v>0</v>
      </c>
      <c r="O372" s="87">
        <v>0</v>
      </c>
      <c r="P372" s="87">
        <v>0</v>
      </c>
      <c r="S372" s="96"/>
    </row>
    <row r="373" spans="1:19" s="95" customFormat="1" ht="15" customHeight="1">
      <c r="A373" s="105" t="s">
        <v>1</v>
      </c>
      <c r="B373" s="74"/>
      <c r="C373" s="56" t="s">
        <v>297</v>
      </c>
      <c r="D373" s="87">
        <v>0</v>
      </c>
      <c r="E373" s="87">
        <v>20000</v>
      </c>
      <c r="F373" s="87">
        <f>SUM(G373:N373)</f>
        <v>0</v>
      </c>
      <c r="G373" s="87">
        <v>0</v>
      </c>
      <c r="H373" s="87">
        <v>0</v>
      </c>
      <c r="I373" s="87">
        <v>0</v>
      </c>
      <c r="J373" s="87">
        <v>0</v>
      </c>
      <c r="K373" s="87">
        <v>0</v>
      </c>
      <c r="L373" s="87">
        <v>0</v>
      </c>
      <c r="M373" s="67">
        <v>0</v>
      </c>
      <c r="N373" s="67">
        <v>0</v>
      </c>
      <c r="O373" s="87">
        <v>0</v>
      </c>
      <c r="P373" s="87">
        <v>0</v>
      </c>
      <c r="S373" s="96"/>
    </row>
    <row r="374" spans="1:16" ht="27" customHeight="1">
      <c r="A374" s="103" t="s">
        <v>334</v>
      </c>
      <c r="B374" s="254" t="s">
        <v>150</v>
      </c>
      <c r="C374" s="255"/>
      <c r="D374" s="88">
        <f aca="true" t="shared" si="182" ref="D374:P375">D375</f>
        <v>72476.11</v>
      </c>
      <c r="E374" s="88">
        <f t="shared" si="182"/>
        <v>71250</v>
      </c>
      <c r="F374" s="92">
        <f t="shared" si="177"/>
        <v>90000</v>
      </c>
      <c r="G374" s="88">
        <f t="shared" si="182"/>
        <v>0</v>
      </c>
      <c r="H374" s="88">
        <f t="shared" si="182"/>
        <v>0</v>
      </c>
      <c r="I374" s="88">
        <f t="shared" si="182"/>
        <v>90000</v>
      </c>
      <c r="J374" s="88">
        <f t="shared" si="182"/>
        <v>0</v>
      </c>
      <c r="K374" s="88">
        <f t="shared" si="182"/>
        <v>0</v>
      </c>
      <c r="L374" s="88">
        <f t="shared" si="182"/>
        <v>0</v>
      </c>
      <c r="M374" s="64">
        <f t="shared" si="182"/>
        <v>0</v>
      </c>
      <c r="N374" s="64">
        <f t="shared" si="182"/>
        <v>0</v>
      </c>
      <c r="O374" s="88">
        <f t="shared" si="182"/>
        <v>90000</v>
      </c>
      <c r="P374" s="88">
        <f t="shared" si="182"/>
        <v>93000</v>
      </c>
    </row>
    <row r="375" spans="1:16" ht="21" customHeight="1">
      <c r="A375" s="98"/>
      <c r="B375" s="76">
        <v>3</v>
      </c>
      <c r="C375" s="104" t="s">
        <v>3</v>
      </c>
      <c r="D375" s="86">
        <f>D376</f>
        <v>72476.11</v>
      </c>
      <c r="E375" s="86">
        <f>E376</f>
        <v>71250</v>
      </c>
      <c r="F375" s="86">
        <f t="shared" si="177"/>
        <v>90000</v>
      </c>
      <c r="G375" s="86">
        <f>G376</f>
        <v>0</v>
      </c>
      <c r="H375" s="86">
        <f t="shared" si="182"/>
        <v>0</v>
      </c>
      <c r="I375" s="86">
        <f t="shared" si="182"/>
        <v>90000</v>
      </c>
      <c r="J375" s="86">
        <f t="shared" si="182"/>
        <v>0</v>
      </c>
      <c r="K375" s="86">
        <f t="shared" si="182"/>
        <v>0</v>
      </c>
      <c r="L375" s="86">
        <f t="shared" si="182"/>
        <v>0</v>
      </c>
      <c r="M375" s="63">
        <f t="shared" si="182"/>
        <v>0</v>
      </c>
      <c r="N375" s="63">
        <f t="shared" si="182"/>
        <v>0</v>
      </c>
      <c r="O375" s="86">
        <f t="shared" si="182"/>
        <v>90000</v>
      </c>
      <c r="P375" s="86">
        <f t="shared" si="182"/>
        <v>93000</v>
      </c>
    </row>
    <row r="376" spans="1:16" ht="18" customHeight="1">
      <c r="A376" s="98"/>
      <c r="B376" s="76">
        <v>32</v>
      </c>
      <c r="C376" s="104" t="s">
        <v>7</v>
      </c>
      <c r="D376" s="86">
        <f>D378+D377</f>
        <v>72476.11</v>
      </c>
      <c r="E376" s="86">
        <f>E378+E377</f>
        <v>71250</v>
      </c>
      <c r="F376" s="86">
        <f t="shared" si="177"/>
        <v>90000</v>
      </c>
      <c r="G376" s="86">
        <f>G378+G377</f>
        <v>0</v>
      </c>
      <c r="H376" s="86">
        <f aca="true" t="shared" si="183" ref="H376:N376">H378+H377</f>
        <v>0</v>
      </c>
      <c r="I376" s="86">
        <f t="shared" si="183"/>
        <v>90000</v>
      </c>
      <c r="J376" s="86">
        <f t="shared" si="183"/>
        <v>0</v>
      </c>
      <c r="K376" s="86">
        <f t="shared" si="183"/>
        <v>0</v>
      </c>
      <c r="L376" s="86">
        <f t="shared" si="183"/>
        <v>0</v>
      </c>
      <c r="M376" s="63">
        <f t="shared" si="183"/>
        <v>0</v>
      </c>
      <c r="N376" s="63">
        <f t="shared" si="183"/>
        <v>0</v>
      </c>
      <c r="O376" s="86">
        <v>90000</v>
      </c>
      <c r="P376" s="86">
        <v>93000</v>
      </c>
    </row>
    <row r="377" spans="1:19" s="95" customFormat="1" ht="15" customHeight="1">
      <c r="A377" s="105"/>
      <c r="B377" s="74"/>
      <c r="C377" s="56" t="s">
        <v>282</v>
      </c>
      <c r="D377" s="87">
        <v>0</v>
      </c>
      <c r="E377" s="87">
        <v>0</v>
      </c>
      <c r="F377" s="87">
        <f>SUM(G377:N377)</f>
        <v>0</v>
      </c>
      <c r="G377" s="87">
        <v>0</v>
      </c>
      <c r="H377" s="87">
        <v>0</v>
      </c>
      <c r="I377" s="87">
        <v>0</v>
      </c>
      <c r="J377" s="87">
        <v>0</v>
      </c>
      <c r="K377" s="87">
        <v>0</v>
      </c>
      <c r="L377" s="87">
        <v>0</v>
      </c>
      <c r="M377" s="67">
        <v>0</v>
      </c>
      <c r="N377" s="67">
        <v>0</v>
      </c>
      <c r="O377" s="87">
        <v>0</v>
      </c>
      <c r="P377" s="87">
        <v>0</v>
      </c>
      <c r="S377" s="96"/>
    </row>
    <row r="378" spans="1:19" s="95" customFormat="1" ht="20.25" customHeight="1">
      <c r="A378" s="105"/>
      <c r="B378" s="74"/>
      <c r="C378" s="57" t="s">
        <v>429</v>
      </c>
      <c r="D378" s="87">
        <v>72476.11</v>
      </c>
      <c r="E378" s="87">
        <v>71250</v>
      </c>
      <c r="F378" s="87">
        <f t="shared" si="177"/>
        <v>90000</v>
      </c>
      <c r="G378" s="87">
        <v>0</v>
      </c>
      <c r="H378" s="87">
        <v>0</v>
      </c>
      <c r="I378" s="87">
        <v>90000</v>
      </c>
      <c r="J378" s="87">
        <v>0</v>
      </c>
      <c r="K378" s="87">
        <v>0</v>
      </c>
      <c r="L378" s="87">
        <v>0</v>
      </c>
      <c r="M378" s="67">
        <v>0</v>
      </c>
      <c r="N378" s="67">
        <v>0</v>
      </c>
      <c r="O378" s="87">
        <v>0</v>
      </c>
      <c r="P378" s="87">
        <v>0</v>
      </c>
      <c r="S378" s="96"/>
    </row>
    <row r="379" spans="1:19" s="95" customFormat="1" ht="15" customHeight="1">
      <c r="A379" s="238" t="s">
        <v>11</v>
      </c>
      <c r="B379" s="238" t="s">
        <v>94</v>
      </c>
      <c r="C379" s="239" t="s">
        <v>15</v>
      </c>
      <c r="D379" s="238" t="s">
        <v>396</v>
      </c>
      <c r="E379" s="238" t="s">
        <v>397</v>
      </c>
      <c r="F379" s="264" t="s">
        <v>405</v>
      </c>
      <c r="G379" s="239" t="s">
        <v>398</v>
      </c>
      <c r="H379" s="239"/>
      <c r="I379" s="239"/>
      <c r="J379" s="239"/>
      <c r="K379" s="239"/>
      <c r="L379" s="239"/>
      <c r="M379" s="239"/>
      <c r="N379" s="239"/>
      <c r="O379" s="238" t="s">
        <v>307</v>
      </c>
      <c r="P379" s="238" t="s">
        <v>399</v>
      </c>
      <c r="S379" s="96"/>
    </row>
    <row r="380" spans="1:19" s="148" customFormat="1" ht="44.25" customHeight="1">
      <c r="A380" s="239"/>
      <c r="B380" s="239"/>
      <c r="C380" s="239"/>
      <c r="D380" s="239"/>
      <c r="E380" s="239"/>
      <c r="F380" s="265"/>
      <c r="G380" s="97" t="s">
        <v>71</v>
      </c>
      <c r="H380" s="97" t="s">
        <v>12</v>
      </c>
      <c r="I380" s="97" t="s">
        <v>74</v>
      </c>
      <c r="J380" s="97" t="s">
        <v>72</v>
      </c>
      <c r="K380" s="97" t="s">
        <v>13</v>
      </c>
      <c r="L380" s="201" t="s">
        <v>229</v>
      </c>
      <c r="M380" s="97" t="s">
        <v>230</v>
      </c>
      <c r="N380" s="97" t="s">
        <v>98</v>
      </c>
      <c r="O380" s="238"/>
      <c r="P380" s="238"/>
      <c r="S380" s="149"/>
    </row>
    <row r="381" spans="1:19" s="95" customFormat="1" ht="10.5" customHeight="1">
      <c r="A381" s="80">
        <v>1</v>
      </c>
      <c r="B381" s="80">
        <v>2</v>
      </c>
      <c r="C381" s="80">
        <v>3</v>
      </c>
      <c r="D381" s="80">
        <v>4</v>
      </c>
      <c r="E381" s="80">
        <v>5</v>
      </c>
      <c r="F381" s="80">
        <v>6</v>
      </c>
      <c r="G381" s="80">
        <v>7</v>
      </c>
      <c r="H381" s="80">
        <v>8</v>
      </c>
      <c r="I381" s="80">
        <v>9</v>
      </c>
      <c r="J381" s="80">
        <v>10</v>
      </c>
      <c r="K381" s="80">
        <v>11</v>
      </c>
      <c r="L381" s="80">
        <v>12</v>
      </c>
      <c r="M381" s="213">
        <v>13</v>
      </c>
      <c r="N381" s="213">
        <v>14</v>
      </c>
      <c r="O381" s="80">
        <v>15</v>
      </c>
      <c r="P381" s="80">
        <v>16</v>
      </c>
      <c r="S381" s="96"/>
    </row>
    <row r="382" spans="1:16" ht="24" customHeight="1">
      <c r="A382" s="103" t="s">
        <v>325</v>
      </c>
      <c r="B382" s="251" t="s">
        <v>182</v>
      </c>
      <c r="C382" s="235"/>
      <c r="D382" s="88">
        <f>D383</f>
        <v>0</v>
      </c>
      <c r="E382" s="88">
        <f>E383</f>
        <v>20000</v>
      </c>
      <c r="F382" s="92">
        <f t="shared" si="177"/>
        <v>20000</v>
      </c>
      <c r="G382" s="88">
        <f>G383</f>
        <v>0</v>
      </c>
      <c r="H382" s="88">
        <f aca="true" t="shared" si="184" ref="H382:N383">H383</f>
        <v>0</v>
      </c>
      <c r="I382" s="88">
        <f t="shared" si="184"/>
        <v>20000</v>
      </c>
      <c r="J382" s="88">
        <f t="shared" si="184"/>
        <v>0</v>
      </c>
      <c r="K382" s="88">
        <f t="shared" si="184"/>
        <v>0</v>
      </c>
      <c r="L382" s="88">
        <f t="shared" si="184"/>
        <v>0</v>
      </c>
      <c r="M382" s="64">
        <f t="shared" si="184"/>
        <v>0</v>
      </c>
      <c r="N382" s="64">
        <f t="shared" si="184"/>
        <v>0</v>
      </c>
      <c r="O382" s="88">
        <f>O383</f>
        <v>10000</v>
      </c>
      <c r="P382" s="88">
        <f>P383</f>
        <v>10000</v>
      </c>
    </row>
    <row r="383" spans="1:16" ht="21" customHeight="1">
      <c r="A383" s="98"/>
      <c r="B383" s="76">
        <v>4</v>
      </c>
      <c r="C383" s="104" t="s">
        <v>125</v>
      </c>
      <c r="D383" s="86">
        <f>D384</f>
        <v>0</v>
      </c>
      <c r="E383" s="86">
        <f>E384</f>
        <v>20000</v>
      </c>
      <c r="F383" s="86">
        <f t="shared" si="177"/>
        <v>20000</v>
      </c>
      <c r="G383" s="86">
        <f>G384</f>
        <v>0</v>
      </c>
      <c r="H383" s="86">
        <f t="shared" si="184"/>
        <v>0</v>
      </c>
      <c r="I383" s="86">
        <f t="shared" si="184"/>
        <v>20000</v>
      </c>
      <c r="J383" s="86">
        <f t="shared" si="184"/>
        <v>0</v>
      </c>
      <c r="K383" s="86">
        <f t="shared" si="184"/>
        <v>0</v>
      </c>
      <c r="L383" s="86">
        <f t="shared" si="184"/>
        <v>0</v>
      </c>
      <c r="M383" s="63">
        <f t="shared" si="184"/>
        <v>0</v>
      </c>
      <c r="N383" s="63">
        <f t="shared" si="184"/>
        <v>0</v>
      </c>
      <c r="O383" s="86">
        <f>O384</f>
        <v>10000</v>
      </c>
      <c r="P383" s="86">
        <f>P384</f>
        <v>10000</v>
      </c>
    </row>
    <row r="384" spans="1:16" ht="18" customHeight="1">
      <c r="A384" s="98" t="s">
        <v>1</v>
      </c>
      <c r="B384" s="76">
        <v>42</v>
      </c>
      <c r="C384" s="104" t="s">
        <v>123</v>
      </c>
      <c r="D384" s="86">
        <f>D385+D387+D386</f>
        <v>0</v>
      </c>
      <c r="E384" s="86">
        <f>E385+E387+E386</f>
        <v>20000</v>
      </c>
      <c r="F384" s="86">
        <f t="shared" si="177"/>
        <v>20000</v>
      </c>
      <c r="G384" s="86">
        <f>G385+G387+G386</f>
        <v>0</v>
      </c>
      <c r="H384" s="86">
        <f aca="true" t="shared" si="185" ref="H384:N384">H385+H387+H386</f>
        <v>0</v>
      </c>
      <c r="I384" s="86">
        <f t="shared" si="185"/>
        <v>20000</v>
      </c>
      <c r="J384" s="86">
        <f t="shared" si="185"/>
        <v>0</v>
      </c>
      <c r="K384" s="86">
        <f t="shared" si="185"/>
        <v>0</v>
      </c>
      <c r="L384" s="86">
        <f t="shared" si="185"/>
        <v>0</v>
      </c>
      <c r="M384" s="63">
        <f t="shared" si="185"/>
        <v>0</v>
      </c>
      <c r="N384" s="63">
        <f t="shared" si="185"/>
        <v>0</v>
      </c>
      <c r="O384" s="86">
        <v>10000</v>
      </c>
      <c r="P384" s="86">
        <v>10000</v>
      </c>
    </row>
    <row r="385" spans="1:19" s="95" customFormat="1" ht="15" customHeight="1">
      <c r="A385" s="105" t="s">
        <v>1</v>
      </c>
      <c r="B385" s="74"/>
      <c r="C385" s="71" t="s">
        <v>282</v>
      </c>
      <c r="D385" s="87">
        <v>0</v>
      </c>
      <c r="E385" s="87">
        <v>16250</v>
      </c>
      <c r="F385" s="87">
        <f t="shared" si="177"/>
        <v>0</v>
      </c>
      <c r="G385" s="87">
        <v>0</v>
      </c>
      <c r="H385" s="87">
        <v>0</v>
      </c>
      <c r="I385" s="87">
        <v>0</v>
      </c>
      <c r="J385" s="87">
        <v>0</v>
      </c>
      <c r="K385" s="87">
        <v>0</v>
      </c>
      <c r="L385" s="87">
        <v>0</v>
      </c>
      <c r="M385" s="67">
        <v>0</v>
      </c>
      <c r="N385" s="67">
        <v>0</v>
      </c>
      <c r="O385" s="87">
        <v>0</v>
      </c>
      <c r="P385" s="87">
        <v>0</v>
      </c>
      <c r="S385" s="96"/>
    </row>
    <row r="386" spans="1:19" s="95" customFormat="1" ht="15" customHeight="1">
      <c r="A386" s="105" t="s">
        <v>1</v>
      </c>
      <c r="B386" s="74"/>
      <c r="C386" s="56" t="s">
        <v>287</v>
      </c>
      <c r="D386" s="87">
        <v>0</v>
      </c>
      <c r="E386" s="87">
        <v>0</v>
      </c>
      <c r="F386" s="87">
        <f>SUM(G386:N386)</f>
        <v>0</v>
      </c>
      <c r="G386" s="87">
        <v>0</v>
      </c>
      <c r="H386" s="87">
        <v>0</v>
      </c>
      <c r="I386" s="87">
        <v>0</v>
      </c>
      <c r="J386" s="87">
        <v>0</v>
      </c>
      <c r="K386" s="87">
        <v>0</v>
      </c>
      <c r="L386" s="87">
        <v>0</v>
      </c>
      <c r="M386" s="67">
        <v>0</v>
      </c>
      <c r="N386" s="67">
        <v>0</v>
      </c>
      <c r="O386" s="87">
        <v>0</v>
      </c>
      <c r="P386" s="87">
        <v>0</v>
      </c>
      <c r="S386" s="96"/>
    </row>
    <row r="387" spans="1:19" s="95" customFormat="1" ht="15" customHeight="1">
      <c r="A387" s="105" t="s">
        <v>1</v>
      </c>
      <c r="B387" s="74"/>
      <c r="C387" s="57" t="s">
        <v>429</v>
      </c>
      <c r="D387" s="87">
        <v>0</v>
      </c>
      <c r="E387" s="87">
        <v>3750</v>
      </c>
      <c r="F387" s="87">
        <f>SUM(G387:N387)</f>
        <v>20000</v>
      </c>
      <c r="G387" s="87">
        <v>0</v>
      </c>
      <c r="H387" s="87">
        <v>0</v>
      </c>
      <c r="I387" s="87">
        <v>20000</v>
      </c>
      <c r="J387" s="87">
        <v>0</v>
      </c>
      <c r="K387" s="87">
        <v>0</v>
      </c>
      <c r="L387" s="87">
        <v>0</v>
      </c>
      <c r="M387" s="67">
        <v>0</v>
      </c>
      <c r="N387" s="67">
        <v>0</v>
      </c>
      <c r="O387" s="87">
        <v>0</v>
      </c>
      <c r="P387" s="87">
        <v>0</v>
      </c>
      <c r="S387" s="96"/>
    </row>
    <row r="388" spans="1:16" ht="27" customHeight="1">
      <c r="A388" s="109"/>
      <c r="B388" s="258" t="s">
        <v>151</v>
      </c>
      <c r="C388" s="259"/>
      <c r="D388" s="84">
        <f>D389+D393+D397</f>
        <v>93304.14</v>
      </c>
      <c r="E388" s="84">
        <f>E389+E393+E397</f>
        <v>100000</v>
      </c>
      <c r="F388" s="84">
        <f t="shared" si="177"/>
        <v>110000</v>
      </c>
      <c r="G388" s="84">
        <f aca="true" t="shared" si="186" ref="G388:P388">G389+G393+G397</f>
        <v>110000</v>
      </c>
      <c r="H388" s="84">
        <f t="shared" si="186"/>
        <v>0</v>
      </c>
      <c r="I388" s="84">
        <f t="shared" si="186"/>
        <v>0</v>
      </c>
      <c r="J388" s="84">
        <f t="shared" si="186"/>
        <v>0</v>
      </c>
      <c r="K388" s="84">
        <f t="shared" si="186"/>
        <v>0</v>
      </c>
      <c r="L388" s="84">
        <f t="shared" si="186"/>
        <v>0</v>
      </c>
      <c r="M388" s="66">
        <f t="shared" si="186"/>
        <v>0</v>
      </c>
      <c r="N388" s="66">
        <f t="shared" si="186"/>
        <v>0</v>
      </c>
      <c r="O388" s="84">
        <f t="shared" si="186"/>
        <v>54000</v>
      </c>
      <c r="P388" s="84">
        <f t="shared" si="186"/>
        <v>54000</v>
      </c>
    </row>
    <row r="389" spans="1:16" ht="24.75" customHeight="1">
      <c r="A389" s="103" t="s">
        <v>335</v>
      </c>
      <c r="B389" s="251" t="s">
        <v>152</v>
      </c>
      <c r="C389" s="235"/>
      <c r="D389" s="88">
        <f aca="true" t="shared" si="187" ref="D389:E391">D390</f>
        <v>92905.97</v>
      </c>
      <c r="E389" s="88">
        <f t="shared" si="187"/>
        <v>93000</v>
      </c>
      <c r="F389" s="92">
        <f t="shared" si="177"/>
        <v>100000</v>
      </c>
      <c r="G389" s="88">
        <f>G390</f>
        <v>100000</v>
      </c>
      <c r="H389" s="88">
        <f aca="true" t="shared" si="188" ref="H389:N391">H390</f>
        <v>0</v>
      </c>
      <c r="I389" s="88">
        <f t="shared" si="188"/>
        <v>0</v>
      </c>
      <c r="J389" s="88">
        <f t="shared" si="188"/>
        <v>0</v>
      </c>
      <c r="K389" s="88">
        <f t="shared" si="188"/>
        <v>0</v>
      </c>
      <c r="L389" s="88">
        <f t="shared" si="188"/>
        <v>0</v>
      </c>
      <c r="M389" s="64">
        <f t="shared" si="188"/>
        <v>0</v>
      </c>
      <c r="N389" s="64">
        <f t="shared" si="188"/>
        <v>0</v>
      </c>
      <c r="O389" s="88">
        <f>O390</f>
        <v>50000</v>
      </c>
      <c r="P389" s="88">
        <f>P390</f>
        <v>50000</v>
      </c>
    </row>
    <row r="390" spans="1:16" ht="21" customHeight="1">
      <c r="A390" s="98"/>
      <c r="B390" s="76">
        <v>3</v>
      </c>
      <c r="C390" s="104" t="s">
        <v>3</v>
      </c>
      <c r="D390" s="86">
        <f t="shared" si="187"/>
        <v>92905.97</v>
      </c>
      <c r="E390" s="86">
        <f t="shared" si="187"/>
        <v>93000</v>
      </c>
      <c r="F390" s="86">
        <f t="shared" si="177"/>
        <v>100000</v>
      </c>
      <c r="G390" s="86">
        <f>G391</f>
        <v>100000</v>
      </c>
      <c r="H390" s="86">
        <f t="shared" si="188"/>
        <v>0</v>
      </c>
      <c r="I390" s="86">
        <f t="shared" si="188"/>
        <v>0</v>
      </c>
      <c r="J390" s="86">
        <f t="shared" si="188"/>
        <v>0</v>
      </c>
      <c r="K390" s="86">
        <f t="shared" si="188"/>
        <v>0</v>
      </c>
      <c r="L390" s="86">
        <f t="shared" si="188"/>
        <v>0</v>
      </c>
      <c r="M390" s="63">
        <f t="shared" si="188"/>
        <v>0</v>
      </c>
      <c r="N390" s="63">
        <f t="shared" si="188"/>
        <v>0</v>
      </c>
      <c r="O390" s="86">
        <f>O391</f>
        <v>50000</v>
      </c>
      <c r="P390" s="86">
        <f>P391</f>
        <v>50000</v>
      </c>
    </row>
    <row r="391" spans="1:16" ht="18" customHeight="1">
      <c r="A391" s="98"/>
      <c r="B391" s="76" t="s">
        <v>93</v>
      </c>
      <c r="C391" s="104" t="s">
        <v>126</v>
      </c>
      <c r="D391" s="86">
        <f t="shared" si="187"/>
        <v>92905.97</v>
      </c>
      <c r="E391" s="86">
        <f t="shared" si="187"/>
        <v>93000</v>
      </c>
      <c r="F391" s="86">
        <f t="shared" si="177"/>
        <v>100000</v>
      </c>
      <c r="G391" s="86">
        <f>G392</f>
        <v>100000</v>
      </c>
      <c r="H391" s="86">
        <f t="shared" si="188"/>
        <v>0</v>
      </c>
      <c r="I391" s="86">
        <f t="shared" si="188"/>
        <v>0</v>
      </c>
      <c r="J391" s="86">
        <f t="shared" si="188"/>
        <v>0</v>
      </c>
      <c r="K391" s="86">
        <f t="shared" si="188"/>
        <v>0</v>
      </c>
      <c r="L391" s="86">
        <f t="shared" si="188"/>
        <v>0</v>
      </c>
      <c r="M391" s="63">
        <f t="shared" si="188"/>
        <v>0</v>
      </c>
      <c r="N391" s="63">
        <f t="shared" si="188"/>
        <v>0</v>
      </c>
      <c r="O391" s="86">
        <v>50000</v>
      </c>
      <c r="P391" s="86">
        <v>50000</v>
      </c>
    </row>
    <row r="392" spans="1:19" s="95" customFormat="1" ht="15" customHeight="1">
      <c r="A392" s="105"/>
      <c r="B392" s="74"/>
      <c r="C392" s="71" t="s">
        <v>282</v>
      </c>
      <c r="D392" s="87">
        <v>92905.97</v>
      </c>
      <c r="E392" s="87">
        <v>93000</v>
      </c>
      <c r="F392" s="87">
        <f t="shared" si="177"/>
        <v>100000</v>
      </c>
      <c r="G392" s="87">
        <v>100000</v>
      </c>
      <c r="H392" s="87">
        <v>0</v>
      </c>
      <c r="I392" s="87">
        <v>0</v>
      </c>
      <c r="J392" s="87">
        <v>0</v>
      </c>
      <c r="K392" s="87">
        <v>0</v>
      </c>
      <c r="L392" s="87">
        <v>0</v>
      </c>
      <c r="M392" s="67">
        <v>0</v>
      </c>
      <c r="N392" s="67">
        <v>0</v>
      </c>
      <c r="O392" s="87">
        <v>0</v>
      </c>
      <c r="P392" s="87">
        <v>0</v>
      </c>
      <c r="S392" s="96"/>
    </row>
    <row r="393" spans="1:16" ht="27" customHeight="1">
      <c r="A393" s="103" t="s">
        <v>335</v>
      </c>
      <c r="B393" s="234" t="s">
        <v>153</v>
      </c>
      <c r="C393" s="235"/>
      <c r="D393" s="88">
        <f aca="true" t="shared" si="189" ref="D393:E395">D394</f>
        <v>398.17</v>
      </c>
      <c r="E393" s="88">
        <f t="shared" si="189"/>
        <v>4000</v>
      </c>
      <c r="F393" s="92">
        <f aca="true" t="shared" si="190" ref="F393:F400">SUM(G393:N393)</f>
        <v>8000</v>
      </c>
      <c r="G393" s="88">
        <f>G394</f>
        <v>8000</v>
      </c>
      <c r="H393" s="88">
        <f aca="true" t="shared" si="191" ref="H393:N394">H394</f>
        <v>0</v>
      </c>
      <c r="I393" s="88">
        <f t="shared" si="191"/>
        <v>0</v>
      </c>
      <c r="J393" s="88">
        <f t="shared" si="191"/>
        <v>0</v>
      </c>
      <c r="K393" s="88">
        <f t="shared" si="191"/>
        <v>0</v>
      </c>
      <c r="L393" s="88">
        <f t="shared" si="191"/>
        <v>0</v>
      </c>
      <c r="M393" s="64">
        <f t="shared" si="191"/>
        <v>0</v>
      </c>
      <c r="N393" s="64">
        <f t="shared" si="191"/>
        <v>0</v>
      </c>
      <c r="O393" s="88">
        <f>O394</f>
        <v>4000</v>
      </c>
      <c r="P393" s="88">
        <f>P394</f>
        <v>4000</v>
      </c>
    </row>
    <row r="394" spans="1:16" ht="21" customHeight="1">
      <c r="A394" s="98"/>
      <c r="B394" s="76">
        <v>3</v>
      </c>
      <c r="C394" s="104" t="s">
        <v>3</v>
      </c>
      <c r="D394" s="86">
        <f t="shared" si="189"/>
        <v>398.17</v>
      </c>
      <c r="E394" s="86">
        <f t="shared" si="189"/>
        <v>4000</v>
      </c>
      <c r="F394" s="86">
        <f t="shared" si="190"/>
        <v>8000</v>
      </c>
      <c r="G394" s="86">
        <f>G395</f>
        <v>8000</v>
      </c>
      <c r="H394" s="86">
        <f t="shared" si="191"/>
        <v>0</v>
      </c>
      <c r="I394" s="86">
        <f t="shared" si="191"/>
        <v>0</v>
      </c>
      <c r="J394" s="86">
        <f t="shared" si="191"/>
        <v>0</v>
      </c>
      <c r="K394" s="86">
        <f t="shared" si="191"/>
        <v>0</v>
      </c>
      <c r="L394" s="86">
        <f t="shared" si="191"/>
        <v>0</v>
      </c>
      <c r="M394" s="63">
        <f t="shared" si="191"/>
        <v>0</v>
      </c>
      <c r="N394" s="63">
        <f t="shared" si="191"/>
        <v>0</v>
      </c>
      <c r="O394" s="86">
        <f>O395</f>
        <v>4000</v>
      </c>
      <c r="P394" s="86">
        <f>P395</f>
        <v>4000</v>
      </c>
    </row>
    <row r="395" spans="1:19" s="119" customFormat="1" ht="18" customHeight="1">
      <c r="A395" s="111"/>
      <c r="B395" s="112" t="s">
        <v>93</v>
      </c>
      <c r="C395" s="113" t="s">
        <v>126</v>
      </c>
      <c r="D395" s="134">
        <f t="shared" si="189"/>
        <v>398.17</v>
      </c>
      <c r="E395" s="134">
        <f t="shared" si="189"/>
        <v>4000</v>
      </c>
      <c r="F395" s="134">
        <f t="shared" si="190"/>
        <v>8000</v>
      </c>
      <c r="G395" s="134">
        <f aca="true" t="shared" si="192" ref="G395:N395">G396</f>
        <v>8000</v>
      </c>
      <c r="H395" s="134">
        <f t="shared" si="192"/>
        <v>0</v>
      </c>
      <c r="I395" s="134">
        <f t="shared" si="192"/>
        <v>0</v>
      </c>
      <c r="J395" s="134">
        <f t="shared" si="192"/>
        <v>0</v>
      </c>
      <c r="K395" s="134">
        <f t="shared" si="192"/>
        <v>0</v>
      </c>
      <c r="L395" s="134">
        <f t="shared" si="192"/>
        <v>0</v>
      </c>
      <c r="M395" s="216">
        <f t="shared" si="192"/>
        <v>0</v>
      </c>
      <c r="N395" s="216">
        <f t="shared" si="192"/>
        <v>0</v>
      </c>
      <c r="O395" s="134">
        <v>4000</v>
      </c>
      <c r="P395" s="134">
        <v>4000</v>
      </c>
      <c r="S395" s="120"/>
    </row>
    <row r="396" spans="1:19" s="81" customFormat="1" ht="15" customHeight="1">
      <c r="A396" s="105"/>
      <c r="B396" s="74"/>
      <c r="C396" s="71" t="s">
        <v>282</v>
      </c>
      <c r="D396" s="87">
        <v>398.17</v>
      </c>
      <c r="E396" s="87">
        <v>4000</v>
      </c>
      <c r="F396" s="87">
        <f t="shared" si="190"/>
        <v>8000</v>
      </c>
      <c r="G396" s="87">
        <v>8000</v>
      </c>
      <c r="H396" s="87">
        <v>0</v>
      </c>
      <c r="I396" s="87">
        <v>0</v>
      </c>
      <c r="J396" s="87">
        <v>0</v>
      </c>
      <c r="K396" s="87">
        <v>0</v>
      </c>
      <c r="L396" s="87">
        <v>0</v>
      </c>
      <c r="M396" s="67">
        <v>0</v>
      </c>
      <c r="N396" s="67">
        <v>0</v>
      </c>
      <c r="O396" s="87">
        <v>0</v>
      </c>
      <c r="P396" s="87">
        <v>0</v>
      </c>
      <c r="S396" s="82"/>
    </row>
    <row r="397" spans="1:16" ht="24.75" customHeight="1">
      <c r="A397" s="128" t="s">
        <v>335</v>
      </c>
      <c r="B397" s="256" t="s">
        <v>154</v>
      </c>
      <c r="C397" s="257"/>
      <c r="D397" s="85">
        <f aca="true" t="shared" si="193" ref="D397:P399">D398</f>
        <v>0</v>
      </c>
      <c r="E397" s="85">
        <f t="shared" si="193"/>
        <v>3000</v>
      </c>
      <c r="F397" s="89">
        <f t="shared" si="190"/>
        <v>2000</v>
      </c>
      <c r="G397" s="85">
        <f t="shared" si="193"/>
        <v>2000</v>
      </c>
      <c r="H397" s="85">
        <f t="shared" si="193"/>
        <v>0</v>
      </c>
      <c r="I397" s="85">
        <f t="shared" si="193"/>
        <v>0</v>
      </c>
      <c r="J397" s="85">
        <f t="shared" si="193"/>
        <v>0</v>
      </c>
      <c r="K397" s="85">
        <f t="shared" si="193"/>
        <v>0</v>
      </c>
      <c r="L397" s="85">
        <f t="shared" si="193"/>
        <v>0</v>
      </c>
      <c r="M397" s="214">
        <f t="shared" si="193"/>
        <v>0</v>
      </c>
      <c r="N397" s="214">
        <f t="shared" si="193"/>
        <v>0</v>
      </c>
      <c r="O397" s="85">
        <f t="shared" si="193"/>
        <v>0</v>
      </c>
      <c r="P397" s="85">
        <f t="shared" si="193"/>
        <v>0</v>
      </c>
    </row>
    <row r="398" spans="1:16" ht="21" customHeight="1">
      <c r="A398" s="98"/>
      <c r="B398" s="76">
        <v>4</v>
      </c>
      <c r="C398" s="104" t="s">
        <v>125</v>
      </c>
      <c r="D398" s="86">
        <f t="shared" si="193"/>
        <v>0</v>
      </c>
      <c r="E398" s="86">
        <f t="shared" si="193"/>
        <v>3000</v>
      </c>
      <c r="F398" s="86">
        <f t="shared" si="190"/>
        <v>2000</v>
      </c>
      <c r="G398" s="86">
        <f t="shared" si="193"/>
        <v>2000</v>
      </c>
      <c r="H398" s="86">
        <f t="shared" si="193"/>
        <v>0</v>
      </c>
      <c r="I398" s="86">
        <f t="shared" si="193"/>
        <v>0</v>
      </c>
      <c r="J398" s="86">
        <f t="shared" si="193"/>
        <v>0</v>
      </c>
      <c r="K398" s="86">
        <f t="shared" si="193"/>
        <v>0</v>
      </c>
      <c r="L398" s="86">
        <f t="shared" si="193"/>
        <v>0</v>
      </c>
      <c r="M398" s="63">
        <f t="shared" si="193"/>
        <v>0</v>
      </c>
      <c r="N398" s="63">
        <f t="shared" si="193"/>
        <v>0</v>
      </c>
      <c r="O398" s="86">
        <f t="shared" si="193"/>
        <v>0</v>
      </c>
      <c r="P398" s="86">
        <f t="shared" si="193"/>
        <v>0</v>
      </c>
    </row>
    <row r="399" spans="1:16" ht="18" customHeight="1">
      <c r="A399" s="98"/>
      <c r="B399" s="76">
        <v>42</v>
      </c>
      <c r="C399" s="104" t="s">
        <v>123</v>
      </c>
      <c r="D399" s="86">
        <f>D400</f>
        <v>0</v>
      </c>
      <c r="E399" s="86">
        <f>E400</f>
        <v>3000</v>
      </c>
      <c r="F399" s="86">
        <f t="shared" si="190"/>
        <v>2000</v>
      </c>
      <c r="G399" s="86">
        <f>G400</f>
        <v>2000</v>
      </c>
      <c r="H399" s="86">
        <f t="shared" si="193"/>
        <v>0</v>
      </c>
      <c r="I399" s="86">
        <f t="shared" si="193"/>
        <v>0</v>
      </c>
      <c r="J399" s="86">
        <f t="shared" si="193"/>
        <v>0</v>
      </c>
      <c r="K399" s="86">
        <f t="shared" si="193"/>
        <v>0</v>
      </c>
      <c r="L399" s="86">
        <f t="shared" si="193"/>
        <v>0</v>
      </c>
      <c r="M399" s="63">
        <f t="shared" si="193"/>
        <v>0</v>
      </c>
      <c r="N399" s="63">
        <f t="shared" si="193"/>
        <v>0</v>
      </c>
      <c r="O399" s="86">
        <v>0</v>
      </c>
      <c r="P399" s="86">
        <v>0</v>
      </c>
    </row>
    <row r="400" spans="1:19" s="95" customFormat="1" ht="15" customHeight="1">
      <c r="A400" s="105"/>
      <c r="B400" s="74"/>
      <c r="C400" s="71" t="s">
        <v>282</v>
      </c>
      <c r="D400" s="87">
        <v>0</v>
      </c>
      <c r="E400" s="87">
        <v>3000</v>
      </c>
      <c r="F400" s="87">
        <f t="shared" si="190"/>
        <v>2000</v>
      </c>
      <c r="G400" s="87">
        <v>2000</v>
      </c>
      <c r="H400" s="87">
        <v>0</v>
      </c>
      <c r="I400" s="87">
        <v>0</v>
      </c>
      <c r="J400" s="87">
        <v>0</v>
      </c>
      <c r="K400" s="87">
        <v>0</v>
      </c>
      <c r="L400" s="87">
        <v>0</v>
      </c>
      <c r="M400" s="67">
        <v>0</v>
      </c>
      <c r="N400" s="67">
        <v>0</v>
      </c>
      <c r="O400" s="87">
        <v>0</v>
      </c>
      <c r="P400" s="87">
        <v>0</v>
      </c>
      <c r="S400" s="96"/>
    </row>
    <row r="401" spans="1:16" ht="30" customHeight="1">
      <c r="A401" s="115"/>
      <c r="B401" s="258" t="s">
        <v>155</v>
      </c>
      <c r="C401" s="259"/>
      <c r="D401" s="84">
        <f>D402+D406+D414+D418+D426</f>
        <v>272124.58999999997</v>
      </c>
      <c r="E401" s="84">
        <f>E402+E406+E414+E418+E426</f>
        <v>431000</v>
      </c>
      <c r="F401" s="84">
        <f t="shared" si="177"/>
        <v>481000</v>
      </c>
      <c r="G401" s="84">
        <f aca="true" t="shared" si="194" ref="G401:P401">G402+G406+G414+G418+G426</f>
        <v>381000</v>
      </c>
      <c r="H401" s="84">
        <f t="shared" si="194"/>
        <v>0</v>
      </c>
      <c r="I401" s="84">
        <f t="shared" si="194"/>
        <v>0</v>
      </c>
      <c r="J401" s="84">
        <f t="shared" si="194"/>
        <v>0</v>
      </c>
      <c r="K401" s="84">
        <f t="shared" si="194"/>
        <v>0</v>
      </c>
      <c r="L401" s="84">
        <f t="shared" si="194"/>
        <v>0</v>
      </c>
      <c r="M401" s="66">
        <f t="shared" si="194"/>
        <v>0</v>
      </c>
      <c r="N401" s="66">
        <f t="shared" si="194"/>
        <v>100000</v>
      </c>
      <c r="O401" s="84">
        <f t="shared" si="194"/>
        <v>1021000</v>
      </c>
      <c r="P401" s="84">
        <f t="shared" si="194"/>
        <v>1481000</v>
      </c>
    </row>
    <row r="402" spans="1:16" ht="24.75" customHeight="1">
      <c r="A402" s="103" t="s">
        <v>336</v>
      </c>
      <c r="B402" s="251" t="s">
        <v>156</v>
      </c>
      <c r="C402" s="235"/>
      <c r="D402" s="88">
        <f aca="true" t="shared" si="195" ref="D402:P404">D403</f>
        <v>19237.01</v>
      </c>
      <c r="E402" s="88">
        <f t="shared" si="195"/>
        <v>50000</v>
      </c>
      <c r="F402" s="92">
        <f t="shared" si="177"/>
        <v>50000</v>
      </c>
      <c r="G402" s="88">
        <f t="shared" si="195"/>
        <v>50000</v>
      </c>
      <c r="H402" s="88">
        <f t="shared" si="195"/>
        <v>0</v>
      </c>
      <c r="I402" s="88">
        <f t="shared" si="195"/>
        <v>0</v>
      </c>
      <c r="J402" s="88">
        <f t="shared" si="195"/>
        <v>0</v>
      </c>
      <c r="K402" s="88">
        <f t="shared" si="195"/>
        <v>0</v>
      </c>
      <c r="L402" s="88">
        <f t="shared" si="195"/>
        <v>0</v>
      </c>
      <c r="M402" s="64">
        <f t="shared" si="195"/>
        <v>0</v>
      </c>
      <c r="N402" s="64">
        <f t="shared" si="195"/>
        <v>0</v>
      </c>
      <c r="O402" s="88">
        <f t="shared" si="195"/>
        <v>50000</v>
      </c>
      <c r="P402" s="88">
        <f t="shared" si="195"/>
        <v>50000</v>
      </c>
    </row>
    <row r="403" spans="1:16" ht="21" customHeight="1">
      <c r="A403" s="98"/>
      <c r="B403" s="76">
        <v>3</v>
      </c>
      <c r="C403" s="104" t="s">
        <v>3</v>
      </c>
      <c r="D403" s="86">
        <f t="shared" si="195"/>
        <v>19237.01</v>
      </c>
      <c r="E403" s="86">
        <f t="shared" si="195"/>
        <v>50000</v>
      </c>
      <c r="F403" s="86">
        <f t="shared" si="177"/>
        <v>50000</v>
      </c>
      <c r="G403" s="86">
        <f t="shared" si="195"/>
        <v>50000</v>
      </c>
      <c r="H403" s="86">
        <f t="shared" si="195"/>
        <v>0</v>
      </c>
      <c r="I403" s="86">
        <f t="shared" si="195"/>
        <v>0</v>
      </c>
      <c r="J403" s="86">
        <f t="shared" si="195"/>
        <v>0</v>
      </c>
      <c r="K403" s="86">
        <f t="shared" si="195"/>
        <v>0</v>
      </c>
      <c r="L403" s="86">
        <f t="shared" si="195"/>
        <v>0</v>
      </c>
      <c r="M403" s="63">
        <f t="shared" si="195"/>
        <v>0</v>
      </c>
      <c r="N403" s="63">
        <f t="shared" si="195"/>
        <v>0</v>
      </c>
      <c r="O403" s="86">
        <f t="shared" si="195"/>
        <v>50000</v>
      </c>
      <c r="P403" s="86">
        <f t="shared" si="195"/>
        <v>50000</v>
      </c>
    </row>
    <row r="404" spans="1:16" ht="18" customHeight="1">
      <c r="A404" s="98"/>
      <c r="B404" s="76" t="s">
        <v>14</v>
      </c>
      <c r="C404" s="104" t="s">
        <v>7</v>
      </c>
      <c r="D404" s="86">
        <f>D405</f>
        <v>19237.01</v>
      </c>
      <c r="E404" s="86">
        <f>E405</f>
        <v>50000</v>
      </c>
      <c r="F404" s="86">
        <f t="shared" si="177"/>
        <v>50000</v>
      </c>
      <c r="G404" s="86">
        <f>G405</f>
        <v>50000</v>
      </c>
      <c r="H404" s="86">
        <f t="shared" si="195"/>
        <v>0</v>
      </c>
      <c r="I404" s="86">
        <f t="shared" si="195"/>
        <v>0</v>
      </c>
      <c r="J404" s="86">
        <f t="shared" si="195"/>
        <v>0</v>
      </c>
      <c r="K404" s="86">
        <f t="shared" si="195"/>
        <v>0</v>
      </c>
      <c r="L404" s="86">
        <f t="shared" si="195"/>
        <v>0</v>
      </c>
      <c r="M404" s="63">
        <f t="shared" si="195"/>
        <v>0</v>
      </c>
      <c r="N404" s="63">
        <f t="shared" si="195"/>
        <v>0</v>
      </c>
      <c r="O404" s="86">
        <v>50000</v>
      </c>
      <c r="P404" s="86">
        <v>50000</v>
      </c>
    </row>
    <row r="405" spans="1:19" s="95" customFormat="1" ht="15" customHeight="1">
      <c r="A405" s="105"/>
      <c r="B405" s="74"/>
      <c r="C405" s="71" t="s">
        <v>282</v>
      </c>
      <c r="D405" s="87">
        <v>19237.01</v>
      </c>
      <c r="E405" s="87">
        <v>50000</v>
      </c>
      <c r="F405" s="87">
        <f t="shared" si="177"/>
        <v>50000</v>
      </c>
      <c r="G405" s="87">
        <v>50000</v>
      </c>
      <c r="H405" s="87">
        <v>0</v>
      </c>
      <c r="I405" s="87">
        <v>0</v>
      </c>
      <c r="J405" s="87">
        <v>0</v>
      </c>
      <c r="K405" s="87">
        <v>0</v>
      </c>
      <c r="L405" s="87">
        <v>0</v>
      </c>
      <c r="M405" s="67">
        <v>0</v>
      </c>
      <c r="N405" s="67">
        <v>0</v>
      </c>
      <c r="O405" s="87">
        <v>0</v>
      </c>
      <c r="P405" s="87">
        <v>0</v>
      </c>
      <c r="S405" s="96"/>
    </row>
    <row r="406" spans="1:16" ht="24.75" customHeight="1">
      <c r="A406" s="103" t="s">
        <v>336</v>
      </c>
      <c r="B406" s="251" t="s">
        <v>238</v>
      </c>
      <c r="C406" s="235"/>
      <c r="D406" s="88">
        <f>D407</f>
        <v>128980.29</v>
      </c>
      <c r="E406" s="88">
        <f>E407</f>
        <v>160000</v>
      </c>
      <c r="F406" s="92">
        <f aca="true" t="shared" si="196" ref="F406:F414">SUM(G406:N406)</f>
        <v>300000</v>
      </c>
      <c r="G406" s="88">
        <f>G407</f>
        <v>300000</v>
      </c>
      <c r="H406" s="88">
        <f aca="true" t="shared" si="197" ref="H406:N407">H407</f>
        <v>0</v>
      </c>
      <c r="I406" s="88">
        <f t="shared" si="197"/>
        <v>0</v>
      </c>
      <c r="J406" s="88">
        <f t="shared" si="197"/>
        <v>0</v>
      </c>
      <c r="K406" s="88">
        <f t="shared" si="197"/>
        <v>0</v>
      </c>
      <c r="L406" s="88">
        <f t="shared" si="197"/>
        <v>0</v>
      </c>
      <c r="M406" s="64">
        <f t="shared" si="197"/>
        <v>0</v>
      </c>
      <c r="N406" s="64">
        <f t="shared" si="197"/>
        <v>0</v>
      </c>
      <c r="O406" s="88">
        <f>O407</f>
        <v>250000</v>
      </c>
      <c r="P406" s="88">
        <f>P407</f>
        <v>280000</v>
      </c>
    </row>
    <row r="407" spans="1:16" ht="21" customHeight="1">
      <c r="A407" s="98"/>
      <c r="B407" s="76">
        <v>3</v>
      </c>
      <c r="C407" s="104" t="s">
        <v>3</v>
      </c>
      <c r="D407" s="86">
        <f>D408</f>
        <v>128980.29</v>
      </c>
      <c r="E407" s="86">
        <f>E408</f>
        <v>160000</v>
      </c>
      <c r="F407" s="86">
        <f t="shared" si="196"/>
        <v>300000</v>
      </c>
      <c r="G407" s="86">
        <f>G408</f>
        <v>300000</v>
      </c>
      <c r="H407" s="86">
        <f t="shared" si="197"/>
        <v>0</v>
      </c>
      <c r="I407" s="86">
        <f t="shared" si="197"/>
        <v>0</v>
      </c>
      <c r="J407" s="86">
        <f t="shared" si="197"/>
        <v>0</v>
      </c>
      <c r="K407" s="86">
        <f t="shared" si="197"/>
        <v>0</v>
      </c>
      <c r="L407" s="86">
        <f t="shared" si="197"/>
        <v>0</v>
      </c>
      <c r="M407" s="63">
        <f t="shared" si="197"/>
        <v>0</v>
      </c>
      <c r="N407" s="63">
        <f t="shared" si="197"/>
        <v>0</v>
      </c>
      <c r="O407" s="86">
        <f>O408</f>
        <v>250000</v>
      </c>
      <c r="P407" s="86">
        <f>P408</f>
        <v>280000</v>
      </c>
    </row>
    <row r="408" spans="1:16" ht="18" customHeight="1">
      <c r="A408" s="98"/>
      <c r="B408" s="76">
        <v>38</v>
      </c>
      <c r="C408" s="104" t="s">
        <v>119</v>
      </c>
      <c r="D408" s="86">
        <f>D409+D413</f>
        <v>128980.29</v>
      </c>
      <c r="E408" s="86">
        <f>E409+E413</f>
        <v>160000</v>
      </c>
      <c r="F408" s="86">
        <f t="shared" si="196"/>
        <v>300000</v>
      </c>
      <c r="G408" s="86">
        <f aca="true" t="shared" si="198" ref="G408:N408">G409+G413</f>
        <v>300000</v>
      </c>
      <c r="H408" s="86">
        <f t="shared" si="198"/>
        <v>0</v>
      </c>
      <c r="I408" s="86">
        <f t="shared" si="198"/>
        <v>0</v>
      </c>
      <c r="J408" s="86">
        <f t="shared" si="198"/>
        <v>0</v>
      </c>
      <c r="K408" s="86">
        <f t="shared" si="198"/>
        <v>0</v>
      </c>
      <c r="L408" s="86">
        <f t="shared" si="198"/>
        <v>0</v>
      </c>
      <c r="M408" s="63">
        <f t="shared" si="198"/>
        <v>0</v>
      </c>
      <c r="N408" s="63">
        <f t="shared" si="198"/>
        <v>0</v>
      </c>
      <c r="O408" s="86">
        <v>250000</v>
      </c>
      <c r="P408" s="86">
        <v>280000</v>
      </c>
    </row>
    <row r="409" spans="1:19" s="95" customFormat="1" ht="15" customHeight="1">
      <c r="A409" s="105"/>
      <c r="B409" s="74"/>
      <c r="C409" s="71" t="s">
        <v>282</v>
      </c>
      <c r="D409" s="87">
        <v>128980.29</v>
      </c>
      <c r="E409" s="87">
        <v>140000</v>
      </c>
      <c r="F409" s="87">
        <f t="shared" si="196"/>
        <v>300000</v>
      </c>
      <c r="G409" s="87">
        <v>300000</v>
      </c>
      <c r="H409" s="87">
        <v>0</v>
      </c>
      <c r="I409" s="87">
        <v>0</v>
      </c>
      <c r="J409" s="87">
        <v>0</v>
      </c>
      <c r="K409" s="87">
        <v>0</v>
      </c>
      <c r="L409" s="87">
        <v>0</v>
      </c>
      <c r="M409" s="67">
        <v>0</v>
      </c>
      <c r="N409" s="67">
        <v>0</v>
      </c>
      <c r="O409" s="87">
        <v>0</v>
      </c>
      <c r="P409" s="87">
        <v>0</v>
      </c>
      <c r="S409" s="96"/>
    </row>
    <row r="410" spans="1:19" s="95" customFormat="1" ht="15" customHeight="1">
      <c r="A410" s="238" t="s">
        <v>11</v>
      </c>
      <c r="B410" s="238" t="s">
        <v>94</v>
      </c>
      <c r="C410" s="239" t="s">
        <v>15</v>
      </c>
      <c r="D410" s="238" t="s">
        <v>396</v>
      </c>
      <c r="E410" s="238" t="s">
        <v>397</v>
      </c>
      <c r="F410" s="264" t="s">
        <v>405</v>
      </c>
      <c r="G410" s="239" t="s">
        <v>398</v>
      </c>
      <c r="H410" s="239"/>
      <c r="I410" s="239"/>
      <c r="J410" s="239"/>
      <c r="K410" s="239"/>
      <c r="L410" s="239"/>
      <c r="M410" s="239"/>
      <c r="N410" s="239"/>
      <c r="O410" s="238" t="s">
        <v>307</v>
      </c>
      <c r="P410" s="238" t="s">
        <v>399</v>
      </c>
      <c r="S410" s="96"/>
    </row>
    <row r="411" spans="1:19" s="148" customFormat="1" ht="44.25" customHeight="1">
      <c r="A411" s="239"/>
      <c r="B411" s="239"/>
      <c r="C411" s="239"/>
      <c r="D411" s="239"/>
      <c r="E411" s="239"/>
      <c r="F411" s="265"/>
      <c r="G411" s="97" t="s">
        <v>71</v>
      </c>
      <c r="H411" s="97" t="s">
        <v>12</v>
      </c>
      <c r="I411" s="97" t="s">
        <v>74</v>
      </c>
      <c r="J411" s="97" t="s">
        <v>72</v>
      </c>
      <c r="K411" s="97" t="s">
        <v>13</v>
      </c>
      <c r="L411" s="201" t="s">
        <v>229</v>
      </c>
      <c r="M411" s="97" t="s">
        <v>230</v>
      </c>
      <c r="N411" s="97" t="s">
        <v>98</v>
      </c>
      <c r="O411" s="238"/>
      <c r="P411" s="238"/>
      <c r="S411" s="149"/>
    </row>
    <row r="412" spans="1:19" s="95" customFormat="1" ht="10.5" customHeight="1">
      <c r="A412" s="80">
        <v>1</v>
      </c>
      <c r="B412" s="80">
        <v>2</v>
      </c>
      <c r="C412" s="80">
        <v>3</v>
      </c>
      <c r="D412" s="80">
        <v>4</v>
      </c>
      <c r="E412" s="80">
        <v>5</v>
      </c>
      <c r="F412" s="80">
        <v>6</v>
      </c>
      <c r="G412" s="80">
        <v>7</v>
      </c>
      <c r="H412" s="80">
        <v>8</v>
      </c>
      <c r="I412" s="80">
        <v>9</v>
      </c>
      <c r="J412" s="80">
        <v>10</v>
      </c>
      <c r="K412" s="80">
        <v>11</v>
      </c>
      <c r="L412" s="80">
        <v>12</v>
      </c>
      <c r="M412" s="213">
        <v>13</v>
      </c>
      <c r="N412" s="213">
        <v>14</v>
      </c>
      <c r="O412" s="80">
        <v>15</v>
      </c>
      <c r="P412" s="80">
        <v>16</v>
      </c>
      <c r="S412" s="96"/>
    </row>
    <row r="413" spans="1:19" s="95" customFormat="1" ht="15" customHeight="1">
      <c r="A413" s="105"/>
      <c r="B413" s="74"/>
      <c r="C413" s="56" t="s">
        <v>297</v>
      </c>
      <c r="D413" s="87">
        <v>0</v>
      </c>
      <c r="E413" s="87">
        <v>20000</v>
      </c>
      <c r="F413" s="87">
        <f t="shared" si="196"/>
        <v>0</v>
      </c>
      <c r="G413" s="87">
        <v>0</v>
      </c>
      <c r="H413" s="87">
        <v>0</v>
      </c>
      <c r="I413" s="87">
        <v>0</v>
      </c>
      <c r="J413" s="87">
        <v>0</v>
      </c>
      <c r="K413" s="87">
        <v>0</v>
      </c>
      <c r="L413" s="87">
        <v>0</v>
      </c>
      <c r="M413" s="67">
        <v>0</v>
      </c>
      <c r="N413" s="67">
        <v>0</v>
      </c>
      <c r="O413" s="87">
        <v>0</v>
      </c>
      <c r="P413" s="87">
        <v>0</v>
      </c>
      <c r="S413" s="96"/>
    </row>
    <row r="414" spans="1:16" ht="24.75" customHeight="1">
      <c r="A414" s="124" t="s">
        <v>336</v>
      </c>
      <c r="B414" s="252" t="s">
        <v>157</v>
      </c>
      <c r="C414" s="253"/>
      <c r="D414" s="137">
        <f aca="true" t="shared" si="199" ref="D414:E416">D415</f>
        <v>0</v>
      </c>
      <c r="E414" s="137">
        <f t="shared" si="199"/>
        <v>1000</v>
      </c>
      <c r="F414" s="141">
        <f t="shared" si="196"/>
        <v>1000</v>
      </c>
      <c r="G414" s="137">
        <f aca="true" t="shared" si="200" ref="G414:P414">G415</f>
        <v>1000</v>
      </c>
      <c r="H414" s="137">
        <f t="shared" si="200"/>
        <v>0</v>
      </c>
      <c r="I414" s="137">
        <f t="shared" si="200"/>
        <v>0</v>
      </c>
      <c r="J414" s="137">
        <f t="shared" si="200"/>
        <v>0</v>
      </c>
      <c r="K414" s="137">
        <f t="shared" si="200"/>
        <v>0</v>
      </c>
      <c r="L414" s="137">
        <f t="shared" si="200"/>
        <v>0</v>
      </c>
      <c r="M414" s="219">
        <f t="shared" si="200"/>
        <v>0</v>
      </c>
      <c r="N414" s="219">
        <f t="shared" si="200"/>
        <v>0</v>
      </c>
      <c r="O414" s="137">
        <f t="shared" si="200"/>
        <v>1000</v>
      </c>
      <c r="P414" s="137">
        <f t="shared" si="200"/>
        <v>1000</v>
      </c>
    </row>
    <row r="415" spans="1:16" ht="21" customHeight="1">
      <c r="A415" s="98"/>
      <c r="B415" s="76">
        <v>4</v>
      </c>
      <c r="C415" s="104" t="s">
        <v>125</v>
      </c>
      <c r="D415" s="86">
        <f t="shared" si="199"/>
        <v>0</v>
      </c>
      <c r="E415" s="86">
        <f t="shared" si="199"/>
        <v>1000</v>
      </c>
      <c r="F415" s="86">
        <f>SUM(G415:N415)</f>
        <v>1000</v>
      </c>
      <c r="G415" s="86">
        <f aca="true" t="shared" si="201" ref="G415:P415">G416</f>
        <v>1000</v>
      </c>
      <c r="H415" s="86">
        <f t="shared" si="201"/>
        <v>0</v>
      </c>
      <c r="I415" s="86">
        <f t="shared" si="201"/>
        <v>0</v>
      </c>
      <c r="J415" s="86">
        <f t="shared" si="201"/>
        <v>0</v>
      </c>
      <c r="K415" s="86">
        <f t="shared" si="201"/>
        <v>0</v>
      </c>
      <c r="L415" s="86">
        <f t="shared" si="201"/>
        <v>0</v>
      </c>
      <c r="M415" s="63">
        <f t="shared" si="201"/>
        <v>0</v>
      </c>
      <c r="N415" s="63">
        <f t="shared" si="201"/>
        <v>0</v>
      </c>
      <c r="O415" s="86">
        <f t="shared" si="201"/>
        <v>1000</v>
      </c>
      <c r="P415" s="86">
        <f t="shared" si="201"/>
        <v>1000</v>
      </c>
    </row>
    <row r="416" spans="1:16" ht="18" customHeight="1">
      <c r="A416" s="98"/>
      <c r="B416" s="76">
        <v>42</v>
      </c>
      <c r="C416" s="104" t="s">
        <v>123</v>
      </c>
      <c r="D416" s="86">
        <f t="shared" si="199"/>
        <v>0</v>
      </c>
      <c r="E416" s="86">
        <f t="shared" si="199"/>
        <v>1000</v>
      </c>
      <c r="F416" s="86">
        <f>SUM(G416:N416)</f>
        <v>1000</v>
      </c>
      <c r="G416" s="86">
        <f aca="true" t="shared" si="202" ref="G416:N416">G417</f>
        <v>1000</v>
      </c>
      <c r="H416" s="86">
        <f t="shared" si="202"/>
        <v>0</v>
      </c>
      <c r="I416" s="86">
        <f t="shared" si="202"/>
        <v>0</v>
      </c>
      <c r="J416" s="86">
        <f t="shared" si="202"/>
        <v>0</v>
      </c>
      <c r="K416" s="86">
        <f t="shared" si="202"/>
        <v>0</v>
      </c>
      <c r="L416" s="86">
        <f t="shared" si="202"/>
        <v>0</v>
      </c>
      <c r="M416" s="63">
        <f t="shared" si="202"/>
        <v>0</v>
      </c>
      <c r="N416" s="63">
        <f t="shared" si="202"/>
        <v>0</v>
      </c>
      <c r="O416" s="86">
        <v>1000</v>
      </c>
      <c r="P416" s="86">
        <v>1000</v>
      </c>
    </row>
    <row r="417" spans="1:19" s="95" customFormat="1" ht="15" customHeight="1">
      <c r="A417" s="105"/>
      <c r="B417" s="74"/>
      <c r="C417" s="71" t="s">
        <v>282</v>
      </c>
      <c r="D417" s="87">
        <v>0</v>
      </c>
      <c r="E417" s="87">
        <v>1000</v>
      </c>
      <c r="F417" s="87">
        <f>SUM(G417:N417)</f>
        <v>1000</v>
      </c>
      <c r="G417" s="87">
        <v>1000</v>
      </c>
      <c r="H417" s="87">
        <v>0</v>
      </c>
      <c r="I417" s="87">
        <v>0</v>
      </c>
      <c r="J417" s="87">
        <v>0</v>
      </c>
      <c r="K417" s="87">
        <v>0</v>
      </c>
      <c r="L417" s="87">
        <v>0</v>
      </c>
      <c r="M417" s="67">
        <v>0</v>
      </c>
      <c r="N417" s="67">
        <v>0</v>
      </c>
      <c r="O417" s="87">
        <v>0</v>
      </c>
      <c r="P417" s="87">
        <v>0</v>
      </c>
      <c r="S417" s="96"/>
    </row>
    <row r="418" spans="1:18" ht="24.75" customHeight="1">
      <c r="A418" s="103" t="s">
        <v>336</v>
      </c>
      <c r="B418" s="251" t="s">
        <v>158</v>
      </c>
      <c r="C418" s="235"/>
      <c r="D418" s="88">
        <f>D419</f>
        <v>123907.29000000001</v>
      </c>
      <c r="E418" s="88">
        <f>E419</f>
        <v>150000</v>
      </c>
      <c r="F418" s="92">
        <f aca="true" t="shared" si="203" ref="F418:F430">SUM(G418:N418)</f>
        <v>100000</v>
      </c>
      <c r="G418" s="88">
        <f aca="true" t="shared" si="204" ref="G418:P419">G419</f>
        <v>0</v>
      </c>
      <c r="H418" s="88">
        <f t="shared" si="204"/>
        <v>0</v>
      </c>
      <c r="I418" s="88">
        <f t="shared" si="204"/>
        <v>0</v>
      </c>
      <c r="J418" s="88">
        <f t="shared" si="204"/>
        <v>0</v>
      </c>
      <c r="K418" s="88">
        <f t="shared" si="204"/>
        <v>0</v>
      </c>
      <c r="L418" s="88">
        <f t="shared" si="204"/>
        <v>0</v>
      </c>
      <c r="M418" s="64">
        <f t="shared" si="204"/>
        <v>0</v>
      </c>
      <c r="N418" s="64">
        <f t="shared" si="204"/>
        <v>100000</v>
      </c>
      <c r="O418" s="88">
        <f t="shared" si="204"/>
        <v>70000</v>
      </c>
      <c r="P418" s="88">
        <f t="shared" si="204"/>
        <v>50000</v>
      </c>
      <c r="R418" s="100"/>
    </row>
    <row r="419" spans="1:16" ht="21" customHeight="1">
      <c r="A419" s="98"/>
      <c r="B419" s="76">
        <v>4</v>
      </c>
      <c r="C419" s="104" t="s">
        <v>125</v>
      </c>
      <c r="D419" s="86">
        <f>D420</f>
        <v>123907.29000000001</v>
      </c>
      <c r="E419" s="86">
        <f>E420</f>
        <v>150000</v>
      </c>
      <c r="F419" s="86">
        <f t="shared" si="203"/>
        <v>100000</v>
      </c>
      <c r="G419" s="86">
        <f t="shared" si="204"/>
        <v>0</v>
      </c>
      <c r="H419" s="86">
        <f t="shared" si="204"/>
        <v>0</v>
      </c>
      <c r="I419" s="86">
        <f t="shared" si="204"/>
        <v>0</v>
      </c>
      <c r="J419" s="86">
        <f t="shared" si="204"/>
        <v>0</v>
      </c>
      <c r="K419" s="86">
        <f t="shared" si="204"/>
        <v>0</v>
      </c>
      <c r="L419" s="86">
        <f t="shared" si="204"/>
        <v>0</v>
      </c>
      <c r="M419" s="63">
        <f t="shared" si="204"/>
        <v>0</v>
      </c>
      <c r="N419" s="63">
        <f t="shared" si="204"/>
        <v>100000</v>
      </c>
      <c r="O419" s="86">
        <f t="shared" si="204"/>
        <v>70000</v>
      </c>
      <c r="P419" s="86">
        <f t="shared" si="204"/>
        <v>50000</v>
      </c>
    </row>
    <row r="420" spans="1:16" ht="18" customHeight="1">
      <c r="A420" s="98"/>
      <c r="B420" s="76">
        <v>42</v>
      </c>
      <c r="C420" s="104" t="s">
        <v>123</v>
      </c>
      <c r="D420" s="86">
        <f>D424+D425+D421+D423+D422</f>
        <v>123907.29000000001</v>
      </c>
      <c r="E420" s="86">
        <f>E424+E425+E421+E423+E422</f>
        <v>150000</v>
      </c>
      <c r="F420" s="86">
        <f t="shared" si="203"/>
        <v>100000</v>
      </c>
      <c r="G420" s="86">
        <f>G424+G425+G423+G421+G422</f>
        <v>0</v>
      </c>
      <c r="H420" s="86">
        <f aca="true" t="shared" si="205" ref="H420:N420">H424+H425+H423+H421+H422</f>
        <v>0</v>
      </c>
      <c r="I420" s="86">
        <f t="shared" si="205"/>
        <v>0</v>
      </c>
      <c r="J420" s="86">
        <f t="shared" si="205"/>
        <v>0</v>
      </c>
      <c r="K420" s="86">
        <f t="shared" si="205"/>
        <v>0</v>
      </c>
      <c r="L420" s="86">
        <f t="shared" si="205"/>
        <v>0</v>
      </c>
      <c r="M420" s="63">
        <f t="shared" si="205"/>
        <v>0</v>
      </c>
      <c r="N420" s="63">
        <f t="shared" si="205"/>
        <v>100000</v>
      </c>
      <c r="O420" s="86">
        <v>70000</v>
      </c>
      <c r="P420" s="86">
        <v>50000</v>
      </c>
    </row>
    <row r="421" spans="1:19" s="95" customFormat="1" ht="15" customHeight="1">
      <c r="A421" s="105"/>
      <c r="B421" s="74"/>
      <c r="C421" s="71" t="s">
        <v>282</v>
      </c>
      <c r="D421" s="87">
        <v>0</v>
      </c>
      <c r="E421" s="87">
        <v>0</v>
      </c>
      <c r="F421" s="87">
        <f t="shared" si="203"/>
        <v>0</v>
      </c>
      <c r="G421" s="87">
        <v>0</v>
      </c>
      <c r="H421" s="87">
        <v>0</v>
      </c>
      <c r="I421" s="87">
        <v>0</v>
      </c>
      <c r="J421" s="87">
        <v>0</v>
      </c>
      <c r="K421" s="87">
        <v>0</v>
      </c>
      <c r="L421" s="87">
        <v>0</v>
      </c>
      <c r="M421" s="67">
        <v>0</v>
      </c>
      <c r="N421" s="67">
        <v>0</v>
      </c>
      <c r="O421" s="87">
        <v>0</v>
      </c>
      <c r="P421" s="87">
        <v>0</v>
      </c>
      <c r="S421" s="96"/>
    </row>
    <row r="422" spans="1:19" s="81" customFormat="1" ht="15.75" customHeight="1">
      <c r="A422" s="116"/>
      <c r="B422" s="117"/>
      <c r="C422" s="71" t="s">
        <v>290</v>
      </c>
      <c r="D422" s="136">
        <v>117235.58</v>
      </c>
      <c r="E422" s="136">
        <v>0</v>
      </c>
      <c r="F422" s="136">
        <f>SUM(G422:N422)</f>
        <v>0</v>
      </c>
      <c r="G422" s="136">
        <v>0</v>
      </c>
      <c r="H422" s="136">
        <v>0</v>
      </c>
      <c r="I422" s="136">
        <v>0</v>
      </c>
      <c r="J422" s="136">
        <v>0</v>
      </c>
      <c r="K422" s="136">
        <v>0</v>
      </c>
      <c r="L422" s="136">
        <v>0</v>
      </c>
      <c r="M422" s="217">
        <v>0</v>
      </c>
      <c r="N422" s="217">
        <v>0</v>
      </c>
      <c r="O422" s="136">
        <v>0</v>
      </c>
      <c r="P422" s="136">
        <v>0</v>
      </c>
      <c r="S422" s="82"/>
    </row>
    <row r="423" spans="1:19" s="95" customFormat="1" ht="15" customHeight="1">
      <c r="A423" s="105"/>
      <c r="B423" s="74"/>
      <c r="C423" s="57" t="s">
        <v>429</v>
      </c>
      <c r="D423" s="87">
        <v>0</v>
      </c>
      <c r="E423" s="87">
        <v>0</v>
      </c>
      <c r="F423" s="87">
        <f t="shared" si="203"/>
        <v>0</v>
      </c>
      <c r="G423" s="87">
        <v>0</v>
      </c>
      <c r="H423" s="87">
        <v>0</v>
      </c>
      <c r="I423" s="87">
        <v>0</v>
      </c>
      <c r="J423" s="87">
        <v>0</v>
      </c>
      <c r="K423" s="87">
        <v>0</v>
      </c>
      <c r="L423" s="87">
        <v>0</v>
      </c>
      <c r="M423" s="67">
        <v>0</v>
      </c>
      <c r="N423" s="67">
        <v>0</v>
      </c>
      <c r="O423" s="87">
        <v>0</v>
      </c>
      <c r="P423" s="87">
        <v>0</v>
      </c>
      <c r="S423" s="96"/>
    </row>
    <row r="424" spans="1:19" s="95" customFormat="1" ht="15" customHeight="1">
      <c r="A424" s="105"/>
      <c r="B424" s="74"/>
      <c r="C424" s="56" t="s">
        <v>287</v>
      </c>
      <c r="D424" s="87">
        <v>6671.71</v>
      </c>
      <c r="E424" s="87">
        <v>40000</v>
      </c>
      <c r="F424" s="87">
        <f>SUM(G424:N424)</f>
        <v>0</v>
      </c>
      <c r="G424" s="87">
        <v>0</v>
      </c>
      <c r="H424" s="87">
        <v>0</v>
      </c>
      <c r="I424" s="87">
        <v>0</v>
      </c>
      <c r="J424" s="87">
        <v>0</v>
      </c>
      <c r="K424" s="87">
        <v>0</v>
      </c>
      <c r="L424" s="87">
        <v>0</v>
      </c>
      <c r="M424" s="67">
        <v>0</v>
      </c>
      <c r="N424" s="67">
        <v>0</v>
      </c>
      <c r="O424" s="87">
        <v>0</v>
      </c>
      <c r="P424" s="87">
        <v>0</v>
      </c>
      <c r="S424" s="96"/>
    </row>
    <row r="425" spans="1:19" s="95" customFormat="1" ht="15" customHeight="1">
      <c r="A425" s="105"/>
      <c r="B425" s="74"/>
      <c r="C425" s="56" t="s">
        <v>297</v>
      </c>
      <c r="D425" s="87">
        <v>0</v>
      </c>
      <c r="E425" s="87">
        <v>110000</v>
      </c>
      <c r="F425" s="87">
        <f>SUM(G425:N425)</f>
        <v>100000</v>
      </c>
      <c r="G425" s="87">
        <v>0</v>
      </c>
      <c r="H425" s="87">
        <v>0</v>
      </c>
      <c r="I425" s="87">
        <v>0</v>
      </c>
      <c r="J425" s="87">
        <v>0</v>
      </c>
      <c r="K425" s="87">
        <v>0</v>
      </c>
      <c r="L425" s="87">
        <v>0</v>
      </c>
      <c r="M425" s="67">
        <v>0</v>
      </c>
      <c r="N425" s="67">
        <v>100000</v>
      </c>
      <c r="O425" s="87">
        <v>0</v>
      </c>
      <c r="P425" s="87">
        <v>0</v>
      </c>
      <c r="S425" s="96"/>
    </row>
    <row r="426" spans="1:16" ht="29.25" customHeight="1">
      <c r="A426" s="103" t="s">
        <v>336</v>
      </c>
      <c r="B426" s="234" t="s">
        <v>367</v>
      </c>
      <c r="C426" s="235"/>
      <c r="D426" s="88">
        <f>D427</f>
        <v>0</v>
      </c>
      <c r="E426" s="88">
        <f>E427</f>
        <v>70000</v>
      </c>
      <c r="F426" s="92">
        <f t="shared" si="203"/>
        <v>30000</v>
      </c>
      <c r="G426" s="88">
        <f aca="true" t="shared" si="206" ref="G426:P427">G427</f>
        <v>30000</v>
      </c>
      <c r="H426" s="88">
        <f t="shared" si="206"/>
        <v>0</v>
      </c>
      <c r="I426" s="88">
        <f t="shared" si="206"/>
        <v>0</v>
      </c>
      <c r="J426" s="88">
        <f t="shared" si="206"/>
        <v>0</v>
      </c>
      <c r="K426" s="88">
        <f t="shared" si="206"/>
        <v>0</v>
      </c>
      <c r="L426" s="88">
        <f t="shared" si="206"/>
        <v>0</v>
      </c>
      <c r="M426" s="64">
        <f t="shared" si="206"/>
        <v>0</v>
      </c>
      <c r="N426" s="64">
        <f t="shared" si="206"/>
        <v>0</v>
      </c>
      <c r="O426" s="88">
        <f t="shared" si="206"/>
        <v>650000</v>
      </c>
      <c r="P426" s="88">
        <f t="shared" si="206"/>
        <v>1100000</v>
      </c>
    </row>
    <row r="427" spans="1:16" ht="21.75" customHeight="1">
      <c r="A427" s="98"/>
      <c r="B427" s="76">
        <v>4</v>
      </c>
      <c r="C427" s="104" t="s">
        <v>125</v>
      </c>
      <c r="D427" s="86">
        <f>D428</f>
        <v>0</v>
      </c>
      <c r="E427" s="86">
        <f>E428</f>
        <v>70000</v>
      </c>
      <c r="F427" s="86">
        <f t="shared" si="203"/>
        <v>30000</v>
      </c>
      <c r="G427" s="86">
        <f t="shared" si="206"/>
        <v>30000</v>
      </c>
      <c r="H427" s="86">
        <f t="shared" si="206"/>
        <v>0</v>
      </c>
      <c r="I427" s="86">
        <f t="shared" si="206"/>
        <v>0</v>
      </c>
      <c r="J427" s="86">
        <f t="shared" si="206"/>
        <v>0</v>
      </c>
      <c r="K427" s="86">
        <f t="shared" si="206"/>
        <v>0</v>
      </c>
      <c r="L427" s="86">
        <f t="shared" si="206"/>
        <v>0</v>
      </c>
      <c r="M427" s="63">
        <f t="shared" si="206"/>
        <v>0</v>
      </c>
      <c r="N427" s="63">
        <f t="shared" si="206"/>
        <v>0</v>
      </c>
      <c r="O427" s="86">
        <f t="shared" si="206"/>
        <v>650000</v>
      </c>
      <c r="P427" s="86">
        <f t="shared" si="206"/>
        <v>1100000</v>
      </c>
    </row>
    <row r="428" spans="1:16" ht="12" customHeight="1">
      <c r="A428" s="98"/>
      <c r="B428" s="76" t="s">
        <v>84</v>
      </c>
      <c r="C428" s="104" t="s">
        <v>123</v>
      </c>
      <c r="D428" s="86">
        <f>D430+D429+D431</f>
        <v>0</v>
      </c>
      <c r="E428" s="86">
        <f>E430+E429+E431</f>
        <v>70000</v>
      </c>
      <c r="F428" s="86">
        <f t="shared" si="203"/>
        <v>30000</v>
      </c>
      <c r="G428" s="86">
        <f>G430+G429+G431</f>
        <v>30000</v>
      </c>
      <c r="H428" s="86">
        <f aca="true" t="shared" si="207" ref="H428:N428">H430+H429+H431</f>
        <v>0</v>
      </c>
      <c r="I428" s="86">
        <f t="shared" si="207"/>
        <v>0</v>
      </c>
      <c r="J428" s="86">
        <f t="shared" si="207"/>
        <v>0</v>
      </c>
      <c r="K428" s="86">
        <f t="shared" si="207"/>
        <v>0</v>
      </c>
      <c r="L428" s="86">
        <f t="shared" si="207"/>
        <v>0</v>
      </c>
      <c r="M428" s="63">
        <f t="shared" si="207"/>
        <v>0</v>
      </c>
      <c r="N428" s="63">
        <f t="shared" si="207"/>
        <v>0</v>
      </c>
      <c r="O428" s="86">
        <v>650000</v>
      </c>
      <c r="P428" s="86">
        <v>1100000</v>
      </c>
    </row>
    <row r="429" spans="1:19" s="81" customFormat="1" ht="15.75" customHeight="1">
      <c r="A429" s="116"/>
      <c r="B429" s="117"/>
      <c r="C429" s="71" t="s">
        <v>282</v>
      </c>
      <c r="D429" s="136">
        <v>0</v>
      </c>
      <c r="E429" s="136">
        <v>0</v>
      </c>
      <c r="F429" s="136">
        <f>SUM(G429:N429)</f>
        <v>30000</v>
      </c>
      <c r="G429" s="136">
        <v>30000</v>
      </c>
      <c r="H429" s="136">
        <v>0</v>
      </c>
      <c r="I429" s="136">
        <v>0</v>
      </c>
      <c r="J429" s="136">
        <v>0</v>
      </c>
      <c r="K429" s="136">
        <v>0</v>
      </c>
      <c r="L429" s="136">
        <v>0</v>
      </c>
      <c r="M429" s="217">
        <v>0</v>
      </c>
      <c r="N429" s="217">
        <v>0</v>
      </c>
      <c r="O429" s="136">
        <v>0</v>
      </c>
      <c r="P429" s="136">
        <v>0</v>
      </c>
      <c r="S429" s="82"/>
    </row>
    <row r="430" spans="1:19" s="81" customFormat="1" ht="15.75" customHeight="1">
      <c r="A430" s="116"/>
      <c r="B430" s="117"/>
      <c r="C430" s="71" t="s">
        <v>290</v>
      </c>
      <c r="D430" s="136">
        <v>0</v>
      </c>
      <c r="E430" s="136">
        <v>70000</v>
      </c>
      <c r="F430" s="136">
        <f t="shared" si="203"/>
        <v>0</v>
      </c>
      <c r="G430" s="136">
        <v>0</v>
      </c>
      <c r="H430" s="136">
        <v>0</v>
      </c>
      <c r="I430" s="136">
        <v>0</v>
      </c>
      <c r="J430" s="136">
        <v>0</v>
      </c>
      <c r="K430" s="136">
        <v>0</v>
      </c>
      <c r="L430" s="136">
        <v>0</v>
      </c>
      <c r="M430" s="217">
        <v>0</v>
      </c>
      <c r="N430" s="217">
        <v>0</v>
      </c>
      <c r="O430" s="136">
        <v>0</v>
      </c>
      <c r="P430" s="136">
        <v>0</v>
      </c>
      <c r="S430" s="82"/>
    </row>
    <row r="431" spans="1:19" s="95" customFormat="1" ht="15" customHeight="1">
      <c r="A431" s="105"/>
      <c r="B431" s="74"/>
      <c r="C431" s="56" t="s">
        <v>287</v>
      </c>
      <c r="D431" s="87">
        <v>0</v>
      </c>
      <c r="E431" s="87">
        <v>0</v>
      </c>
      <c r="F431" s="87">
        <f aca="true" t="shared" si="208" ref="F431:F437">SUM(G431:N431)</f>
        <v>0</v>
      </c>
      <c r="G431" s="87">
        <v>0</v>
      </c>
      <c r="H431" s="87">
        <v>0</v>
      </c>
      <c r="I431" s="87">
        <v>0</v>
      </c>
      <c r="J431" s="87">
        <v>0</v>
      </c>
      <c r="K431" s="87">
        <v>0</v>
      </c>
      <c r="L431" s="87">
        <v>0</v>
      </c>
      <c r="M431" s="67">
        <v>0</v>
      </c>
      <c r="N431" s="67">
        <v>0</v>
      </c>
      <c r="O431" s="87">
        <v>0</v>
      </c>
      <c r="P431" s="87">
        <v>0</v>
      </c>
      <c r="S431" s="96"/>
    </row>
    <row r="432" spans="1:19" s="119" customFormat="1" ht="30" customHeight="1">
      <c r="A432" s="109"/>
      <c r="B432" s="274" t="s">
        <v>159</v>
      </c>
      <c r="C432" s="274"/>
      <c r="D432" s="84">
        <f>D433+D439+D447+D452+D457+D465+D472+D485+D493+D502+D509</f>
        <v>412178.2400000001</v>
      </c>
      <c r="E432" s="84">
        <f>E433+E439+E447+E452+E457+E465+E472+E485+E493+E502+E509</f>
        <v>1444230</v>
      </c>
      <c r="F432" s="84">
        <f t="shared" si="208"/>
        <v>1792100</v>
      </c>
      <c r="G432" s="84">
        <f aca="true" t="shared" si="209" ref="G432:P432">G433+G439+G447+G452+G457+G465+G472+G485+G493+G502+G509</f>
        <v>473600</v>
      </c>
      <c r="H432" s="84">
        <f t="shared" si="209"/>
        <v>0</v>
      </c>
      <c r="I432" s="84">
        <f t="shared" si="209"/>
        <v>48500</v>
      </c>
      <c r="J432" s="84">
        <f t="shared" si="209"/>
        <v>120000</v>
      </c>
      <c r="K432" s="84">
        <f t="shared" si="209"/>
        <v>0</v>
      </c>
      <c r="L432" s="84">
        <f t="shared" si="209"/>
        <v>0</v>
      </c>
      <c r="M432" s="66">
        <f t="shared" si="209"/>
        <v>0</v>
      </c>
      <c r="N432" s="66">
        <f t="shared" si="209"/>
        <v>1150000</v>
      </c>
      <c r="O432" s="84">
        <f t="shared" si="209"/>
        <v>1697000</v>
      </c>
      <c r="P432" s="84">
        <f t="shared" si="209"/>
        <v>670000</v>
      </c>
      <c r="S432" s="120"/>
    </row>
    <row r="433" spans="1:16" ht="24.75" customHeight="1">
      <c r="A433" s="128" t="s">
        <v>337</v>
      </c>
      <c r="B433" s="256" t="s">
        <v>160</v>
      </c>
      <c r="C433" s="257"/>
      <c r="D433" s="85">
        <f aca="true" t="shared" si="210" ref="D433:P433">D434</f>
        <v>102481.78000000001</v>
      </c>
      <c r="E433" s="85">
        <f t="shared" si="210"/>
        <v>107650</v>
      </c>
      <c r="F433" s="89">
        <f t="shared" si="208"/>
        <v>65000</v>
      </c>
      <c r="G433" s="85">
        <f t="shared" si="210"/>
        <v>55000</v>
      </c>
      <c r="H433" s="85">
        <f t="shared" si="210"/>
        <v>0</v>
      </c>
      <c r="I433" s="85">
        <f t="shared" si="210"/>
        <v>0</v>
      </c>
      <c r="J433" s="85">
        <f t="shared" si="210"/>
        <v>10000</v>
      </c>
      <c r="K433" s="85">
        <f t="shared" si="210"/>
        <v>0</v>
      </c>
      <c r="L433" s="85">
        <f t="shared" si="210"/>
        <v>0</v>
      </c>
      <c r="M433" s="214">
        <f t="shared" si="210"/>
        <v>0</v>
      </c>
      <c r="N433" s="214">
        <f t="shared" si="210"/>
        <v>0</v>
      </c>
      <c r="O433" s="85">
        <f t="shared" si="210"/>
        <v>0</v>
      </c>
      <c r="P433" s="85">
        <f t="shared" si="210"/>
        <v>0</v>
      </c>
    </row>
    <row r="434" spans="1:16" ht="21" customHeight="1">
      <c r="A434" s="98"/>
      <c r="B434" s="76">
        <v>3</v>
      </c>
      <c r="C434" s="104" t="s">
        <v>3</v>
      </c>
      <c r="D434" s="86">
        <f>D435</f>
        <v>102481.78000000001</v>
      </c>
      <c r="E434" s="86">
        <f>E435</f>
        <v>107650</v>
      </c>
      <c r="F434" s="86">
        <f t="shared" si="208"/>
        <v>65000</v>
      </c>
      <c r="G434" s="86">
        <f aca="true" t="shared" si="211" ref="G434:P434">G435</f>
        <v>55000</v>
      </c>
      <c r="H434" s="86">
        <f t="shared" si="211"/>
        <v>0</v>
      </c>
      <c r="I434" s="86">
        <f t="shared" si="211"/>
        <v>0</v>
      </c>
      <c r="J434" s="86">
        <f t="shared" si="211"/>
        <v>10000</v>
      </c>
      <c r="K434" s="86">
        <f t="shared" si="211"/>
        <v>0</v>
      </c>
      <c r="L434" s="86">
        <f t="shared" si="211"/>
        <v>0</v>
      </c>
      <c r="M434" s="63">
        <f t="shared" si="211"/>
        <v>0</v>
      </c>
      <c r="N434" s="63">
        <f t="shared" si="211"/>
        <v>0</v>
      </c>
      <c r="O434" s="86">
        <f t="shared" si="211"/>
        <v>0</v>
      </c>
      <c r="P434" s="86">
        <f t="shared" si="211"/>
        <v>0</v>
      </c>
    </row>
    <row r="435" spans="1:16" ht="18" customHeight="1">
      <c r="A435" s="98"/>
      <c r="B435" s="76">
        <v>32</v>
      </c>
      <c r="C435" s="104" t="s">
        <v>7</v>
      </c>
      <c r="D435" s="86">
        <f>D436+D437+D438</f>
        <v>102481.78000000001</v>
      </c>
      <c r="E435" s="86">
        <f>E436+E437+E438</f>
        <v>107650</v>
      </c>
      <c r="F435" s="86">
        <f t="shared" si="208"/>
        <v>65000</v>
      </c>
      <c r="G435" s="86">
        <f>G436+G437+G438</f>
        <v>55000</v>
      </c>
      <c r="H435" s="86">
        <f aca="true" t="shared" si="212" ref="H435:P435">H436+H437+H438</f>
        <v>0</v>
      </c>
      <c r="I435" s="86">
        <f t="shared" si="212"/>
        <v>0</v>
      </c>
      <c r="J435" s="86">
        <f t="shared" si="212"/>
        <v>10000</v>
      </c>
      <c r="K435" s="86">
        <f t="shared" si="212"/>
        <v>0</v>
      </c>
      <c r="L435" s="86">
        <f t="shared" si="212"/>
        <v>0</v>
      </c>
      <c r="M435" s="63">
        <f t="shared" si="212"/>
        <v>0</v>
      </c>
      <c r="N435" s="63">
        <f t="shared" si="212"/>
        <v>0</v>
      </c>
      <c r="O435" s="86">
        <f t="shared" si="212"/>
        <v>0</v>
      </c>
      <c r="P435" s="86">
        <f t="shared" si="212"/>
        <v>0</v>
      </c>
    </row>
    <row r="436" spans="1:19" s="95" customFormat="1" ht="15" customHeight="1">
      <c r="A436" s="105"/>
      <c r="B436" s="74"/>
      <c r="C436" s="71" t="s">
        <v>282</v>
      </c>
      <c r="D436" s="87">
        <v>512.07</v>
      </c>
      <c r="E436" s="87">
        <v>0</v>
      </c>
      <c r="F436" s="86">
        <f t="shared" si="208"/>
        <v>55000</v>
      </c>
      <c r="G436" s="87">
        <v>55000</v>
      </c>
      <c r="H436" s="87">
        <v>0</v>
      </c>
      <c r="I436" s="87">
        <v>0</v>
      </c>
      <c r="J436" s="87">
        <v>0</v>
      </c>
      <c r="K436" s="87">
        <v>0</v>
      </c>
      <c r="L436" s="87">
        <v>0</v>
      </c>
      <c r="M436" s="67">
        <v>0</v>
      </c>
      <c r="N436" s="67">
        <v>0</v>
      </c>
      <c r="O436" s="87">
        <v>0</v>
      </c>
      <c r="P436" s="87">
        <v>0</v>
      </c>
      <c r="S436" s="96"/>
    </row>
    <row r="437" spans="1:19" s="95" customFormat="1" ht="15" customHeight="1">
      <c r="A437" s="105"/>
      <c r="B437" s="74"/>
      <c r="C437" s="71" t="s">
        <v>290</v>
      </c>
      <c r="D437" s="87">
        <v>101969.71</v>
      </c>
      <c r="E437" s="87">
        <v>107650</v>
      </c>
      <c r="F437" s="87">
        <f t="shared" si="208"/>
        <v>0</v>
      </c>
      <c r="G437" s="87">
        <v>0</v>
      </c>
      <c r="H437" s="87">
        <v>0</v>
      </c>
      <c r="I437" s="87">
        <v>0</v>
      </c>
      <c r="J437" s="87">
        <v>0</v>
      </c>
      <c r="K437" s="87">
        <v>0</v>
      </c>
      <c r="L437" s="87">
        <v>0</v>
      </c>
      <c r="M437" s="67">
        <v>0</v>
      </c>
      <c r="N437" s="67">
        <v>0</v>
      </c>
      <c r="O437" s="87">
        <v>0</v>
      </c>
      <c r="P437" s="87">
        <v>0</v>
      </c>
      <c r="S437" s="96"/>
    </row>
    <row r="438" spans="1:19" s="95" customFormat="1" ht="15" customHeight="1">
      <c r="A438" s="105"/>
      <c r="B438" s="74"/>
      <c r="C438" s="56" t="s">
        <v>287</v>
      </c>
      <c r="D438" s="87">
        <v>0</v>
      </c>
      <c r="E438" s="87">
        <v>0</v>
      </c>
      <c r="F438" s="87">
        <v>0</v>
      </c>
      <c r="G438" s="87">
        <v>0</v>
      </c>
      <c r="H438" s="87">
        <v>0</v>
      </c>
      <c r="I438" s="87">
        <v>0</v>
      </c>
      <c r="J438" s="87">
        <v>10000</v>
      </c>
      <c r="K438" s="87">
        <v>0</v>
      </c>
      <c r="L438" s="87">
        <v>0</v>
      </c>
      <c r="M438" s="67">
        <v>0</v>
      </c>
      <c r="N438" s="67">
        <v>0</v>
      </c>
      <c r="O438" s="87">
        <v>0</v>
      </c>
      <c r="P438" s="87">
        <v>0</v>
      </c>
      <c r="S438" s="96"/>
    </row>
    <row r="439" spans="1:16" ht="24.75" customHeight="1">
      <c r="A439" s="103" t="s">
        <v>337</v>
      </c>
      <c r="B439" s="251" t="s">
        <v>197</v>
      </c>
      <c r="C439" s="235"/>
      <c r="D439" s="88">
        <f>D440</f>
        <v>4645.3</v>
      </c>
      <c r="E439" s="88">
        <f>E440</f>
        <v>5400</v>
      </c>
      <c r="F439" s="92">
        <f>SUM(G439:N439)</f>
        <v>5400</v>
      </c>
      <c r="G439" s="88">
        <f>G440</f>
        <v>5400</v>
      </c>
      <c r="H439" s="88">
        <f aca="true" t="shared" si="213" ref="H439:N440">H440</f>
        <v>0</v>
      </c>
      <c r="I439" s="88">
        <f t="shared" si="213"/>
        <v>0</v>
      </c>
      <c r="J439" s="88">
        <f t="shared" si="213"/>
        <v>0</v>
      </c>
      <c r="K439" s="88">
        <f t="shared" si="213"/>
        <v>0</v>
      </c>
      <c r="L439" s="88">
        <f t="shared" si="213"/>
        <v>0</v>
      </c>
      <c r="M439" s="64">
        <f t="shared" si="213"/>
        <v>0</v>
      </c>
      <c r="N439" s="64">
        <f t="shared" si="213"/>
        <v>0</v>
      </c>
      <c r="O439" s="88">
        <f>O440</f>
        <v>5000</v>
      </c>
      <c r="P439" s="88">
        <f>P440</f>
        <v>5000</v>
      </c>
    </row>
    <row r="440" spans="1:16" ht="21" customHeight="1">
      <c r="A440" s="98"/>
      <c r="B440" s="76">
        <v>3</v>
      </c>
      <c r="C440" s="104" t="s">
        <v>3</v>
      </c>
      <c r="D440" s="86">
        <f>D441</f>
        <v>4645.3</v>
      </c>
      <c r="E440" s="86">
        <f>E441</f>
        <v>5400</v>
      </c>
      <c r="F440" s="86">
        <f>SUM(G440:N440)</f>
        <v>5400</v>
      </c>
      <c r="G440" s="86">
        <f>G441</f>
        <v>5400</v>
      </c>
      <c r="H440" s="86">
        <f t="shared" si="213"/>
        <v>0</v>
      </c>
      <c r="I440" s="86">
        <f t="shared" si="213"/>
        <v>0</v>
      </c>
      <c r="J440" s="86">
        <f t="shared" si="213"/>
        <v>0</v>
      </c>
      <c r="K440" s="86">
        <f t="shared" si="213"/>
        <v>0</v>
      </c>
      <c r="L440" s="86">
        <f t="shared" si="213"/>
        <v>0</v>
      </c>
      <c r="M440" s="63">
        <f t="shared" si="213"/>
        <v>0</v>
      </c>
      <c r="N440" s="63">
        <f t="shared" si="213"/>
        <v>0</v>
      </c>
      <c r="O440" s="86">
        <f>O441</f>
        <v>5000</v>
      </c>
      <c r="P440" s="86">
        <f>P441</f>
        <v>5000</v>
      </c>
    </row>
    <row r="441" spans="1:16" ht="18" customHeight="1">
      <c r="A441" s="98"/>
      <c r="B441" s="76">
        <v>32</v>
      </c>
      <c r="C441" s="104" t="s">
        <v>7</v>
      </c>
      <c r="D441" s="86">
        <f>D443+D442</f>
        <v>4645.3</v>
      </c>
      <c r="E441" s="86">
        <f>E443+E442</f>
        <v>5400</v>
      </c>
      <c r="F441" s="86">
        <f>SUM(G441:N441)</f>
        <v>5400</v>
      </c>
      <c r="G441" s="86">
        <f>G443+G442</f>
        <v>5400</v>
      </c>
      <c r="H441" s="86">
        <f aca="true" t="shared" si="214" ref="H441:N441">H443+H442</f>
        <v>0</v>
      </c>
      <c r="I441" s="86">
        <f t="shared" si="214"/>
        <v>0</v>
      </c>
      <c r="J441" s="86">
        <f t="shared" si="214"/>
        <v>0</v>
      </c>
      <c r="K441" s="86">
        <f t="shared" si="214"/>
        <v>0</v>
      </c>
      <c r="L441" s="86">
        <f t="shared" si="214"/>
        <v>0</v>
      </c>
      <c r="M441" s="86">
        <f t="shared" si="214"/>
        <v>0</v>
      </c>
      <c r="N441" s="86">
        <f t="shared" si="214"/>
        <v>0</v>
      </c>
      <c r="O441" s="86">
        <v>5000</v>
      </c>
      <c r="P441" s="86">
        <v>5000</v>
      </c>
    </row>
    <row r="442" spans="1:19" s="95" customFormat="1" ht="15" customHeight="1">
      <c r="A442" s="105"/>
      <c r="B442" s="74"/>
      <c r="C442" s="71" t="s">
        <v>282</v>
      </c>
      <c r="D442" s="87">
        <v>0</v>
      </c>
      <c r="E442" s="87">
        <v>0</v>
      </c>
      <c r="F442" s="86">
        <f>SUM(G442:N442)</f>
        <v>5400</v>
      </c>
      <c r="G442" s="87">
        <v>5400</v>
      </c>
      <c r="H442" s="87">
        <v>0</v>
      </c>
      <c r="I442" s="87">
        <v>0</v>
      </c>
      <c r="J442" s="87">
        <v>0</v>
      </c>
      <c r="K442" s="87">
        <v>0</v>
      </c>
      <c r="L442" s="87">
        <v>0</v>
      </c>
      <c r="M442" s="67">
        <v>0</v>
      </c>
      <c r="N442" s="67">
        <v>0</v>
      </c>
      <c r="O442" s="87">
        <v>0</v>
      </c>
      <c r="P442" s="87">
        <v>0</v>
      </c>
      <c r="S442" s="96"/>
    </row>
    <row r="443" spans="1:19" s="95" customFormat="1" ht="22.5" customHeight="1">
      <c r="A443" s="105"/>
      <c r="B443" s="74"/>
      <c r="C443" s="71" t="s">
        <v>290</v>
      </c>
      <c r="D443" s="87">
        <v>4645.3</v>
      </c>
      <c r="E443" s="87">
        <v>5400</v>
      </c>
      <c r="F443" s="87">
        <f>SUM(G443:N443)</f>
        <v>0</v>
      </c>
      <c r="G443" s="87">
        <v>0</v>
      </c>
      <c r="H443" s="87">
        <v>0</v>
      </c>
      <c r="I443" s="87">
        <v>0</v>
      </c>
      <c r="J443" s="87">
        <v>0</v>
      </c>
      <c r="K443" s="87">
        <v>0</v>
      </c>
      <c r="L443" s="87">
        <v>0</v>
      </c>
      <c r="M443" s="67">
        <v>0</v>
      </c>
      <c r="N443" s="67">
        <v>0</v>
      </c>
      <c r="O443" s="87">
        <v>0</v>
      </c>
      <c r="P443" s="87">
        <v>0</v>
      </c>
      <c r="S443" s="96"/>
    </row>
    <row r="444" spans="1:19" s="95" customFormat="1" ht="15" customHeight="1">
      <c r="A444" s="238" t="s">
        <v>11</v>
      </c>
      <c r="B444" s="238" t="s">
        <v>94</v>
      </c>
      <c r="C444" s="239" t="s">
        <v>15</v>
      </c>
      <c r="D444" s="238" t="s">
        <v>396</v>
      </c>
      <c r="E444" s="238" t="s">
        <v>397</v>
      </c>
      <c r="F444" s="264" t="s">
        <v>405</v>
      </c>
      <c r="G444" s="239" t="s">
        <v>398</v>
      </c>
      <c r="H444" s="239"/>
      <c r="I444" s="239"/>
      <c r="J444" s="239"/>
      <c r="K444" s="239"/>
      <c r="L444" s="239"/>
      <c r="M444" s="239"/>
      <c r="N444" s="239"/>
      <c r="O444" s="238" t="s">
        <v>307</v>
      </c>
      <c r="P444" s="238" t="s">
        <v>399</v>
      </c>
      <c r="S444" s="96"/>
    </row>
    <row r="445" spans="1:19" s="148" customFormat="1" ht="44.25" customHeight="1">
      <c r="A445" s="239"/>
      <c r="B445" s="239"/>
      <c r="C445" s="239"/>
      <c r="D445" s="239"/>
      <c r="E445" s="239"/>
      <c r="F445" s="265"/>
      <c r="G445" s="97" t="s">
        <v>71</v>
      </c>
      <c r="H445" s="97" t="s">
        <v>12</v>
      </c>
      <c r="I445" s="97" t="s">
        <v>74</v>
      </c>
      <c r="J445" s="97" t="s">
        <v>72</v>
      </c>
      <c r="K445" s="97" t="s">
        <v>13</v>
      </c>
      <c r="L445" s="201" t="s">
        <v>229</v>
      </c>
      <c r="M445" s="97" t="s">
        <v>230</v>
      </c>
      <c r="N445" s="97" t="s">
        <v>98</v>
      </c>
      <c r="O445" s="238"/>
      <c r="P445" s="238"/>
      <c r="S445" s="149"/>
    </row>
    <row r="446" spans="1:19" s="95" customFormat="1" ht="10.5" customHeight="1">
      <c r="A446" s="80">
        <v>1</v>
      </c>
      <c r="B446" s="80">
        <v>2</v>
      </c>
      <c r="C446" s="80">
        <v>3</v>
      </c>
      <c r="D446" s="80">
        <v>4</v>
      </c>
      <c r="E446" s="80">
        <v>5</v>
      </c>
      <c r="F446" s="80">
        <v>6</v>
      </c>
      <c r="G446" s="80">
        <v>7</v>
      </c>
      <c r="H446" s="80">
        <v>8</v>
      </c>
      <c r="I446" s="80">
        <v>9</v>
      </c>
      <c r="J446" s="80">
        <v>10</v>
      </c>
      <c r="K446" s="80">
        <v>11</v>
      </c>
      <c r="L446" s="80">
        <v>12</v>
      </c>
      <c r="M446" s="213">
        <v>13</v>
      </c>
      <c r="N446" s="213">
        <v>14</v>
      </c>
      <c r="O446" s="80">
        <v>15</v>
      </c>
      <c r="P446" s="80">
        <v>16</v>
      </c>
      <c r="S446" s="96"/>
    </row>
    <row r="447" spans="1:16" ht="24" customHeight="1">
      <c r="A447" s="103" t="s">
        <v>337</v>
      </c>
      <c r="B447" s="251" t="s">
        <v>161</v>
      </c>
      <c r="C447" s="235"/>
      <c r="D447" s="88">
        <f>D448</f>
        <v>48093.76</v>
      </c>
      <c r="E447" s="88">
        <f>E448</f>
        <v>76980</v>
      </c>
      <c r="F447" s="92">
        <f aca="true" t="shared" si="215" ref="F447:F453">SUM(G447:N447)</f>
        <v>83000</v>
      </c>
      <c r="G447" s="88">
        <f>G448</f>
        <v>83000</v>
      </c>
      <c r="H447" s="88">
        <f aca="true" t="shared" si="216" ref="H447:N448">H448</f>
        <v>0</v>
      </c>
      <c r="I447" s="88">
        <f t="shared" si="216"/>
        <v>0</v>
      </c>
      <c r="J447" s="88">
        <f t="shared" si="216"/>
        <v>0</v>
      </c>
      <c r="K447" s="88">
        <f t="shared" si="216"/>
        <v>0</v>
      </c>
      <c r="L447" s="88">
        <f t="shared" si="216"/>
        <v>0</v>
      </c>
      <c r="M447" s="64">
        <f t="shared" si="216"/>
        <v>0</v>
      </c>
      <c r="N447" s="64">
        <f t="shared" si="216"/>
        <v>0</v>
      </c>
      <c r="O447" s="88">
        <f>O448</f>
        <v>92000</v>
      </c>
      <c r="P447" s="88">
        <f>P448</f>
        <v>100000</v>
      </c>
    </row>
    <row r="448" spans="1:16" ht="21" customHeight="1">
      <c r="A448" s="98"/>
      <c r="B448" s="76">
        <v>3</v>
      </c>
      <c r="C448" s="104" t="s">
        <v>3</v>
      </c>
      <c r="D448" s="86">
        <f>D449</f>
        <v>48093.76</v>
      </c>
      <c r="E448" s="86">
        <f>E449</f>
        <v>76980</v>
      </c>
      <c r="F448" s="86">
        <f t="shared" si="215"/>
        <v>83000</v>
      </c>
      <c r="G448" s="86">
        <f>G449</f>
        <v>83000</v>
      </c>
      <c r="H448" s="86">
        <f t="shared" si="216"/>
        <v>0</v>
      </c>
      <c r="I448" s="86">
        <f t="shared" si="216"/>
        <v>0</v>
      </c>
      <c r="J448" s="86">
        <f t="shared" si="216"/>
        <v>0</v>
      </c>
      <c r="K448" s="86">
        <f t="shared" si="216"/>
        <v>0</v>
      </c>
      <c r="L448" s="86">
        <f t="shared" si="216"/>
        <v>0</v>
      </c>
      <c r="M448" s="63">
        <f t="shared" si="216"/>
        <v>0</v>
      </c>
      <c r="N448" s="63">
        <f t="shared" si="216"/>
        <v>0</v>
      </c>
      <c r="O448" s="86">
        <f>O449</f>
        <v>92000</v>
      </c>
      <c r="P448" s="86">
        <f>P449</f>
        <v>100000</v>
      </c>
    </row>
    <row r="449" spans="1:16" ht="18" customHeight="1">
      <c r="A449" s="98"/>
      <c r="B449" s="76">
        <v>38</v>
      </c>
      <c r="C449" s="104" t="s">
        <v>119</v>
      </c>
      <c r="D449" s="86">
        <f>D451+D450</f>
        <v>48093.76</v>
      </c>
      <c r="E449" s="86">
        <f>E451+E450</f>
        <v>76980</v>
      </c>
      <c r="F449" s="86">
        <f t="shared" si="215"/>
        <v>83000</v>
      </c>
      <c r="G449" s="86">
        <f>G451+G450</f>
        <v>83000</v>
      </c>
      <c r="H449" s="86">
        <f aca="true" t="shared" si="217" ref="H449:N449">H451+H450</f>
        <v>0</v>
      </c>
      <c r="I449" s="86">
        <f t="shared" si="217"/>
        <v>0</v>
      </c>
      <c r="J449" s="86">
        <f t="shared" si="217"/>
        <v>0</v>
      </c>
      <c r="K449" s="86">
        <f t="shared" si="217"/>
        <v>0</v>
      </c>
      <c r="L449" s="86">
        <f t="shared" si="217"/>
        <v>0</v>
      </c>
      <c r="M449" s="63">
        <f t="shared" si="217"/>
        <v>0</v>
      </c>
      <c r="N449" s="63">
        <f t="shared" si="217"/>
        <v>0</v>
      </c>
      <c r="O449" s="86">
        <v>92000</v>
      </c>
      <c r="P449" s="86">
        <v>100000</v>
      </c>
    </row>
    <row r="450" spans="1:19" s="95" customFormat="1" ht="15" customHeight="1">
      <c r="A450" s="105"/>
      <c r="B450" s="74"/>
      <c r="C450" s="56" t="s">
        <v>282</v>
      </c>
      <c r="D450" s="87">
        <v>0</v>
      </c>
      <c r="E450" s="87">
        <v>0</v>
      </c>
      <c r="F450" s="87">
        <f t="shared" si="215"/>
        <v>83000</v>
      </c>
      <c r="G450" s="87">
        <v>83000</v>
      </c>
      <c r="H450" s="87">
        <v>0</v>
      </c>
      <c r="I450" s="87">
        <v>0</v>
      </c>
      <c r="J450" s="87">
        <v>0</v>
      </c>
      <c r="K450" s="87">
        <v>0</v>
      </c>
      <c r="L450" s="87">
        <v>0</v>
      </c>
      <c r="M450" s="67">
        <v>0</v>
      </c>
      <c r="N450" s="67">
        <v>0</v>
      </c>
      <c r="O450" s="87">
        <v>0</v>
      </c>
      <c r="P450" s="87">
        <v>0</v>
      </c>
      <c r="S450" s="96"/>
    </row>
    <row r="451" spans="1:19" s="95" customFormat="1" ht="15" customHeight="1">
      <c r="A451" s="105"/>
      <c r="B451" s="74"/>
      <c r="C451" s="71" t="s">
        <v>290</v>
      </c>
      <c r="D451" s="87">
        <v>48093.76</v>
      </c>
      <c r="E451" s="87">
        <v>76980</v>
      </c>
      <c r="F451" s="87">
        <v>0</v>
      </c>
      <c r="G451" s="87">
        <v>0</v>
      </c>
      <c r="H451" s="87">
        <v>0</v>
      </c>
      <c r="I451" s="87">
        <v>0</v>
      </c>
      <c r="J451" s="87">
        <v>0</v>
      </c>
      <c r="K451" s="87">
        <v>0</v>
      </c>
      <c r="L451" s="87">
        <v>0</v>
      </c>
      <c r="M451" s="67">
        <v>0</v>
      </c>
      <c r="N451" s="67">
        <v>0</v>
      </c>
      <c r="O451" s="87">
        <v>0</v>
      </c>
      <c r="P451" s="87">
        <v>0</v>
      </c>
      <c r="S451" s="96"/>
    </row>
    <row r="452" spans="1:16" ht="24.75" customHeight="1">
      <c r="A452" s="103" t="s">
        <v>337</v>
      </c>
      <c r="B452" s="249" t="s">
        <v>162</v>
      </c>
      <c r="C452" s="250"/>
      <c r="D452" s="88">
        <f aca="true" t="shared" si="218" ref="D452:P452">SUM(D453)</f>
        <v>6636.14</v>
      </c>
      <c r="E452" s="88">
        <f t="shared" si="218"/>
        <v>10000</v>
      </c>
      <c r="F452" s="92">
        <f t="shared" si="215"/>
        <v>10000</v>
      </c>
      <c r="G452" s="88">
        <f t="shared" si="218"/>
        <v>10000</v>
      </c>
      <c r="H452" s="88">
        <f t="shared" si="218"/>
        <v>0</v>
      </c>
      <c r="I452" s="88">
        <f t="shared" si="218"/>
        <v>0</v>
      </c>
      <c r="J452" s="88">
        <f t="shared" si="218"/>
        <v>0</v>
      </c>
      <c r="K452" s="88">
        <f t="shared" si="218"/>
        <v>0</v>
      </c>
      <c r="L452" s="88">
        <f t="shared" si="218"/>
        <v>0</v>
      </c>
      <c r="M452" s="64">
        <f t="shared" si="218"/>
        <v>0</v>
      </c>
      <c r="N452" s="64">
        <f t="shared" si="218"/>
        <v>0</v>
      </c>
      <c r="O452" s="88">
        <f t="shared" si="218"/>
        <v>10000</v>
      </c>
      <c r="P452" s="88">
        <f t="shared" si="218"/>
        <v>10000</v>
      </c>
    </row>
    <row r="453" spans="1:16" ht="21" customHeight="1">
      <c r="A453" s="98"/>
      <c r="B453" s="76">
        <v>3</v>
      </c>
      <c r="C453" s="104" t="s">
        <v>3</v>
      </c>
      <c r="D453" s="86">
        <f aca="true" t="shared" si="219" ref="D453:P454">D454</f>
        <v>6636.14</v>
      </c>
      <c r="E453" s="86">
        <f t="shared" si="219"/>
        <v>10000</v>
      </c>
      <c r="F453" s="86">
        <f t="shared" si="215"/>
        <v>10000</v>
      </c>
      <c r="G453" s="86">
        <f t="shared" si="219"/>
        <v>10000</v>
      </c>
      <c r="H453" s="86">
        <f t="shared" si="219"/>
        <v>0</v>
      </c>
      <c r="I453" s="86">
        <f t="shared" si="219"/>
        <v>0</v>
      </c>
      <c r="J453" s="86">
        <f t="shared" si="219"/>
        <v>0</v>
      </c>
      <c r="K453" s="86">
        <f t="shared" si="219"/>
        <v>0</v>
      </c>
      <c r="L453" s="86">
        <f t="shared" si="219"/>
        <v>0</v>
      </c>
      <c r="M453" s="63">
        <f t="shared" si="219"/>
        <v>0</v>
      </c>
      <c r="N453" s="63">
        <f t="shared" si="219"/>
        <v>0</v>
      </c>
      <c r="O453" s="86">
        <f t="shared" si="219"/>
        <v>10000</v>
      </c>
      <c r="P453" s="86">
        <f t="shared" si="219"/>
        <v>10000</v>
      </c>
    </row>
    <row r="454" spans="1:16" ht="18" customHeight="1">
      <c r="A454" s="98"/>
      <c r="B454" s="76" t="s">
        <v>93</v>
      </c>
      <c r="C454" s="104" t="s">
        <v>126</v>
      </c>
      <c r="D454" s="86">
        <f>D455+D456</f>
        <v>6636.14</v>
      </c>
      <c r="E454" s="86">
        <f>E455+E456</f>
        <v>10000</v>
      </c>
      <c r="F454" s="86">
        <f>SUM(G454:N454)</f>
        <v>10000</v>
      </c>
      <c r="G454" s="86">
        <f>G455</f>
        <v>10000</v>
      </c>
      <c r="H454" s="86">
        <f t="shared" si="219"/>
        <v>0</v>
      </c>
      <c r="I454" s="86">
        <f t="shared" si="219"/>
        <v>0</v>
      </c>
      <c r="J454" s="86">
        <f t="shared" si="219"/>
        <v>0</v>
      </c>
      <c r="K454" s="86">
        <f t="shared" si="219"/>
        <v>0</v>
      </c>
      <c r="L454" s="86">
        <f t="shared" si="219"/>
        <v>0</v>
      </c>
      <c r="M454" s="63">
        <f t="shared" si="219"/>
        <v>0</v>
      </c>
      <c r="N454" s="63">
        <f t="shared" si="219"/>
        <v>0</v>
      </c>
      <c r="O454" s="86">
        <v>10000</v>
      </c>
      <c r="P454" s="86">
        <v>10000</v>
      </c>
    </row>
    <row r="455" spans="1:19" s="95" customFormat="1" ht="15" customHeight="1">
      <c r="A455" s="105"/>
      <c r="B455" s="74"/>
      <c r="C455" s="71" t="s">
        <v>282</v>
      </c>
      <c r="D455" s="87">
        <v>0</v>
      </c>
      <c r="E455" s="87">
        <v>10000</v>
      </c>
      <c r="F455" s="87">
        <f>SUM(G455:N455)</f>
        <v>10000</v>
      </c>
      <c r="G455" s="87">
        <v>10000</v>
      </c>
      <c r="H455" s="87">
        <v>0</v>
      </c>
      <c r="I455" s="87">
        <v>0</v>
      </c>
      <c r="J455" s="87">
        <v>0</v>
      </c>
      <c r="K455" s="87">
        <v>0</v>
      </c>
      <c r="L455" s="87">
        <v>0</v>
      </c>
      <c r="M455" s="67">
        <v>0</v>
      </c>
      <c r="N455" s="67">
        <v>0</v>
      </c>
      <c r="O455" s="87">
        <v>0</v>
      </c>
      <c r="P455" s="87">
        <v>0</v>
      </c>
      <c r="S455" s="96"/>
    </row>
    <row r="456" spans="1:19" s="95" customFormat="1" ht="15" customHeight="1">
      <c r="A456" s="105"/>
      <c r="B456" s="74"/>
      <c r="C456" s="71" t="s">
        <v>290</v>
      </c>
      <c r="D456" s="87">
        <v>6636.14</v>
      </c>
      <c r="E456" s="87">
        <v>0</v>
      </c>
      <c r="F456" s="87">
        <v>0</v>
      </c>
      <c r="G456" s="87">
        <v>0</v>
      </c>
      <c r="H456" s="87">
        <v>76980</v>
      </c>
      <c r="I456" s="87">
        <v>0</v>
      </c>
      <c r="J456" s="87">
        <v>0</v>
      </c>
      <c r="K456" s="87">
        <v>0</v>
      </c>
      <c r="L456" s="87">
        <v>0</v>
      </c>
      <c r="M456" s="67">
        <v>0</v>
      </c>
      <c r="N456" s="67">
        <v>0</v>
      </c>
      <c r="O456" s="87">
        <v>0</v>
      </c>
      <c r="P456" s="87">
        <v>0</v>
      </c>
      <c r="S456" s="96"/>
    </row>
    <row r="457" spans="1:16" ht="24" customHeight="1">
      <c r="A457" s="103" t="s">
        <v>337</v>
      </c>
      <c r="B457" s="251" t="s">
        <v>163</v>
      </c>
      <c r="C457" s="235"/>
      <c r="D457" s="88">
        <f>D458</f>
        <v>101696.04000000001</v>
      </c>
      <c r="E457" s="88">
        <f>E458</f>
        <v>282200</v>
      </c>
      <c r="F457" s="92">
        <f aca="true" t="shared" si="220" ref="F457:F477">SUM(G457:N457)</f>
        <v>373700</v>
      </c>
      <c r="G457" s="88">
        <f>G458</f>
        <v>225200</v>
      </c>
      <c r="H457" s="88">
        <f aca="true" t="shared" si="221" ref="H457:N458">H458</f>
        <v>0</v>
      </c>
      <c r="I457" s="88">
        <f t="shared" si="221"/>
        <v>48500</v>
      </c>
      <c r="J457" s="88">
        <f t="shared" si="221"/>
        <v>100000</v>
      </c>
      <c r="K457" s="88">
        <f t="shared" si="221"/>
        <v>0</v>
      </c>
      <c r="L457" s="88">
        <f t="shared" si="221"/>
        <v>0</v>
      </c>
      <c r="M457" s="64">
        <f t="shared" si="221"/>
        <v>0</v>
      </c>
      <c r="N457" s="64">
        <f t="shared" si="221"/>
        <v>0</v>
      </c>
      <c r="O457" s="88">
        <f>O458</f>
        <v>200000</v>
      </c>
      <c r="P457" s="88">
        <f>P458</f>
        <v>150000</v>
      </c>
    </row>
    <row r="458" spans="1:16" ht="20.25" customHeight="1">
      <c r="A458" s="98"/>
      <c r="B458" s="76">
        <v>3</v>
      </c>
      <c r="C458" s="104" t="s">
        <v>3</v>
      </c>
      <c r="D458" s="86">
        <f>D459</f>
        <v>101696.04000000001</v>
      </c>
      <c r="E458" s="86">
        <f>E459</f>
        <v>282200</v>
      </c>
      <c r="F458" s="86">
        <f t="shared" si="220"/>
        <v>373700</v>
      </c>
      <c r="G458" s="86">
        <f>G459</f>
        <v>225200</v>
      </c>
      <c r="H458" s="86">
        <f t="shared" si="221"/>
        <v>0</v>
      </c>
      <c r="I458" s="86">
        <f t="shared" si="221"/>
        <v>48500</v>
      </c>
      <c r="J458" s="86">
        <f t="shared" si="221"/>
        <v>100000</v>
      </c>
      <c r="K458" s="86">
        <f t="shared" si="221"/>
        <v>0</v>
      </c>
      <c r="L458" s="86">
        <f t="shared" si="221"/>
        <v>0</v>
      </c>
      <c r="M458" s="63">
        <f t="shared" si="221"/>
        <v>0</v>
      </c>
      <c r="N458" s="63">
        <f t="shared" si="221"/>
        <v>0</v>
      </c>
      <c r="O458" s="86">
        <f>O459</f>
        <v>200000</v>
      </c>
      <c r="P458" s="86">
        <f>P459</f>
        <v>150000</v>
      </c>
    </row>
    <row r="459" spans="1:16" ht="18" customHeight="1">
      <c r="A459" s="98"/>
      <c r="B459" s="76">
        <v>32</v>
      </c>
      <c r="C459" s="104" t="s">
        <v>7</v>
      </c>
      <c r="D459" s="86">
        <f>D462+D463+D461+D464+D460</f>
        <v>101696.04000000001</v>
      </c>
      <c r="E459" s="86">
        <f>E462+E463+E461+E464+E460</f>
        <v>282200</v>
      </c>
      <c r="F459" s="86">
        <f t="shared" si="220"/>
        <v>373700</v>
      </c>
      <c r="G459" s="86">
        <f>G462+G463+G461+G464+G460</f>
        <v>225200</v>
      </c>
      <c r="H459" s="86">
        <f aca="true" t="shared" si="222" ref="H459:N459">H462+H463+H461+H464+H460</f>
        <v>0</v>
      </c>
      <c r="I459" s="86">
        <f t="shared" si="222"/>
        <v>48500</v>
      </c>
      <c r="J459" s="86">
        <f t="shared" si="222"/>
        <v>100000</v>
      </c>
      <c r="K459" s="86">
        <f t="shared" si="222"/>
        <v>0</v>
      </c>
      <c r="L459" s="86">
        <f t="shared" si="222"/>
        <v>0</v>
      </c>
      <c r="M459" s="63">
        <f t="shared" si="222"/>
        <v>0</v>
      </c>
      <c r="N459" s="63">
        <f t="shared" si="222"/>
        <v>0</v>
      </c>
      <c r="O459" s="86">
        <v>200000</v>
      </c>
      <c r="P459" s="86">
        <v>150000</v>
      </c>
    </row>
    <row r="460" spans="1:19" s="81" customFormat="1" ht="13.5" customHeight="1">
      <c r="A460" s="116"/>
      <c r="B460" s="117"/>
      <c r="C460" s="71" t="s">
        <v>282</v>
      </c>
      <c r="D460" s="136">
        <v>0</v>
      </c>
      <c r="E460" s="136">
        <v>10000</v>
      </c>
      <c r="F460" s="136">
        <f>SUM(G460:N460)</f>
        <v>225200</v>
      </c>
      <c r="G460" s="136">
        <v>225200</v>
      </c>
      <c r="H460" s="136">
        <v>0</v>
      </c>
      <c r="I460" s="136">
        <v>0</v>
      </c>
      <c r="J460" s="136">
        <v>0</v>
      </c>
      <c r="K460" s="136">
        <v>0</v>
      </c>
      <c r="L460" s="136">
        <v>0</v>
      </c>
      <c r="M460" s="217">
        <v>0</v>
      </c>
      <c r="N460" s="217">
        <v>0</v>
      </c>
      <c r="O460" s="136">
        <v>0</v>
      </c>
      <c r="P460" s="136">
        <v>0</v>
      </c>
      <c r="S460" s="82"/>
    </row>
    <row r="461" spans="1:19" s="81" customFormat="1" ht="13.5" customHeight="1">
      <c r="A461" s="116"/>
      <c r="B461" s="117"/>
      <c r="C461" s="71" t="s">
        <v>290</v>
      </c>
      <c r="D461" s="136">
        <v>57091.25</v>
      </c>
      <c r="E461" s="136">
        <v>157700</v>
      </c>
      <c r="F461" s="136">
        <f>SUM(G461:N461)</f>
        <v>0</v>
      </c>
      <c r="G461" s="136">
        <v>0</v>
      </c>
      <c r="H461" s="136">
        <v>0</v>
      </c>
      <c r="I461" s="136">
        <v>0</v>
      </c>
      <c r="J461" s="136">
        <v>0</v>
      </c>
      <c r="K461" s="136">
        <v>0</v>
      </c>
      <c r="L461" s="136">
        <v>0</v>
      </c>
      <c r="M461" s="217">
        <v>0</v>
      </c>
      <c r="N461" s="217">
        <v>0</v>
      </c>
      <c r="O461" s="136">
        <v>0</v>
      </c>
      <c r="P461" s="136">
        <v>0</v>
      </c>
      <c r="S461" s="82"/>
    </row>
    <row r="462" spans="1:19" s="95" customFormat="1" ht="14.25" customHeight="1">
      <c r="A462" s="105"/>
      <c r="B462" s="74"/>
      <c r="C462" s="57" t="s">
        <v>429</v>
      </c>
      <c r="D462" s="87">
        <v>31332.51</v>
      </c>
      <c r="E462" s="87">
        <v>38500</v>
      </c>
      <c r="F462" s="87">
        <f t="shared" si="220"/>
        <v>48500</v>
      </c>
      <c r="G462" s="87">
        <v>0</v>
      </c>
      <c r="H462" s="87">
        <v>0</v>
      </c>
      <c r="I462" s="87">
        <v>48500</v>
      </c>
      <c r="J462" s="87">
        <v>0</v>
      </c>
      <c r="K462" s="87">
        <v>0</v>
      </c>
      <c r="L462" s="87">
        <v>0</v>
      </c>
      <c r="M462" s="67">
        <v>0</v>
      </c>
      <c r="N462" s="67">
        <v>0</v>
      </c>
      <c r="O462" s="87">
        <v>0</v>
      </c>
      <c r="P462" s="87">
        <v>0</v>
      </c>
      <c r="S462" s="96"/>
    </row>
    <row r="463" spans="1:19" s="81" customFormat="1" ht="13.5" customHeight="1">
      <c r="A463" s="116"/>
      <c r="B463" s="117"/>
      <c r="C463" s="56" t="s">
        <v>287</v>
      </c>
      <c r="D463" s="136">
        <v>13272.28</v>
      </c>
      <c r="E463" s="136">
        <v>43000</v>
      </c>
      <c r="F463" s="136">
        <f t="shared" si="220"/>
        <v>100000</v>
      </c>
      <c r="G463" s="136">
        <v>0</v>
      </c>
      <c r="H463" s="136">
        <v>0</v>
      </c>
      <c r="I463" s="136">
        <v>0</v>
      </c>
      <c r="J463" s="136">
        <v>100000</v>
      </c>
      <c r="K463" s="136">
        <v>0</v>
      </c>
      <c r="L463" s="136">
        <v>0</v>
      </c>
      <c r="M463" s="217">
        <v>0</v>
      </c>
      <c r="N463" s="217">
        <v>0</v>
      </c>
      <c r="O463" s="136">
        <v>0</v>
      </c>
      <c r="P463" s="136">
        <v>0</v>
      </c>
      <c r="S463" s="82"/>
    </row>
    <row r="464" spans="1:19" s="95" customFormat="1" ht="15" customHeight="1">
      <c r="A464" s="105"/>
      <c r="B464" s="74"/>
      <c r="C464" s="56" t="s">
        <v>297</v>
      </c>
      <c r="D464" s="87">
        <v>0</v>
      </c>
      <c r="E464" s="87">
        <v>33000</v>
      </c>
      <c r="F464" s="87">
        <f t="shared" si="220"/>
        <v>0</v>
      </c>
      <c r="G464" s="87">
        <v>0</v>
      </c>
      <c r="H464" s="87">
        <v>0</v>
      </c>
      <c r="I464" s="87">
        <v>0</v>
      </c>
      <c r="J464" s="87">
        <v>0</v>
      </c>
      <c r="K464" s="87">
        <v>0</v>
      </c>
      <c r="L464" s="87">
        <v>0</v>
      </c>
      <c r="M464" s="67">
        <v>0</v>
      </c>
      <c r="N464" s="67">
        <v>0</v>
      </c>
      <c r="O464" s="87">
        <v>0</v>
      </c>
      <c r="P464" s="87">
        <v>0</v>
      </c>
      <c r="S464" s="96"/>
    </row>
    <row r="465" spans="1:19" s="119" customFormat="1" ht="24" customHeight="1">
      <c r="A465" s="129" t="s">
        <v>34</v>
      </c>
      <c r="B465" s="287" t="s">
        <v>198</v>
      </c>
      <c r="C465" s="288"/>
      <c r="D465" s="138">
        <f aca="true" t="shared" si="223" ref="D465:P466">D466</f>
        <v>19541.06</v>
      </c>
      <c r="E465" s="138">
        <f t="shared" si="223"/>
        <v>10000</v>
      </c>
      <c r="F465" s="142">
        <f t="shared" si="220"/>
        <v>40000</v>
      </c>
      <c r="G465" s="138">
        <f t="shared" si="223"/>
        <v>40000</v>
      </c>
      <c r="H465" s="138">
        <f t="shared" si="223"/>
        <v>0</v>
      </c>
      <c r="I465" s="138">
        <f t="shared" si="223"/>
        <v>0</v>
      </c>
      <c r="J465" s="138">
        <f t="shared" si="223"/>
        <v>0</v>
      </c>
      <c r="K465" s="138">
        <f t="shared" si="223"/>
        <v>0</v>
      </c>
      <c r="L465" s="138">
        <f t="shared" si="223"/>
        <v>0</v>
      </c>
      <c r="M465" s="221">
        <f t="shared" si="223"/>
        <v>0</v>
      </c>
      <c r="N465" s="221">
        <f t="shared" si="223"/>
        <v>0</v>
      </c>
      <c r="O465" s="138">
        <f t="shared" si="223"/>
        <v>30000</v>
      </c>
      <c r="P465" s="143">
        <f t="shared" si="223"/>
        <v>30000</v>
      </c>
      <c r="S465" s="120"/>
    </row>
    <row r="466" spans="1:16" ht="21" customHeight="1">
      <c r="A466" s="125"/>
      <c r="B466" s="126">
        <v>4</v>
      </c>
      <c r="C466" s="127" t="s">
        <v>127</v>
      </c>
      <c r="D466" s="90">
        <f t="shared" si="223"/>
        <v>19541.06</v>
      </c>
      <c r="E466" s="90">
        <f t="shared" si="223"/>
        <v>10000</v>
      </c>
      <c r="F466" s="90">
        <f t="shared" si="220"/>
        <v>40000</v>
      </c>
      <c r="G466" s="90">
        <f t="shared" si="223"/>
        <v>40000</v>
      </c>
      <c r="H466" s="90">
        <f t="shared" si="223"/>
        <v>0</v>
      </c>
      <c r="I466" s="90">
        <f t="shared" si="223"/>
        <v>0</v>
      </c>
      <c r="J466" s="90">
        <f t="shared" si="223"/>
        <v>0</v>
      </c>
      <c r="K466" s="90">
        <f t="shared" si="223"/>
        <v>0</v>
      </c>
      <c r="L466" s="90">
        <f t="shared" si="223"/>
        <v>0</v>
      </c>
      <c r="M466" s="220">
        <f t="shared" si="223"/>
        <v>0</v>
      </c>
      <c r="N466" s="220">
        <f t="shared" si="223"/>
        <v>0</v>
      </c>
      <c r="O466" s="90">
        <f t="shared" si="223"/>
        <v>30000</v>
      </c>
      <c r="P466" s="90">
        <f t="shared" si="223"/>
        <v>30000</v>
      </c>
    </row>
    <row r="467" spans="1:16" ht="18" customHeight="1">
      <c r="A467" s="98"/>
      <c r="B467" s="76">
        <v>45</v>
      </c>
      <c r="C467" s="104" t="s">
        <v>128</v>
      </c>
      <c r="D467" s="86">
        <f>D470+D469+D471+D468</f>
        <v>19541.06</v>
      </c>
      <c r="E467" s="86">
        <f>E470+E469+E471+E468</f>
        <v>10000</v>
      </c>
      <c r="F467" s="86">
        <f t="shared" si="220"/>
        <v>40000</v>
      </c>
      <c r="G467" s="86">
        <f>G470+G469+G471+G468</f>
        <v>40000</v>
      </c>
      <c r="H467" s="86">
        <f aca="true" t="shared" si="224" ref="H467:N467">H470+H469+H471+H468</f>
        <v>0</v>
      </c>
      <c r="I467" s="86">
        <f t="shared" si="224"/>
        <v>0</v>
      </c>
      <c r="J467" s="86">
        <f t="shared" si="224"/>
        <v>0</v>
      </c>
      <c r="K467" s="86">
        <f t="shared" si="224"/>
        <v>0</v>
      </c>
      <c r="L467" s="86">
        <f t="shared" si="224"/>
        <v>0</v>
      </c>
      <c r="M467" s="86">
        <f t="shared" si="224"/>
        <v>0</v>
      </c>
      <c r="N467" s="86">
        <f t="shared" si="224"/>
        <v>0</v>
      </c>
      <c r="O467" s="86">
        <v>30000</v>
      </c>
      <c r="P467" s="86">
        <v>30000</v>
      </c>
    </row>
    <row r="468" spans="1:19" s="81" customFormat="1" ht="13.5" customHeight="1">
      <c r="A468" s="116"/>
      <c r="B468" s="117"/>
      <c r="C468" s="71" t="s">
        <v>282</v>
      </c>
      <c r="D468" s="136">
        <v>0</v>
      </c>
      <c r="E468" s="136">
        <v>0</v>
      </c>
      <c r="F468" s="86">
        <f t="shared" si="220"/>
        <v>40000</v>
      </c>
      <c r="G468" s="136">
        <v>40000</v>
      </c>
      <c r="H468" s="136">
        <v>0</v>
      </c>
      <c r="I468" s="136">
        <v>0</v>
      </c>
      <c r="J468" s="136">
        <v>0</v>
      </c>
      <c r="K468" s="136">
        <v>0</v>
      </c>
      <c r="L468" s="136">
        <v>0</v>
      </c>
      <c r="M468" s="217">
        <v>0</v>
      </c>
      <c r="N468" s="217">
        <v>0</v>
      </c>
      <c r="O468" s="136">
        <v>0</v>
      </c>
      <c r="P468" s="136">
        <v>0</v>
      </c>
      <c r="S468" s="82"/>
    </row>
    <row r="469" spans="1:19" s="81" customFormat="1" ht="13.5" customHeight="1">
      <c r="A469" s="116"/>
      <c r="B469" s="117"/>
      <c r="C469" s="71" t="s">
        <v>290</v>
      </c>
      <c r="D469" s="136">
        <v>0</v>
      </c>
      <c r="E469" s="136">
        <v>0</v>
      </c>
      <c r="F469" s="136">
        <f>SUM(G469:N469)</f>
        <v>0</v>
      </c>
      <c r="G469" s="136">
        <v>0</v>
      </c>
      <c r="H469" s="136">
        <v>0</v>
      </c>
      <c r="I469" s="136">
        <v>0</v>
      </c>
      <c r="J469" s="136">
        <v>0</v>
      </c>
      <c r="K469" s="136">
        <v>0</v>
      </c>
      <c r="L469" s="136">
        <v>0</v>
      </c>
      <c r="M469" s="217">
        <v>0</v>
      </c>
      <c r="N469" s="217">
        <v>0</v>
      </c>
      <c r="O469" s="136">
        <v>0</v>
      </c>
      <c r="P469" s="136">
        <v>0</v>
      </c>
      <c r="S469" s="82"/>
    </row>
    <row r="470" spans="1:19" s="95" customFormat="1" ht="14.25" customHeight="1">
      <c r="A470" s="105"/>
      <c r="B470" s="74"/>
      <c r="C470" s="57" t="s">
        <v>429</v>
      </c>
      <c r="D470" s="87">
        <v>19541.06</v>
      </c>
      <c r="E470" s="87">
        <v>10000</v>
      </c>
      <c r="F470" s="87">
        <f t="shared" si="220"/>
        <v>0</v>
      </c>
      <c r="G470" s="87">
        <v>0</v>
      </c>
      <c r="H470" s="87">
        <v>0</v>
      </c>
      <c r="I470" s="87">
        <v>0</v>
      </c>
      <c r="J470" s="87">
        <v>0</v>
      </c>
      <c r="K470" s="87">
        <v>0</v>
      </c>
      <c r="L470" s="87">
        <v>0</v>
      </c>
      <c r="M470" s="67">
        <v>0</v>
      </c>
      <c r="N470" s="67">
        <v>0</v>
      </c>
      <c r="O470" s="87">
        <v>0</v>
      </c>
      <c r="P470" s="87">
        <v>0</v>
      </c>
      <c r="S470" s="96"/>
    </row>
    <row r="471" spans="1:19" s="81" customFormat="1" ht="13.5" customHeight="1">
      <c r="A471" s="116"/>
      <c r="B471" s="117"/>
      <c r="C471" s="56" t="s">
        <v>287</v>
      </c>
      <c r="D471" s="136">
        <v>0</v>
      </c>
      <c r="E471" s="136">
        <v>0</v>
      </c>
      <c r="F471" s="136">
        <f>SUM(G471:N471)</f>
        <v>0</v>
      </c>
      <c r="G471" s="136">
        <v>0</v>
      </c>
      <c r="H471" s="136">
        <v>0</v>
      </c>
      <c r="I471" s="136">
        <v>0</v>
      </c>
      <c r="J471" s="136">
        <v>0</v>
      </c>
      <c r="K471" s="136">
        <v>0</v>
      </c>
      <c r="L471" s="136">
        <v>0</v>
      </c>
      <c r="M471" s="217">
        <v>0</v>
      </c>
      <c r="N471" s="217">
        <v>0</v>
      </c>
      <c r="O471" s="136">
        <v>0</v>
      </c>
      <c r="P471" s="136">
        <v>0</v>
      </c>
      <c r="S471" s="82"/>
    </row>
    <row r="472" spans="1:16" ht="24" customHeight="1">
      <c r="A472" s="103" t="s">
        <v>337</v>
      </c>
      <c r="B472" s="251" t="s">
        <v>164</v>
      </c>
      <c r="C472" s="235"/>
      <c r="D472" s="88">
        <f>D473+D476</f>
        <v>32993.97</v>
      </c>
      <c r="E472" s="88">
        <f>E473+E476</f>
        <v>220000</v>
      </c>
      <c r="F472" s="92">
        <f t="shared" si="220"/>
        <v>150000</v>
      </c>
      <c r="G472" s="88">
        <f aca="true" t="shared" si="225" ref="G472:P472">G473+G476</f>
        <v>0</v>
      </c>
      <c r="H472" s="88">
        <f t="shared" si="225"/>
        <v>0</v>
      </c>
      <c r="I472" s="88">
        <f t="shared" si="225"/>
        <v>0</v>
      </c>
      <c r="J472" s="88">
        <f t="shared" si="225"/>
        <v>0</v>
      </c>
      <c r="K472" s="88">
        <f t="shared" si="225"/>
        <v>0</v>
      </c>
      <c r="L472" s="88">
        <f t="shared" si="225"/>
        <v>0</v>
      </c>
      <c r="M472" s="64">
        <f t="shared" si="225"/>
        <v>0</v>
      </c>
      <c r="N472" s="64">
        <f t="shared" si="225"/>
        <v>150000</v>
      </c>
      <c r="O472" s="88">
        <f t="shared" si="225"/>
        <v>110000</v>
      </c>
      <c r="P472" s="88">
        <f t="shared" si="225"/>
        <v>115000</v>
      </c>
    </row>
    <row r="473" spans="1:16" ht="21" customHeight="1">
      <c r="A473" s="98"/>
      <c r="B473" s="76">
        <v>3</v>
      </c>
      <c r="C473" s="104" t="s">
        <v>3</v>
      </c>
      <c r="D473" s="86">
        <f>D474</f>
        <v>0</v>
      </c>
      <c r="E473" s="86">
        <f>E474</f>
        <v>0</v>
      </c>
      <c r="F473" s="86">
        <f t="shared" si="220"/>
        <v>0</v>
      </c>
      <c r="G473" s="86">
        <f>G474</f>
        <v>0</v>
      </c>
      <c r="H473" s="86">
        <f aca="true" t="shared" si="226" ref="H473:N473">H474</f>
        <v>0</v>
      </c>
      <c r="I473" s="86">
        <f t="shared" si="226"/>
        <v>0</v>
      </c>
      <c r="J473" s="86">
        <f t="shared" si="226"/>
        <v>0</v>
      </c>
      <c r="K473" s="86">
        <f t="shared" si="226"/>
        <v>0</v>
      </c>
      <c r="L473" s="86">
        <f t="shared" si="226"/>
        <v>0</v>
      </c>
      <c r="M473" s="63">
        <f t="shared" si="226"/>
        <v>0</v>
      </c>
      <c r="N473" s="63">
        <f t="shared" si="226"/>
        <v>0</v>
      </c>
      <c r="O473" s="86">
        <f>O474</f>
        <v>0</v>
      </c>
      <c r="P473" s="86">
        <f>P474</f>
        <v>0</v>
      </c>
    </row>
    <row r="474" spans="1:16" ht="18" customHeight="1">
      <c r="A474" s="98"/>
      <c r="B474" s="76">
        <v>32</v>
      </c>
      <c r="C474" s="104" t="s">
        <v>7</v>
      </c>
      <c r="D474" s="86">
        <f>D475</f>
        <v>0</v>
      </c>
      <c r="E474" s="86">
        <f>E475</f>
        <v>0</v>
      </c>
      <c r="F474" s="86">
        <f t="shared" si="220"/>
        <v>0</v>
      </c>
      <c r="G474" s="86">
        <f>G475</f>
        <v>0</v>
      </c>
      <c r="H474" s="86">
        <f aca="true" t="shared" si="227" ref="H474:N474">H475</f>
        <v>0</v>
      </c>
      <c r="I474" s="86">
        <f t="shared" si="227"/>
        <v>0</v>
      </c>
      <c r="J474" s="86">
        <f t="shared" si="227"/>
        <v>0</v>
      </c>
      <c r="K474" s="86">
        <f t="shared" si="227"/>
        <v>0</v>
      </c>
      <c r="L474" s="86">
        <f t="shared" si="227"/>
        <v>0</v>
      </c>
      <c r="M474" s="63">
        <f t="shared" si="227"/>
        <v>0</v>
      </c>
      <c r="N474" s="63">
        <f t="shared" si="227"/>
        <v>0</v>
      </c>
      <c r="O474" s="86">
        <v>0</v>
      </c>
      <c r="P474" s="86">
        <v>0</v>
      </c>
    </row>
    <row r="475" spans="1:19" s="95" customFormat="1" ht="14.25" customHeight="1">
      <c r="A475" s="105"/>
      <c r="B475" s="74"/>
      <c r="C475" s="110"/>
      <c r="D475" s="87">
        <v>0</v>
      </c>
      <c r="E475" s="87">
        <v>0</v>
      </c>
      <c r="F475" s="87" t="s">
        <v>379</v>
      </c>
      <c r="G475" s="87">
        <v>0</v>
      </c>
      <c r="H475" s="87">
        <v>0</v>
      </c>
      <c r="I475" s="87">
        <v>0</v>
      </c>
      <c r="J475" s="87">
        <v>0</v>
      </c>
      <c r="K475" s="87">
        <v>0</v>
      </c>
      <c r="L475" s="87">
        <v>0</v>
      </c>
      <c r="M475" s="67">
        <v>0</v>
      </c>
      <c r="N475" s="67">
        <v>0</v>
      </c>
      <c r="O475" s="87"/>
      <c r="P475" s="87"/>
      <c r="S475" s="96"/>
    </row>
    <row r="476" spans="1:16" ht="19.5" customHeight="1">
      <c r="A476" s="98"/>
      <c r="B476" s="76">
        <v>4</v>
      </c>
      <c r="C476" s="104" t="s">
        <v>127</v>
      </c>
      <c r="D476" s="86">
        <f>D477</f>
        <v>32993.97</v>
      </c>
      <c r="E476" s="86">
        <f>E477</f>
        <v>220000</v>
      </c>
      <c r="F476" s="86">
        <f t="shared" si="220"/>
        <v>150000</v>
      </c>
      <c r="G476" s="86">
        <f>G477</f>
        <v>0</v>
      </c>
      <c r="H476" s="86">
        <f aca="true" t="shared" si="228" ref="H476:P476">H477</f>
        <v>0</v>
      </c>
      <c r="I476" s="86">
        <f t="shared" si="228"/>
        <v>0</v>
      </c>
      <c r="J476" s="86">
        <f t="shared" si="228"/>
        <v>0</v>
      </c>
      <c r="K476" s="86">
        <f t="shared" si="228"/>
        <v>0</v>
      </c>
      <c r="L476" s="86">
        <f t="shared" si="228"/>
        <v>0</v>
      </c>
      <c r="M476" s="63">
        <f t="shared" si="228"/>
        <v>0</v>
      </c>
      <c r="N476" s="63">
        <f t="shared" si="228"/>
        <v>150000</v>
      </c>
      <c r="O476" s="86">
        <f t="shared" si="228"/>
        <v>110000</v>
      </c>
      <c r="P476" s="86">
        <f t="shared" si="228"/>
        <v>115000</v>
      </c>
    </row>
    <row r="477" spans="1:16" ht="18" customHeight="1">
      <c r="A477" s="98"/>
      <c r="B477" s="76">
        <v>42</v>
      </c>
      <c r="C477" s="76" t="s">
        <v>129</v>
      </c>
      <c r="D477" s="86">
        <f>D480+D484+D478+D479</f>
        <v>32993.97</v>
      </c>
      <c r="E477" s="86">
        <f>E480+E484+E478+E479</f>
        <v>220000</v>
      </c>
      <c r="F477" s="86">
        <f t="shared" si="220"/>
        <v>150000</v>
      </c>
      <c r="G477" s="86">
        <f>G480+G484+G478+G479</f>
        <v>0</v>
      </c>
      <c r="H477" s="86">
        <f aca="true" t="shared" si="229" ref="H477:N477">H480+H484+H478+H479</f>
        <v>0</v>
      </c>
      <c r="I477" s="86">
        <f t="shared" si="229"/>
        <v>0</v>
      </c>
      <c r="J477" s="86">
        <f t="shared" si="229"/>
        <v>0</v>
      </c>
      <c r="K477" s="86">
        <f t="shared" si="229"/>
        <v>0</v>
      </c>
      <c r="L477" s="86">
        <f t="shared" si="229"/>
        <v>0</v>
      </c>
      <c r="M477" s="63">
        <f t="shared" si="229"/>
        <v>0</v>
      </c>
      <c r="N477" s="63">
        <f t="shared" si="229"/>
        <v>150000</v>
      </c>
      <c r="O477" s="86">
        <v>110000</v>
      </c>
      <c r="P477" s="86">
        <v>115000</v>
      </c>
    </row>
    <row r="478" spans="1:19" s="95" customFormat="1" ht="14.25" customHeight="1">
      <c r="A478" s="105"/>
      <c r="B478" s="74"/>
      <c r="C478" s="56" t="s">
        <v>282</v>
      </c>
      <c r="D478" s="87">
        <v>0</v>
      </c>
      <c r="E478" s="87">
        <v>40000</v>
      </c>
      <c r="F478" s="87">
        <f aca="true" t="shared" si="230" ref="F478:F491">SUM(G478:N478)</f>
        <v>0</v>
      </c>
      <c r="G478" s="87">
        <v>0</v>
      </c>
      <c r="H478" s="87">
        <v>0</v>
      </c>
      <c r="I478" s="87">
        <v>0</v>
      </c>
      <c r="J478" s="87">
        <v>0</v>
      </c>
      <c r="K478" s="87">
        <v>0</v>
      </c>
      <c r="L478" s="87">
        <v>0</v>
      </c>
      <c r="M478" s="67">
        <v>0</v>
      </c>
      <c r="N478" s="67">
        <v>0</v>
      </c>
      <c r="O478" s="87">
        <v>0</v>
      </c>
      <c r="P478" s="87">
        <v>0</v>
      </c>
      <c r="S478" s="96"/>
    </row>
    <row r="479" spans="1:19" s="81" customFormat="1" ht="13.5" customHeight="1">
      <c r="A479" s="116"/>
      <c r="B479" s="117"/>
      <c r="C479" s="71" t="s">
        <v>290</v>
      </c>
      <c r="D479" s="136">
        <v>32993.97</v>
      </c>
      <c r="E479" s="136">
        <v>0</v>
      </c>
      <c r="F479" s="136">
        <f>SUM(G479:N479)</f>
        <v>0</v>
      </c>
      <c r="G479" s="136">
        <v>0</v>
      </c>
      <c r="H479" s="136">
        <v>0</v>
      </c>
      <c r="I479" s="136">
        <v>0</v>
      </c>
      <c r="J479" s="136">
        <v>0</v>
      </c>
      <c r="K479" s="136">
        <v>0</v>
      </c>
      <c r="L479" s="136">
        <v>0</v>
      </c>
      <c r="M479" s="217">
        <v>0</v>
      </c>
      <c r="N479" s="217">
        <v>0</v>
      </c>
      <c r="O479" s="136">
        <v>0</v>
      </c>
      <c r="P479" s="136">
        <v>0</v>
      </c>
      <c r="S479" s="82"/>
    </row>
    <row r="480" spans="1:19" s="95" customFormat="1" ht="14.25" customHeight="1">
      <c r="A480" s="105"/>
      <c r="B480" s="74"/>
      <c r="C480" s="56" t="s">
        <v>287</v>
      </c>
      <c r="D480" s="87">
        <v>0</v>
      </c>
      <c r="E480" s="87">
        <v>80000</v>
      </c>
      <c r="F480" s="87">
        <f t="shared" si="230"/>
        <v>0</v>
      </c>
      <c r="G480" s="87">
        <v>0</v>
      </c>
      <c r="H480" s="87">
        <v>0</v>
      </c>
      <c r="I480" s="87">
        <v>0</v>
      </c>
      <c r="J480" s="87">
        <v>0</v>
      </c>
      <c r="K480" s="87">
        <v>0</v>
      </c>
      <c r="L480" s="87">
        <v>0</v>
      </c>
      <c r="M480" s="67">
        <v>0</v>
      </c>
      <c r="N480" s="67">
        <v>0</v>
      </c>
      <c r="O480" s="87">
        <v>0</v>
      </c>
      <c r="P480" s="87">
        <v>0</v>
      </c>
      <c r="S480" s="96"/>
    </row>
    <row r="481" spans="1:19" s="95" customFormat="1" ht="15" customHeight="1">
      <c r="A481" s="238" t="s">
        <v>11</v>
      </c>
      <c r="B481" s="238" t="s">
        <v>94</v>
      </c>
      <c r="C481" s="239" t="s">
        <v>15</v>
      </c>
      <c r="D481" s="238" t="s">
        <v>396</v>
      </c>
      <c r="E481" s="238" t="s">
        <v>397</v>
      </c>
      <c r="F481" s="264" t="s">
        <v>405</v>
      </c>
      <c r="G481" s="239" t="s">
        <v>398</v>
      </c>
      <c r="H481" s="239"/>
      <c r="I481" s="239"/>
      <c r="J481" s="239"/>
      <c r="K481" s="239"/>
      <c r="L481" s="239"/>
      <c r="M481" s="239"/>
      <c r="N481" s="239"/>
      <c r="O481" s="238" t="s">
        <v>307</v>
      </c>
      <c r="P481" s="238" t="s">
        <v>399</v>
      </c>
      <c r="S481" s="96"/>
    </row>
    <row r="482" spans="1:19" s="148" customFormat="1" ht="44.25" customHeight="1">
      <c r="A482" s="239"/>
      <c r="B482" s="239"/>
      <c r="C482" s="239"/>
      <c r="D482" s="239"/>
      <c r="E482" s="239"/>
      <c r="F482" s="265"/>
      <c r="G482" s="97" t="s">
        <v>71</v>
      </c>
      <c r="H482" s="97" t="s">
        <v>12</v>
      </c>
      <c r="I482" s="97" t="s">
        <v>74</v>
      </c>
      <c r="J482" s="97" t="s">
        <v>72</v>
      </c>
      <c r="K482" s="97" t="s">
        <v>13</v>
      </c>
      <c r="L482" s="201" t="s">
        <v>229</v>
      </c>
      <c r="M482" s="97" t="s">
        <v>230</v>
      </c>
      <c r="N482" s="97" t="s">
        <v>98</v>
      </c>
      <c r="O482" s="238"/>
      <c r="P482" s="238"/>
      <c r="S482" s="149"/>
    </row>
    <row r="483" spans="1:19" s="95" customFormat="1" ht="10.5" customHeight="1">
      <c r="A483" s="80">
        <v>1</v>
      </c>
      <c r="B483" s="80">
        <v>2</v>
      </c>
      <c r="C483" s="80">
        <v>3</v>
      </c>
      <c r="D483" s="80">
        <v>4</v>
      </c>
      <c r="E483" s="80">
        <v>5</v>
      </c>
      <c r="F483" s="80">
        <v>6</v>
      </c>
      <c r="G483" s="80">
        <v>7</v>
      </c>
      <c r="H483" s="80">
        <v>8</v>
      </c>
      <c r="I483" s="80">
        <v>9</v>
      </c>
      <c r="J483" s="80">
        <v>10</v>
      </c>
      <c r="K483" s="80">
        <v>11</v>
      </c>
      <c r="L483" s="80">
        <v>12</v>
      </c>
      <c r="M483" s="213">
        <v>13</v>
      </c>
      <c r="N483" s="213">
        <v>14</v>
      </c>
      <c r="O483" s="80">
        <v>15</v>
      </c>
      <c r="P483" s="80">
        <v>16</v>
      </c>
      <c r="S483" s="96"/>
    </row>
    <row r="484" spans="1:19" s="95" customFormat="1" ht="14.25" customHeight="1">
      <c r="A484" s="105"/>
      <c r="B484" s="74"/>
      <c r="C484" s="56" t="s">
        <v>297</v>
      </c>
      <c r="D484" s="87">
        <v>0</v>
      </c>
      <c r="E484" s="87">
        <v>100000</v>
      </c>
      <c r="F484" s="87">
        <f t="shared" si="230"/>
        <v>150000</v>
      </c>
      <c r="G484" s="87">
        <v>0</v>
      </c>
      <c r="H484" s="87">
        <v>0</v>
      </c>
      <c r="I484" s="87">
        <v>0</v>
      </c>
      <c r="J484" s="87">
        <v>0</v>
      </c>
      <c r="K484" s="87">
        <v>0</v>
      </c>
      <c r="L484" s="87">
        <v>0</v>
      </c>
      <c r="M484" s="67">
        <v>0</v>
      </c>
      <c r="N484" s="67">
        <v>150000</v>
      </c>
      <c r="O484" s="87">
        <v>0</v>
      </c>
      <c r="P484" s="87">
        <v>0</v>
      </c>
      <c r="S484" s="96"/>
    </row>
    <row r="485" spans="1:16" ht="24" customHeight="1">
      <c r="A485" s="103" t="s">
        <v>337</v>
      </c>
      <c r="B485" s="251" t="s">
        <v>165</v>
      </c>
      <c r="C485" s="235"/>
      <c r="D485" s="88">
        <f>D486</f>
        <v>80525.79000000001</v>
      </c>
      <c r="E485" s="88">
        <f>E486</f>
        <v>17000</v>
      </c>
      <c r="F485" s="92">
        <f t="shared" si="230"/>
        <v>30000</v>
      </c>
      <c r="G485" s="88">
        <f aca="true" t="shared" si="231" ref="G485:P486">G486</f>
        <v>20000</v>
      </c>
      <c r="H485" s="88">
        <f t="shared" si="231"/>
        <v>0</v>
      </c>
      <c r="I485" s="88">
        <f t="shared" si="231"/>
        <v>0</v>
      </c>
      <c r="J485" s="88">
        <f t="shared" si="231"/>
        <v>10000</v>
      </c>
      <c r="K485" s="88">
        <f t="shared" si="231"/>
        <v>0</v>
      </c>
      <c r="L485" s="88">
        <f t="shared" si="231"/>
        <v>0</v>
      </c>
      <c r="M485" s="64">
        <f t="shared" si="231"/>
        <v>0</v>
      </c>
      <c r="N485" s="64">
        <f t="shared" si="231"/>
        <v>0</v>
      </c>
      <c r="O485" s="88">
        <f t="shared" si="231"/>
        <v>20000</v>
      </c>
      <c r="P485" s="88">
        <f t="shared" si="231"/>
        <v>20000</v>
      </c>
    </row>
    <row r="486" spans="1:16" ht="20.25" customHeight="1">
      <c r="A486" s="98"/>
      <c r="B486" s="76">
        <v>4</v>
      </c>
      <c r="C486" s="104" t="s">
        <v>127</v>
      </c>
      <c r="D486" s="86">
        <f>D487</f>
        <v>80525.79000000001</v>
      </c>
      <c r="E486" s="86">
        <f>E487</f>
        <v>17000</v>
      </c>
      <c r="F486" s="86">
        <f t="shared" si="230"/>
        <v>30000</v>
      </c>
      <c r="G486" s="86">
        <f t="shared" si="231"/>
        <v>20000</v>
      </c>
      <c r="H486" s="86">
        <f t="shared" si="231"/>
        <v>0</v>
      </c>
      <c r="I486" s="86">
        <f t="shared" si="231"/>
        <v>0</v>
      </c>
      <c r="J486" s="86">
        <f t="shared" si="231"/>
        <v>10000</v>
      </c>
      <c r="K486" s="86">
        <f t="shared" si="231"/>
        <v>0</v>
      </c>
      <c r="L486" s="86">
        <f t="shared" si="231"/>
        <v>0</v>
      </c>
      <c r="M486" s="63">
        <f t="shared" si="231"/>
        <v>0</v>
      </c>
      <c r="N486" s="63">
        <f t="shared" si="231"/>
        <v>0</v>
      </c>
      <c r="O486" s="86">
        <f t="shared" si="231"/>
        <v>20000</v>
      </c>
      <c r="P486" s="86">
        <f t="shared" si="231"/>
        <v>20000</v>
      </c>
    </row>
    <row r="487" spans="1:16" ht="18" customHeight="1">
      <c r="A487" s="98"/>
      <c r="B487" s="76">
        <v>45</v>
      </c>
      <c r="C487" s="104" t="s">
        <v>128</v>
      </c>
      <c r="D487" s="86">
        <f>D489+D491+D490+D492+D488</f>
        <v>80525.79000000001</v>
      </c>
      <c r="E487" s="86">
        <f>E489+E491+E490+E492+E488</f>
        <v>17000</v>
      </c>
      <c r="F487" s="86">
        <f t="shared" si="230"/>
        <v>30000</v>
      </c>
      <c r="G487" s="86">
        <f>G489+G491+G490+G492+G488</f>
        <v>20000</v>
      </c>
      <c r="H487" s="86">
        <f aca="true" t="shared" si="232" ref="H487:N487">H489+H491+H490+H492+H488</f>
        <v>0</v>
      </c>
      <c r="I487" s="86">
        <f t="shared" si="232"/>
        <v>0</v>
      </c>
      <c r="J487" s="86">
        <f t="shared" si="232"/>
        <v>10000</v>
      </c>
      <c r="K487" s="86">
        <f t="shared" si="232"/>
        <v>0</v>
      </c>
      <c r="L487" s="86">
        <f t="shared" si="232"/>
        <v>0</v>
      </c>
      <c r="M487" s="86">
        <f t="shared" si="232"/>
        <v>0</v>
      </c>
      <c r="N487" s="86">
        <f t="shared" si="232"/>
        <v>0</v>
      </c>
      <c r="O487" s="86">
        <v>20000</v>
      </c>
      <c r="P487" s="86">
        <v>20000</v>
      </c>
    </row>
    <row r="488" spans="1:19" s="95" customFormat="1" ht="14.25" customHeight="1">
      <c r="A488" s="105"/>
      <c r="B488" s="74"/>
      <c r="C488" s="56" t="s">
        <v>282</v>
      </c>
      <c r="D488" s="87">
        <v>0</v>
      </c>
      <c r="E488" s="87">
        <v>0</v>
      </c>
      <c r="F488" s="87">
        <f>SUM(G488:N488)</f>
        <v>20000</v>
      </c>
      <c r="G488" s="87">
        <v>20000</v>
      </c>
      <c r="H488" s="87">
        <v>0</v>
      </c>
      <c r="I488" s="87">
        <v>0</v>
      </c>
      <c r="J488" s="87">
        <v>0</v>
      </c>
      <c r="K488" s="87">
        <v>0</v>
      </c>
      <c r="L488" s="87">
        <v>0</v>
      </c>
      <c r="M488" s="67">
        <v>0</v>
      </c>
      <c r="N488" s="67">
        <v>0</v>
      </c>
      <c r="O488" s="87">
        <v>0</v>
      </c>
      <c r="P488" s="87">
        <v>0</v>
      </c>
      <c r="S488" s="96"/>
    </row>
    <row r="489" spans="1:19" s="95" customFormat="1" ht="14.25" customHeight="1">
      <c r="A489" s="105"/>
      <c r="B489" s="74"/>
      <c r="C489" s="71" t="s">
        <v>290</v>
      </c>
      <c r="D489" s="87">
        <v>60914.07</v>
      </c>
      <c r="E489" s="87">
        <v>2000</v>
      </c>
      <c r="F489" s="87">
        <f t="shared" si="230"/>
        <v>0</v>
      </c>
      <c r="G489" s="87">
        <v>0</v>
      </c>
      <c r="H489" s="87">
        <v>0</v>
      </c>
      <c r="I489" s="87">
        <v>0</v>
      </c>
      <c r="J489" s="87">
        <v>0</v>
      </c>
      <c r="K489" s="87">
        <v>0</v>
      </c>
      <c r="L489" s="87">
        <v>0</v>
      </c>
      <c r="M489" s="67">
        <v>0</v>
      </c>
      <c r="N489" s="67">
        <v>0</v>
      </c>
      <c r="O489" s="87">
        <v>0</v>
      </c>
      <c r="P489" s="87">
        <v>0</v>
      </c>
      <c r="S489" s="96"/>
    </row>
    <row r="490" spans="1:19" s="95" customFormat="1" ht="14.25" customHeight="1">
      <c r="A490" s="105"/>
      <c r="B490" s="74"/>
      <c r="C490" s="57" t="s">
        <v>429</v>
      </c>
      <c r="D490" s="87">
        <v>0</v>
      </c>
      <c r="E490" s="87">
        <v>0</v>
      </c>
      <c r="F490" s="87">
        <f>SUM(G490:N490)</f>
        <v>0</v>
      </c>
      <c r="G490" s="87">
        <v>0</v>
      </c>
      <c r="H490" s="87">
        <v>0</v>
      </c>
      <c r="I490" s="87">
        <v>0</v>
      </c>
      <c r="J490" s="87">
        <v>0</v>
      </c>
      <c r="K490" s="87">
        <v>0</v>
      </c>
      <c r="L490" s="87">
        <v>0</v>
      </c>
      <c r="M490" s="67">
        <v>0</v>
      </c>
      <c r="N490" s="67">
        <v>0</v>
      </c>
      <c r="O490" s="87">
        <v>0</v>
      </c>
      <c r="P490" s="87">
        <v>0</v>
      </c>
      <c r="S490" s="96"/>
    </row>
    <row r="491" spans="1:19" s="95" customFormat="1" ht="14.25" customHeight="1">
      <c r="A491" s="105"/>
      <c r="B491" s="74"/>
      <c r="C491" s="56" t="s">
        <v>287</v>
      </c>
      <c r="D491" s="87">
        <v>13272.28</v>
      </c>
      <c r="E491" s="87">
        <v>15000</v>
      </c>
      <c r="F491" s="87">
        <f t="shared" si="230"/>
        <v>10000</v>
      </c>
      <c r="G491" s="87">
        <v>0</v>
      </c>
      <c r="H491" s="87">
        <v>0</v>
      </c>
      <c r="I491" s="87">
        <v>0</v>
      </c>
      <c r="J491" s="87">
        <v>10000</v>
      </c>
      <c r="K491" s="87">
        <v>0</v>
      </c>
      <c r="L491" s="87">
        <v>0</v>
      </c>
      <c r="M491" s="67">
        <v>0</v>
      </c>
      <c r="N491" s="67">
        <v>0</v>
      </c>
      <c r="O491" s="87">
        <v>0</v>
      </c>
      <c r="P491" s="87">
        <v>0</v>
      </c>
      <c r="S491" s="96"/>
    </row>
    <row r="492" spans="1:19" s="95" customFormat="1" ht="14.25" customHeight="1">
      <c r="A492" s="105"/>
      <c r="B492" s="74"/>
      <c r="C492" s="56" t="s">
        <v>297</v>
      </c>
      <c r="D492" s="87">
        <v>6339.44</v>
      </c>
      <c r="E492" s="87">
        <v>0</v>
      </c>
      <c r="F492" s="87">
        <f>SUM(G492:N492)</f>
        <v>0</v>
      </c>
      <c r="G492" s="87">
        <v>0</v>
      </c>
      <c r="H492" s="87">
        <v>0</v>
      </c>
      <c r="I492" s="87">
        <v>0</v>
      </c>
      <c r="J492" s="87">
        <v>0</v>
      </c>
      <c r="K492" s="87">
        <v>0</v>
      </c>
      <c r="L492" s="87">
        <v>0</v>
      </c>
      <c r="M492" s="67">
        <v>0</v>
      </c>
      <c r="N492" s="67">
        <v>0</v>
      </c>
      <c r="O492" s="87">
        <v>0</v>
      </c>
      <c r="P492" s="87"/>
      <c r="S492" s="96"/>
    </row>
    <row r="493" spans="1:16" ht="24" customHeight="1">
      <c r="A493" s="103" t="s">
        <v>337</v>
      </c>
      <c r="B493" s="251" t="s">
        <v>166</v>
      </c>
      <c r="C493" s="235"/>
      <c r="D493" s="88">
        <f>D494+D499</f>
        <v>0</v>
      </c>
      <c r="E493" s="88">
        <f>E494+E499</f>
        <v>15000</v>
      </c>
      <c r="F493" s="92">
        <f aca="true" t="shared" si="233" ref="F493:F508">SUM(G493:N493)</f>
        <v>5000</v>
      </c>
      <c r="G493" s="88">
        <f aca="true" t="shared" si="234" ref="G493:P493">G494+G499</f>
        <v>5000</v>
      </c>
      <c r="H493" s="88">
        <f t="shared" si="234"/>
        <v>0</v>
      </c>
      <c r="I493" s="88">
        <f t="shared" si="234"/>
        <v>0</v>
      </c>
      <c r="J493" s="88">
        <f t="shared" si="234"/>
        <v>0</v>
      </c>
      <c r="K493" s="88">
        <f t="shared" si="234"/>
        <v>0</v>
      </c>
      <c r="L493" s="88">
        <f t="shared" si="234"/>
        <v>0</v>
      </c>
      <c r="M493" s="64">
        <f t="shared" si="234"/>
        <v>0</v>
      </c>
      <c r="N493" s="64">
        <f t="shared" si="234"/>
        <v>0</v>
      </c>
      <c r="O493" s="88">
        <f t="shared" si="234"/>
        <v>15000</v>
      </c>
      <c r="P493" s="88">
        <f t="shared" si="234"/>
        <v>15000</v>
      </c>
    </row>
    <row r="494" spans="1:16" ht="20.25" customHeight="1">
      <c r="A494" s="98"/>
      <c r="B494" s="76">
        <v>3</v>
      </c>
      <c r="C494" s="104" t="s">
        <v>3</v>
      </c>
      <c r="D494" s="86">
        <f>D496+D495</f>
        <v>0</v>
      </c>
      <c r="E494" s="86">
        <f>E496+E495</f>
        <v>15000</v>
      </c>
      <c r="F494" s="86">
        <f t="shared" si="233"/>
        <v>5000</v>
      </c>
      <c r="G494" s="86">
        <f aca="true" t="shared" si="235" ref="G494:P494">G496+G495</f>
        <v>5000</v>
      </c>
      <c r="H494" s="86">
        <f t="shared" si="235"/>
        <v>0</v>
      </c>
      <c r="I494" s="86">
        <f t="shared" si="235"/>
        <v>0</v>
      </c>
      <c r="J494" s="86">
        <f t="shared" si="235"/>
        <v>0</v>
      </c>
      <c r="K494" s="86">
        <f t="shared" si="235"/>
        <v>0</v>
      </c>
      <c r="L494" s="86">
        <f t="shared" si="235"/>
        <v>0</v>
      </c>
      <c r="M494" s="63">
        <f t="shared" si="235"/>
        <v>0</v>
      </c>
      <c r="N494" s="63">
        <f t="shared" si="235"/>
        <v>0</v>
      </c>
      <c r="O494" s="86">
        <f t="shared" si="235"/>
        <v>15000</v>
      </c>
      <c r="P494" s="86">
        <f t="shared" si="235"/>
        <v>15000</v>
      </c>
    </row>
    <row r="495" spans="1:16" ht="20.25" customHeight="1">
      <c r="A495" s="98"/>
      <c r="B495" s="76">
        <v>31</v>
      </c>
      <c r="C495" s="104" t="s">
        <v>6</v>
      </c>
      <c r="D495" s="86">
        <v>0</v>
      </c>
      <c r="E495" s="86">
        <v>0</v>
      </c>
      <c r="F495" s="90">
        <f t="shared" si="233"/>
        <v>0</v>
      </c>
      <c r="G495" s="86">
        <v>0</v>
      </c>
      <c r="H495" s="86">
        <v>0</v>
      </c>
      <c r="I495" s="86">
        <v>0</v>
      </c>
      <c r="J495" s="86">
        <v>0</v>
      </c>
      <c r="K495" s="86">
        <v>0</v>
      </c>
      <c r="L495" s="86">
        <v>0</v>
      </c>
      <c r="M495" s="63">
        <v>0</v>
      </c>
      <c r="N495" s="63">
        <v>0</v>
      </c>
      <c r="O495" s="86">
        <v>0</v>
      </c>
      <c r="P495" s="86">
        <v>0</v>
      </c>
    </row>
    <row r="496" spans="1:16" ht="18" customHeight="1">
      <c r="A496" s="98"/>
      <c r="B496" s="76">
        <v>32</v>
      </c>
      <c r="C496" s="104" t="s">
        <v>7</v>
      </c>
      <c r="D496" s="86">
        <f>D498+D497</f>
        <v>0</v>
      </c>
      <c r="E496" s="86">
        <f>E498+E497</f>
        <v>15000</v>
      </c>
      <c r="F496" s="86">
        <f t="shared" si="233"/>
        <v>5000</v>
      </c>
      <c r="G496" s="86">
        <f>G498+G497</f>
        <v>5000</v>
      </c>
      <c r="H496" s="86">
        <f aca="true" t="shared" si="236" ref="H496:N496">H498+H497</f>
        <v>0</v>
      </c>
      <c r="I496" s="86">
        <f t="shared" si="236"/>
        <v>0</v>
      </c>
      <c r="J496" s="86">
        <f t="shared" si="236"/>
        <v>0</v>
      </c>
      <c r="K496" s="86">
        <f t="shared" si="236"/>
        <v>0</v>
      </c>
      <c r="L496" s="86">
        <f t="shared" si="236"/>
        <v>0</v>
      </c>
      <c r="M496" s="86">
        <f t="shared" si="236"/>
        <v>0</v>
      </c>
      <c r="N496" s="86">
        <f t="shared" si="236"/>
        <v>0</v>
      </c>
      <c r="O496" s="86">
        <v>15000</v>
      </c>
      <c r="P496" s="86">
        <v>15000</v>
      </c>
    </row>
    <row r="497" spans="1:19" s="95" customFormat="1" ht="14.25" customHeight="1">
      <c r="A497" s="105"/>
      <c r="B497" s="74"/>
      <c r="C497" s="56" t="s">
        <v>282</v>
      </c>
      <c r="D497" s="87">
        <v>0</v>
      </c>
      <c r="E497" s="87">
        <v>0</v>
      </c>
      <c r="F497" s="87">
        <f t="shared" si="233"/>
        <v>5000</v>
      </c>
      <c r="G497" s="87">
        <v>5000</v>
      </c>
      <c r="H497" s="87">
        <v>0</v>
      </c>
      <c r="I497" s="87">
        <v>0</v>
      </c>
      <c r="J497" s="87">
        <v>0</v>
      </c>
      <c r="K497" s="87">
        <v>0</v>
      </c>
      <c r="L497" s="87">
        <v>0</v>
      </c>
      <c r="M497" s="67">
        <v>0</v>
      </c>
      <c r="N497" s="67">
        <v>0</v>
      </c>
      <c r="O497" s="87">
        <v>0</v>
      </c>
      <c r="P497" s="87">
        <v>0</v>
      </c>
      <c r="S497" s="96"/>
    </row>
    <row r="498" spans="1:19" s="95" customFormat="1" ht="15" customHeight="1">
      <c r="A498" s="105"/>
      <c r="B498" s="74"/>
      <c r="C498" s="71" t="s">
        <v>290</v>
      </c>
      <c r="D498" s="87">
        <v>0</v>
      </c>
      <c r="E498" s="87">
        <v>15000</v>
      </c>
      <c r="F498" s="91">
        <f t="shared" si="233"/>
        <v>0</v>
      </c>
      <c r="G498" s="87">
        <v>0</v>
      </c>
      <c r="H498" s="87">
        <v>0</v>
      </c>
      <c r="I498" s="87">
        <v>0</v>
      </c>
      <c r="J498" s="87">
        <v>0</v>
      </c>
      <c r="K498" s="87">
        <v>0</v>
      </c>
      <c r="L498" s="87">
        <v>0</v>
      </c>
      <c r="M498" s="67">
        <v>0</v>
      </c>
      <c r="N498" s="67">
        <v>0</v>
      </c>
      <c r="O498" s="87">
        <v>0</v>
      </c>
      <c r="P498" s="87">
        <v>0</v>
      </c>
      <c r="S498" s="96"/>
    </row>
    <row r="499" spans="1:16" ht="19.5" customHeight="1">
      <c r="A499" s="98"/>
      <c r="B499" s="76">
        <v>4</v>
      </c>
      <c r="C499" s="104" t="s">
        <v>127</v>
      </c>
      <c r="D499" s="86">
        <f>D500</f>
        <v>0</v>
      </c>
      <c r="E499" s="86">
        <f>E500</f>
        <v>0</v>
      </c>
      <c r="F499" s="86">
        <f t="shared" si="233"/>
        <v>0</v>
      </c>
      <c r="G499" s="86">
        <f aca="true" t="shared" si="237" ref="G499:P499">G500</f>
        <v>0</v>
      </c>
      <c r="H499" s="86">
        <f t="shared" si="237"/>
        <v>0</v>
      </c>
      <c r="I499" s="86">
        <f t="shared" si="237"/>
        <v>0</v>
      </c>
      <c r="J499" s="86">
        <f t="shared" si="237"/>
        <v>0</v>
      </c>
      <c r="K499" s="86">
        <f t="shared" si="237"/>
        <v>0</v>
      </c>
      <c r="L499" s="86">
        <f t="shared" si="237"/>
        <v>0</v>
      </c>
      <c r="M499" s="63">
        <f t="shared" si="237"/>
        <v>0</v>
      </c>
      <c r="N499" s="63">
        <f t="shared" si="237"/>
        <v>0</v>
      </c>
      <c r="O499" s="86">
        <f t="shared" si="237"/>
        <v>0</v>
      </c>
      <c r="P499" s="86">
        <f t="shared" si="237"/>
        <v>0</v>
      </c>
    </row>
    <row r="500" spans="1:16" ht="18" customHeight="1">
      <c r="A500" s="98"/>
      <c r="B500" s="76">
        <v>45</v>
      </c>
      <c r="C500" s="104" t="s">
        <v>128</v>
      </c>
      <c r="D500" s="86">
        <f>D501</f>
        <v>0</v>
      </c>
      <c r="E500" s="86">
        <f>E501</f>
        <v>0</v>
      </c>
      <c r="F500" s="86">
        <f t="shared" si="233"/>
        <v>0</v>
      </c>
      <c r="G500" s="86">
        <f aca="true" t="shared" si="238" ref="G500:P500">G501</f>
        <v>0</v>
      </c>
      <c r="H500" s="86">
        <f t="shared" si="238"/>
        <v>0</v>
      </c>
      <c r="I500" s="86">
        <f t="shared" si="238"/>
        <v>0</v>
      </c>
      <c r="J500" s="86">
        <f t="shared" si="238"/>
        <v>0</v>
      </c>
      <c r="K500" s="86">
        <f t="shared" si="238"/>
        <v>0</v>
      </c>
      <c r="L500" s="86">
        <f t="shared" si="238"/>
        <v>0</v>
      </c>
      <c r="M500" s="63">
        <f t="shared" si="238"/>
        <v>0</v>
      </c>
      <c r="N500" s="63">
        <f t="shared" si="238"/>
        <v>0</v>
      </c>
      <c r="O500" s="86">
        <f t="shared" si="238"/>
        <v>0</v>
      </c>
      <c r="P500" s="86">
        <f t="shared" si="238"/>
        <v>0</v>
      </c>
    </row>
    <row r="501" spans="1:19" s="95" customFormat="1" ht="14.25" customHeight="1">
      <c r="A501" s="105"/>
      <c r="B501" s="74"/>
      <c r="C501" s="56" t="s">
        <v>282</v>
      </c>
      <c r="D501" s="87">
        <v>0</v>
      </c>
      <c r="E501" s="87">
        <v>0</v>
      </c>
      <c r="F501" s="87">
        <f t="shared" si="233"/>
        <v>0</v>
      </c>
      <c r="G501" s="87">
        <v>0</v>
      </c>
      <c r="H501" s="87">
        <v>0</v>
      </c>
      <c r="I501" s="87">
        <v>0</v>
      </c>
      <c r="J501" s="87">
        <v>0</v>
      </c>
      <c r="K501" s="87">
        <v>0</v>
      </c>
      <c r="L501" s="87">
        <v>0</v>
      </c>
      <c r="M501" s="67">
        <v>0</v>
      </c>
      <c r="N501" s="67">
        <v>0</v>
      </c>
      <c r="O501" s="87">
        <v>0</v>
      </c>
      <c r="P501" s="87">
        <v>0</v>
      </c>
      <c r="S501" s="96"/>
    </row>
    <row r="502" spans="1:16" ht="24" customHeight="1">
      <c r="A502" s="103" t="s">
        <v>337</v>
      </c>
      <c r="B502" s="234" t="s">
        <v>377</v>
      </c>
      <c r="C502" s="235"/>
      <c r="D502" s="88">
        <f>D503</f>
        <v>15564.4</v>
      </c>
      <c r="E502" s="88">
        <f>E503</f>
        <v>20000</v>
      </c>
      <c r="F502" s="92">
        <f t="shared" si="233"/>
        <v>30000</v>
      </c>
      <c r="G502" s="88">
        <f aca="true" t="shared" si="239" ref="G502:P503">G503</f>
        <v>30000</v>
      </c>
      <c r="H502" s="88">
        <f t="shared" si="239"/>
        <v>0</v>
      </c>
      <c r="I502" s="88">
        <f t="shared" si="239"/>
        <v>0</v>
      </c>
      <c r="J502" s="88">
        <f t="shared" si="239"/>
        <v>0</v>
      </c>
      <c r="K502" s="88">
        <f t="shared" si="239"/>
        <v>0</v>
      </c>
      <c r="L502" s="88">
        <f t="shared" si="239"/>
        <v>0</v>
      </c>
      <c r="M502" s="64">
        <f t="shared" si="239"/>
        <v>0</v>
      </c>
      <c r="N502" s="64">
        <f t="shared" si="239"/>
        <v>0</v>
      </c>
      <c r="O502" s="88">
        <f t="shared" si="239"/>
        <v>15000</v>
      </c>
      <c r="P502" s="88">
        <f t="shared" si="239"/>
        <v>15000</v>
      </c>
    </row>
    <row r="503" spans="1:16" ht="20.25" customHeight="1">
      <c r="A503" s="98"/>
      <c r="B503" s="76">
        <v>4</v>
      </c>
      <c r="C503" s="104" t="s">
        <v>127</v>
      </c>
      <c r="D503" s="86">
        <f>D504</f>
        <v>15564.4</v>
      </c>
      <c r="E503" s="86">
        <f>E504</f>
        <v>20000</v>
      </c>
      <c r="F503" s="86">
        <f t="shared" si="233"/>
        <v>30000</v>
      </c>
      <c r="G503" s="86">
        <f t="shared" si="239"/>
        <v>30000</v>
      </c>
      <c r="H503" s="86">
        <f t="shared" si="239"/>
        <v>0</v>
      </c>
      <c r="I503" s="86">
        <f t="shared" si="239"/>
        <v>0</v>
      </c>
      <c r="J503" s="86">
        <f t="shared" si="239"/>
        <v>0</v>
      </c>
      <c r="K503" s="86">
        <f t="shared" si="239"/>
        <v>0</v>
      </c>
      <c r="L503" s="86">
        <f t="shared" si="239"/>
        <v>0</v>
      </c>
      <c r="M503" s="63">
        <f t="shared" si="239"/>
        <v>0</v>
      </c>
      <c r="N503" s="63">
        <f t="shared" si="239"/>
        <v>0</v>
      </c>
      <c r="O503" s="86">
        <f t="shared" si="239"/>
        <v>15000</v>
      </c>
      <c r="P503" s="86">
        <f t="shared" si="239"/>
        <v>15000</v>
      </c>
    </row>
    <row r="504" spans="1:16" ht="18" customHeight="1">
      <c r="A504" s="98"/>
      <c r="B504" s="76">
        <v>45</v>
      </c>
      <c r="C504" s="104" t="s">
        <v>128</v>
      </c>
      <c r="D504" s="86">
        <f>D506+D507+D508+D505</f>
        <v>15564.4</v>
      </c>
      <c r="E504" s="86">
        <f>E506+E507+E508+E505</f>
        <v>20000</v>
      </c>
      <c r="F504" s="86">
        <f t="shared" si="233"/>
        <v>30000</v>
      </c>
      <c r="G504" s="86">
        <f>G506+G507+G508+G505</f>
        <v>30000</v>
      </c>
      <c r="H504" s="86">
        <f aca="true" t="shared" si="240" ref="H504:N504">H506+H507+H508+H505</f>
        <v>0</v>
      </c>
      <c r="I504" s="86">
        <f t="shared" si="240"/>
        <v>0</v>
      </c>
      <c r="J504" s="86">
        <f t="shared" si="240"/>
        <v>0</v>
      </c>
      <c r="K504" s="86">
        <f t="shared" si="240"/>
        <v>0</v>
      </c>
      <c r="L504" s="86">
        <f t="shared" si="240"/>
        <v>0</v>
      </c>
      <c r="M504" s="86">
        <f t="shared" si="240"/>
        <v>0</v>
      </c>
      <c r="N504" s="86">
        <f t="shared" si="240"/>
        <v>0</v>
      </c>
      <c r="O504" s="86">
        <v>15000</v>
      </c>
      <c r="P504" s="86">
        <v>15000</v>
      </c>
    </row>
    <row r="505" spans="1:19" s="95" customFormat="1" ht="14.25" customHeight="1">
      <c r="A505" s="105"/>
      <c r="B505" s="74"/>
      <c r="C505" s="56" t="s">
        <v>282</v>
      </c>
      <c r="D505" s="87">
        <v>0</v>
      </c>
      <c r="E505" s="87">
        <v>0</v>
      </c>
      <c r="F505" s="87">
        <f>SUM(G505:N505)</f>
        <v>30000</v>
      </c>
      <c r="G505" s="87">
        <v>30000</v>
      </c>
      <c r="H505" s="87">
        <v>0</v>
      </c>
      <c r="I505" s="87">
        <v>0</v>
      </c>
      <c r="J505" s="87">
        <v>0</v>
      </c>
      <c r="K505" s="87">
        <v>0</v>
      </c>
      <c r="L505" s="87">
        <v>0</v>
      </c>
      <c r="M505" s="67">
        <v>0</v>
      </c>
      <c r="N505" s="67">
        <v>0</v>
      </c>
      <c r="O505" s="87">
        <v>0</v>
      </c>
      <c r="P505" s="87">
        <v>0</v>
      </c>
      <c r="S505" s="96"/>
    </row>
    <row r="506" spans="1:19" s="95" customFormat="1" ht="14.25" customHeight="1">
      <c r="A506" s="105"/>
      <c r="B506" s="74"/>
      <c r="C506" s="71" t="s">
        <v>290</v>
      </c>
      <c r="D506" s="87">
        <v>8044.9</v>
      </c>
      <c r="E506" s="87">
        <v>20000</v>
      </c>
      <c r="F506" s="87">
        <f t="shared" si="233"/>
        <v>0</v>
      </c>
      <c r="G506" s="87">
        <v>0</v>
      </c>
      <c r="H506" s="87">
        <v>0</v>
      </c>
      <c r="I506" s="87">
        <v>0</v>
      </c>
      <c r="J506" s="87">
        <v>0</v>
      </c>
      <c r="K506" s="87">
        <v>0</v>
      </c>
      <c r="L506" s="87">
        <v>0</v>
      </c>
      <c r="M506" s="67">
        <v>0</v>
      </c>
      <c r="N506" s="67">
        <v>0</v>
      </c>
      <c r="O506" s="87">
        <v>0</v>
      </c>
      <c r="P506" s="87">
        <v>0</v>
      </c>
      <c r="S506" s="96"/>
    </row>
    <row r="507" spans="1:19" s="95" customFormat="1" ht="14.25" customHeight="1">
      <c r="A507" s="105"/>
      <c r="B507" s="74"/>
      <c r="C507" s="57" t="s">
        <v>429</v>
      </c>
      <c r="D507" s="87">
        <v>7519.5</v>
      </c>
      <c r="E507" s="87">
        <v>0</v>
      </c>
      <c r="F507" s="87">
        <f t="shared" si="233"/>
        <v>0</v>
      </c>
      <c r="G507" s="87">
        <v>0</v>
      </c>
      <c r="H507" s="87">
        <v>0</v>
      </c>
      <c r="I507" s="87">
        <v>0</v>
      </c>
      <c r="J507" s="87">
        <v>0</v>
      </c>
      <c r="K507" s="87">
        <v>0</v>
      </c>
      <c r="L507" s="87">
        <v>0</v>
      </c>
      <c r="M507" s="67">
        <v>0</v>
      </c>
      <c r="N507" s="67">
        <v>0</v>
      </c>
      <c r="O507" s="87">
        <v>0</v>
      </c>
      <c r="P507" s="87">
        <v>0</v>
      </c>
      <c r="S507" s="96"/>
    </row>
    <row r="508" spans="1:19" s="95" customFormat="1" ht="14.25" customHeight="1">
      <c r="A508" s="105"/>
      <c r="B508" s="74"/>
      <c r="C508" s="56" t="s">
        <v>287</v>
      </c>
      <c r="D508" s="87">
        <v>0</v>
      </c>
      <c r="E508" s="87">
        <v>0</v>
      </c>
      <c r="F508" s="87">
        <f t="shared" si="233"/>
        <v>0</v>
      </c>
      <c r="G508" s="87">
        <v>0</v>
      </c>
      <c r="H508" s="87">
        <v>0</v>
      </c>
      <c r="I508" s="87">
        <v>0</v>
      </c>
      <c r="J508" s="87">
        <v>0</v>
      </c>
      <c r="K508" s="87">
        <v>0</v>
      </c>
      <c r="L508" s="87">
        <v>0</v>
      </c>
      <c r="M508" s="67">
        <v>0</v>
      </c>
      <c r="N508" s="67">
        <v>0</v>
      </c>
      <c r="O508" s="87">
        <v>0</v>
      </c>
      <c r="P508" s="87">
        <v>0</v>
      </c>
      <c r="S508" s="96"/>
    </row>
    <row r="509" spans="1:16" ht="24" customHeight="1">
      <c r="A509" s="103" t="s">
        <v>337</v>
      </c>
      <c r="B509" s="234" t="s">
        <v>368</v>
      </c>
      <c r="C509" s="235"/>
      <c r="D509" s="88">
        <f>D510</f>
        <v>0</v>
      </c>
      <c r="E509" s="88">
        <f>E510</f>
        <v>680000</v>
      </c>
      <c r="F509" s="92">
        <f aca="true" t="shared" si="241" ref="F509:F514">SUM(G509:N509)</f>
        <v>1000000</v>
      </c>
      <c r="G509" s="88">
        <f aca="true" t="shared" si="242" ref="G509:P510">G510</f>
        <v>0</v>
      </c>
      <c r="H509" s="88">
        <f t="shared" si="242"/>
        <v>0</v>
      </c>
      <c r="I509" s="88">
        <f t="shared" si="242"/>
        <v>0</v>
      </c>
      <c r="J509" s="88">
        <f t="shared" si="242"/>
        <v>0</v>
      </c>
      <c r="K509" s="88">
        <f t="shared" si="242"/>
        <v>0</v>
      </c>
      <c r="L509" s="88">
        <f t="shared" si="242"/>
        <v>0</v>
      </c>
      <c r="M509" s="64">
        <f t="shared" si="242"/>
        <v>0</v>
      </c>
      <c r="N509" s="64">
        <f t="shared" si="242"/>
        <v>1000000</v>
      </c>
      <c r="O509" s="88">
        <f t="shared" si="242"/>
        <v>1200000</v>
      </c>
      <c r="P509" s="88">
        <f t="shared" si="242"/>
        <v>210000</v>
      </c>
    </row>
    <row r="510" spans="1:16" ht="20.25" customHeight="1">
      <c r="A510" s="98"/>
      <c r="B510" s="76">
        <v>4</v>
      </c>
      <c r="C510" s="104" t="s">
        <v>127</v>
      </c>
      <c r="D510" s="86">
        <f>D511</f>
        <v>0</v>
      </c>
      <c r="E510" s="86">
        <f>E511</f>
        <v>680000</v>
      </c>
      <c r="F510" s="86">
        <f t="shared" si="241"/>
        <v>1000000</v>
      </c>
      <c r="G510" s="86">
        <f t="shared" si="242"/>
        <v>0</v>
      </c>
      <c r="H510" s="86">
        <f t="shared" si="242"/>
        <v>0</v>
      </c>
      <c r="I510" s="86">
        <f t="shared" si="242"/>
        <v>0</v>
      </c>
      <c r="J510" s="86">
        <f t="shared" si="242"/>
        <v>0</v>
      </c>
      <c r="K510" s="86">
        <f t="shared" si="242"/>
        <v>0</v>
      </c>
      <c r="L510" s="86">
        <f t="shared" si="242"/>
        <v>0</v>
      </c>
      <c r="M510" s="63">
        <f t="shared" si="242"/>
        <v>0</v>
      </c>
      <c r="N510" s="63">
        <f t="shared" si="242"/>
        <v>1000000</v>
      </c>
      <c r="O510" s="86">
        <f t="shared" si="242"/>
        <v>1200000</v>
      </c>
      <c r="P510" s="86">
        <f t="shared" si="242"/>
        <v>210000</v>
      </c>
    </row>
    <row r="511" spans="1:16" ht="18" customHeight="1">
      <c r="A511" s="98"/>
      <c r="B511" s="76" t="s">
        <v>84</v>
      </c>
      <c r="C511" s="76" t="s">
        <v>129</v>
      </c>
      <c r="D511" s="86">
        <f>D516+D515+D514+D513+D512</f>
        <v>0</v>
      </c>
      <c r="E511" s="86">
        <f>E516+E515+E514+E513+E512</f>
        <v>680000</v>
      </c>
      <c r="F511" s="86">
        <f t="shared" si="241"/>
        <v>1000000</v>
      </c>
      <c r="G511" s="86">
        <f>G516+G515+G514+G513+G512</f>
        <v>0</v>
      </c>
      <c r="H511" s="86">
        <f aca="true" t="shared" si="243" ref="H511:N511">H516+H515+H514+H513+H512</f>
        <v>0</v>
      </c>
      <c r="I511" s="86">
        <f t="shared" si="243"/>
        <v>0</v>
      </c>
      <c r="J511" s="86">
        <f t="shared" si="243"/>
        <v>0</v>
      </c>
      <c r="K511" s="86">
        <f t="shared" si="243"/>
        <v>0</v>
      </c>
      <c r="L511" s="86">
        <f t="shared" si="243"/>
        <v>0</v>
      </c>
      <c r="M511" s="86">
        <f t="shared" si="243"/>
        <v>0</v>
      </c>
      <c r="N511" s="63">
        <f t="shared" si="243"/>
        <v>1000000</v>
      </c>
      <c r="O511" s="86">
        <v>1200000</v>
      </c>
      <c r="P511" s="86">
        <v>210000</v>
      </c>
    </row>
    <row r="512" spans="1:19" s="95" customFormat="1" ht="14.25" customHeight="1">
      <c r="A512" s="105"/>
      <c r="B512" s="74"/>
      <c r="C512" s="56" t="s">
        <v>282</v>
      </c>
      <c r="D512" s="87">
        <v>0</v>
      </c>
      <c r="E512" s="87">
        <v>0</v>
      </c>
      <c r="F512" s="87">
        <f t="shared" si="241"/>
        <v>0</v>
      </c>
      <c r="G512" s="87">
        <v>0</v>
      </c>
      <c r="H512" s="87">
        <v>0</v>
      </c>
      <c r="I512" s="87">
        <v>0</v>
      </c>
      <c r="J512" s="87">
        <v>0</v>
      </c>
      <c r="K512" s="87">
        <v>0</v>
      </c>
      <c r="L512" s="87">
        <v>0</v>
      </c>
      <c r="M512" s="67">
        <v>0</v>
      </c>
      <c r="N512" s="67">
        <v>0</v>
      </c>
      <c r="O512" s="87">
        <v>0</v>
      </c>
      <c r="P512" s="87">
        <v>0</v>
      </c>
      <c r="S512" s="96"/>
    </row>
    <row r="513" spans="1:19" s="95" customFormat="1" ht="14.25" customHeight="1">
      <c r="A513" s="105"/>
      <c r="B513" s="74"/>
      <c r="C513" s="71" t="s">
        <v>290</v>
      </c>
      <c r="D513" s="87">
        <v>0</v>
      </c>
      <c r="E513" s="87">
        <v>0</v>
      </c>
      <c r="F513" s="87">
        <f t="shared" si="241"/>
        <v>0</v>
      </c>
      <c r="G513" s="87">
        <v>0</v>
      </c>
      <c r="H513" s="87">
        <v>0</v>
      </c>
      <c r="I513" s="87">
        <v>0</v>
      </c>
      <c r="J513" s="87">
        <v>0</v>
      </c>
      <c r="K513" s="87">
        <v>0</v>
      </c>
      <c r="L513" s="87">
        <v>0</v>
      </c>
      <c r="M513" s="67">
        <v>0</v>
      </c>
      <c r="N513" s="67">
        <v>0</v>
      </c>
      <c r="O513" s="87">
        <v>0</v>
      </c>
      <c r="P513" s="87">
        <v>0</v>
      </c>
      <c r="S513" s="96"/>
    </row>
    <row r="514" spans="1:19" s="95" customFormat="1" ht="14.25" customHeight="1">
      <c r="A514" s="105"/>
      <c r="B514" s="74"/>
      <c r="C514" s="56" t="s">
        <v>287</v>
      </c>
      <c r="D514" s="87">
        <v>0</v>
      </c>
      <c r="E514" s="87">
        <v>0</v>
      </c>
      <c r="F514" s="87">
        <f t="shared" si="241"/>
        <v>0</v>
      </c>
      <c r="G514" s="87">
        <v>0</v>
      </c>
      <c r="H514" s="87">
        <v>0</v>
      </c>
      <c r="I514" s="87">
        <v>0</v>
      </c>
      <c r="J514" s="87">
        <v>0</v>
      </c>
      <c r="K514" s="87">
        <v>0</v>
      </c>
      <c r="L514" s="87">
        <v>0</v>
      </c>
      <c r="M514" s="67">
        <v>0</v>
      </c>
      <c r="N514" s="67">
        <v>0</v>
      </c>
      <c r="O514" s="87">
        <v>0</v>
      </c>
      <c r="P514" s="87">
        <v>0</v>
      </c>
      <c r="S514" s="96"/>
    </row>
    <row r="515" spans="1:19" s="95" customFormat="1" ht="14.25" customHeight="1">
      <c r="A515" s="105"/>
      <c r="B515" s="74"/>
      <c r="C515" s="61" t="s">
        <v>284</v>
      </c>
      <c r="D515" s="87">
        <v>0</v>
      </c>
      <c r="E515" s="87">
        <v>0</v>
      </c>
      <c r="F515" s="87">
        <v>0</v>
      </c>
      <c r="G515" s="87">
        <v>0</v>
      </c>
      <c r="H515" s="87">
        <v>0</v>
      </c>
      <c r="I515" s="87">
        <v>0</v>
      </c>
      <c r="J515" s="87">
        <v>0</v>
      </c>
      <c r="K515" s="87">
        <v>0</v>
      </c>
      <c r="L515" s="87">
        <v>0</v>
      </c>
      <c r="M515" s="67">
        <v>0</v>
      </c>
      <c r="N515" s="67">
        <v>0</v>
      </c>
      <c r="O515" s="87">
        <v>0</v>
      </c>
      <c r="P515" s="87">
        <v>0</v>
      </c>
      <c r="S515" s="96"/>
    </row>
    <row r="516" spans="1:19" s="95" customFormat="1" ht="14.25" customHeight="1">
      <c r="A516" s="105"/>
      <c r="B516" s="74"/>
      <c r="C516" s="56" t="s">
        <v>297</v>
      </c>
      <c r="D516" s="87">
        <v>0</v>
      </c>
      <c r="E516" s="87">
        <v>680000</v>
      </c>
      <c r="F516" s="87">
        <v>0</v>
      </c>
      <c r="G516" s="87">
        <v>0</v>
      </c>
      <c r="H516" s="87">
        <v>0</v>
      </c>
      <c r="I516" s="87">
        <v>0</v>
      </c>
      <c r="J516" s="87">
        <v>0</v>
      </c>
      <c r="K516" s="87">
        <v>0</v>
      </c>
      <c r="L516" s="87">
        <v>0</v>
      </c>
      <c r="M516" s="67">
        <v>0</v>
      </c>
      <c r="N516" s="67">
        <v>1000000</v>
      </c>
      <c r="O516" s="87">
        <v>0</v>
      </c>
      <c r="P516" s="87">
        <v>0</v>
      </c>
      <c r="S516" s="96"/>
    </row>
    <row r="517" spans="1:16" ht="30" customHeight="1">
      <c r="A517" s="130"/>
      <c r="B517" s="276" t="s">
        <v>167</v>
      </c>
      <c r="C517" s="277"/>
      <c r="D517" s="84">
        <f aca="true" t="shared" si="244" ref="D517:P517">D518</f>
        <v>26337.18</v>
      </c>
      <c r="E517" s="84">
        <f t="shared" si="244"/>
        <v>25000</v>
      </c>
      <c r="F517" s="84">
        <f>SUM(G517:N517)</f>
        <v>30000</v>
      </c>
      <c r="G517" s="84">
        <f t="shared" si="244"/>
        <v>30000</v>
      </c>
      <c r="H517" s="84">
        <f t="shared" si="244"/>
        <v>0</v>
      </c>
      <c r="I517" s="84">
        <f t="shared" si="244"/>
        <v>0</v>
      </c>
      <c r="J517" s="84">
        <f t="shared" si="244"/>
        <v>0</v>
      </c>
      <c r="K517" s="84">
        <f t="shared" si="244"/>
        <v>0</v>
      </c>
      <c r="L517" s="84">
        <f t="shared" si="244"/>
        <v>0</v>
      </c>
      <c r="M517" s="66">
        <f t="shared" si="244"/>
        <v>0</v>
      </c>
      <c r="N517" s="66">
        <f t="shared" si="244"/>
        <v>0</v>
      </c>
      <c r="O517" s="84">
        <f t="shared" si="244"/>
        <v>30000</v>
      </c>
      <c r="P517" s="84">
        <f t="shared" si="244"/>
        <v>30000</v>
      </c>
    </row>
    <row r="518" spans="1:16" ht="24.75" customHeight="1">
      <c r="A518" s="103" t="s">
        <v>338</v>
      </c>
      <c r="B518" s="251" t="s">
        <v>168</v>
      </c>
      <c r="C518" s="235"/>
      <c r="D518" s="88">
        <f>D522</f>
        <v>26337.18</v>
      </c>
      <c r="E518" s="88">
        <f>E522</f>
        <v>25000</v>
      </c>
      <c r="F518" s="92">
        <f>SUM(G518:N518)</f>
        <v>30000</v>
      </c>
      <c r="G518" s="88">
        <f aca="true" t="shared" si="245" ref="G518:P518">G522</f>
        <v>30000</v>
      </c>
      <c r="H518" s="88">
        <f t="shared" si="245"/>
        <v>0</v>
      </c>
      <c r="I518" s="88">
        <f t="shared" si="245"/>
        <v>0</v>
      </c>
      <c r="J518" s="88">
        <f t="shared" si="245"/>
        <v>0</v>
      </c>
      <c r="K518" s="88">
        <f t="shared" si="245"/>
        <v>0</v>
      </c>
      <c r="L518" s="88">
        <f t="shared" si="245"/>
        <v>0</v>
      </c>
      <c r="M518" s="64">
        <f t="shared" si="245"/>
        <v>0</v>
      </c>
      <c r="N518" s="64">
        <f t="shared" si="245"/>
        <v>0</v>
      </c>
      <c r="O518" s="88">
        <f t="shared" si="245"/>
        <v>30000</v>
      </c>
      <c r="P518" s="88">
        <f t="shared" si="245"/>
        <v>30000</v>
      </c>
    </row>
    <row r="519" spans="1:19" s="95" customFormat="1" ht="15" customHeight="1">
      <c r="A519" s="238" t="s">
        <v>11</v>
      </c>
      <c r="B519" s="238" t="s">
        <v>94</v>
      </c>
      <c r="C519" s="239" t="s">
        <v>15</v>
      </c>
      <c r="D519" s="238" t="s">
        <v>396</v>
      </c>
      <c r="E519" s="238" t="s">
        <v>397</v>
      </c>
      <c r="F519" s="264" t="s">
        <v>405</v>
      </c>
      <c r="G519" s="239" t="s">
        <v>398</v>
      </c>
      <c r="H519" s="239"/>
      <c r="I519" s="239"/>
      <c r="J519" s="239"/>
      <c r="K519" s="239"/>
      <c r="L519" s="239"/>
      <c r="M519" s="239"/>
      <c r="N519" s="239"/>
      <c r="O519" s="238" t="s">
        <v>307</v>
      </c>
      <c r="P519" s="238" t="s">
        <v>399</v>
      </c>
      <c r="S519" s="96"/>
    </row>
    <row r="520" spans="1:19" s="148" customFormat="1" ht="44.25" customHeight="1">
      <c r="A520" s="239"/>
      <c r="B520" s="239"/>
      <c r="C520" s="239"/>
      <c r="D520" s="239"/>
      <c r="E520" s="239"/>
      <c r="F520" s="265"/>
      <c r="G520" s="97" t="s">
        <v>71</v>
      </c>
      <c r="H520" s="97" t="s">
        <v>12</v>
      </c>
      <c r="I520" s="97" t="s">
        <v>74</v>
      </c>
      <c r="J520" s="97" t="s">
        <v>72</v>
      </c>
      <c r="K520" s="97" t="s">
        <v>13</v>
      </c>
      <c r="L520" s="201" t="s">
        <v>229</v>
      </c>
      <c r="M520" s="97" t="s">
        <v>230</v>
      </c>
      <c r="N520" s="97" t="s">
        <v>98</v>
      </c>
      <c r="O520" s="238"/>
      <c r="P520" s="238"/>
      <c r="S520" s="149"/>
    </row>
    <row r="521" spans="1:19" s="95" customFormat="1" ht="10.5" customHeight="1">
      <c r="A521" s="80">
        <v>1</v>
      </c>
      <c r="B521" s="80">
        <v>2</v>
      </c>
      <c r="C521" s="80">
        <v>3</v>
      </c>
      <c r="D521" s="80">
        <v>4</v>
      </c>
      <c r="E521" s="80">
        <v>5</v>
      </c>
      <c r="F521" s="80">
        <v>6</v>
      </c>
      <c r="G521" s="80">
        <v>7</v>
      </c>
      <c r="H521" s="80">
        <v>8</v>
      </c>
      <c r="I521" s="80">
        <v>9</v>
      </c>
      <c r="J521" s="80">
        <v>10</v>
      </c>
      <c r="K521" s="80">
        <v>11</v>
      </c>
      <c r="L521" s="80">
        <v>12</v>
      </c>
      <c r="M521" s="213">
        <v>13</v>
      </c>
      <c r="N521" s="213">
        <v>14</v>
      </c>
      <c r="O521" s="80">
        <v>15</v>
      </c>
      <c r="P521" s="80">
        <v>16</v>
      </c>
      <c r="S521" s="96"/>
    </row>
    <row r="522" spans="1:16" ht="21" customHeight="1">
      <c r="A522" s="98"/>
      <c r="B522" s="76">
        <v>3</v>
      </c>
      <c r="C522" s="104" t="s">
        <v>3</v>
      </c>
      <c r="D522" s="86">
        <f>D523</f>
        <v>26337.18</v>
      </c>
      <c r="E522" s="86">
        <f>E523</f>
        <v>25000</v>
      </c>
      <c r="F522" s="86">
        <f>SUM(G522:N522)</f>
        <v>30000</v>
      </c>
      <c r="G522" s="86">
        <f>G523</f>
        <v>30000</v>
      </c>
      <c r="H522" s="86">
        <f aca="true" t="shared" si="246" ref="H522:N523">H523</f>
        <v>0</v>
      </c>
      <c r="I522" s="86">
        <f t="shared" si="246"/>
        <v>0</v>
      </c>
      <c r="J522" s="86">
        <f t="shared" si="246"/>
        <v>0</v>
      </c>
      <c r="K522" s="86">
        <f t="shared" si="246"/>
        <v>0</v>
      </c>
      <c r="L522" s="86">
        <f t="shared" si="246"/>
        <v>0</v>
      </c>
      <c r="M522" s="63">
        <f t="shared" si="246"/>
        <v>0</v>
      </c>
      <c r="N522" s="63">
        <f t="shared" si="246"/>
        <v>0</v>
      </c>
      <c r="O522" s="86">
        <f>O523</f>
        <v>30000</v>
      </c>
      <c r="P522" s="86">
        <f>P523</f>
        <v>30000</v>
      </c>
    </row>
    <row r="523" spans="1:16" ht="18" customHeight="1">
      <c r="A523" s="98"/>
      <c r="B523" s="76">
        <v>38</v>
      </c>
      <c r="C523" s="104" t="s">
        <v>119</v>
      </c>
      <c r="D523" s="86">
        <f>D524</f>
        <v>26337.18</v>
      </c>
      <c r="E523" s="86">
        <f>E524</f>
        <v>25000</v>
      </c>
      <c r="F523" s="86">
        <f>SUM(G523:N523)</f>
        <v>30000</v>
      </c>
      <c r="G523" s="86">
        <f>G524</f>
        <v>30000</v>
      </c>
      <c r="H523" s="86">
        <f t="shared" si="246"/>
        <v>0</v>
      </c>
      <c r="I523" s="86">
        <f t="shared" si="246"/>
        <v>0</v>
      </c>
      <c r="J523" s="86">
        <f t="shared" si="246"/>
        <v>0</v>
      </c>
      <c r="K523" s="86">
        <f t="shared" si="246"/>
        <v>0</v>
      </c>
      <c r="L523" s="86">
        <f t="shared" si="246"/>
        <v>0</v>
      </c>
      <c r="M523" s="63">
        <f t="shared" si="246"/>
        <v>0</v>
      </c>
      <c r="N523" s="63">
        <f t="shared" si="246"/>
        <v>0</v>
      </c>
      <c r="O523" s="86">
        <v>30000</v>
      </c>
      <c r="P523" s="86">
        <v>30000</v>
      </c>
    </row>
    <row r="524" spans="1:19" s="95" customFormat="1" ht="15" customHeight="1">
      <c r="A524" s="105"/>
      <c r="B524" s="74"/>
      <c r="C524" s="56" t="s">
        <v>282</v>
      </c>
      <c r="D524" s="87">
        <v>26337.18</v>
      </c>
      <c r="E524" s="87">
        <v>25000</v>
      </c>
      <c r="F524" s="87">
        <f>SUM(G524:N524)</f>
        <v>30000</v>
      </c>
      <c r="G524" s="87">
        <v>30000</v>
      </c>
      <c r="H524" s="87">
        <v>0</v>
      </c>
      <c r="I524" s="87">
        <v>0</v>
      </c>
      <c r="J524" s="87">
        <v>0</v>
      </c>
      <c r="K524" s="87">
        <v>0</v>
      </c>
      <c r="L524" s="87">
        <v>0</v>
      </c>
      <c r="M524" s="67">
        <v>0</v>
      </c>
      <c r="N524" s="67">
        <v>0</v>
      </c>
      <c r="O524" s="87">
        <v>0</v>
      </c>
      <c r="P524" s="87">
        <v>0</v>
      </c>
      <c r="S524" s="96"/>
    </row>
    <row r="525" spans="1:16" ht="30" customHeight="1">
      <c r="A525" s="115"/>
      <c r="B525" s="258" t="s">
        <v>169</v>
      </c>
      <c r="C525" s="259"/>
      <c r="D525" s="84">
        <f>D526+D530</f>
        <v>25501.11</v>
      </c>
      <c r="E525" s="84">
        <f>E526+E530</f>
        <v>37000</v>
      </c>
      <c r="F525" s="84">
        <f aca="true" t="shared" si="247" ref="F525:F538">SUM(G525:N525)</f>
        <v>40000</v>
      </c>
      <c r="G525" s="84">
        <f>G526+G530</f>
        <v>40000</v>
      </c>
      <c r="H525" s="84">
        <f aca="true" t="shared" si="248" ref="H525:P525">H526+H530</f>
        <v>0</v>
      </c>
      <c r="I525" s="84">
        <f t="shared" si="248"/>
        <v>0</v>
      </c>
      <c r="J525" s="84">
        <f t="shared" si="248"/>
        <v>0</v>
      </c>
      <c r="K525" s="84">
        <f t="shared" si="248"/>
        <v>0</v>
      </c>
      <c r="L525" s="84">
        <f t="shared" si="248"/>
        <v>0</v>
      </c>
      <c r="M525" s="66">
        <f t="shared" si="248"/>
        <v>0</v>
      </c>
      <c r="N525" s="66">
        <f t="shared" si="248"/>
        <v>0</v>
      </c>
      <c r="O525" s="84">
        <f t="shared" si="248"/>
        <v>40000</v>
      </c>
      <c r="P525" s="84">
        <f t="shared" si="248"/>
        <v>42000</v>
      </c>
    </row>
    <row r="526" spans="1:16" ht="24.75" customHeight="1">
      <c r="A526" s="103" t="s">
        <v>314</v>
      </c>
      <c r="B526" s="251" t="s">
        <v>170</v>
      </c>
      <c r="C526" s="235"/>
      <c r="D526" s="88">
        <f aca="true" t="shared" si="249" ref="D526:E528">D527</f>
        <v>12395.29</v>
      </c>
      <c r="E526" s="88">
        <f t="shared" si="249"/>
        <v>14000</v>
      </c>
      <c r="F526" s="92">
        <f t="shared" si="247"/>
        <v>15000</v>
      </c>
      <c r="G526" s="88">
        <f>G527</f>
        <v>15000</v>
      </c>
      <c r="H526" s="88">
        <f aca="true" t="shared" si="250" ref="H526:N532">H527</f>
        <v>0</v>
      </c>
      <c r="I526" s="88">
        <f t="shared" si="250"/>
        <v>0</v>
      </c>
      <c r="J526" s="88">
        <f t="shared" si="250"/>
        <v>0</v>
      </c>
      <c r="K526" s="88">
        <f t="shared" si="250"/>
        <v>0</v>
      </c>
      <c r="L526" s="88">
        <f t="shared" si="250"/>
        <v>0</v>
      </c>
      <c r="M526" s="64">
        <f t="shared" si="250"/>
        <v>0</v>
      </c>
      <c r="N526" s="64">
        <f t="shared" si="250"/>
        <v>0</v>
      </c>
      <c r="O526" s="88">
        <f>O527</f>
        <v>15000</v>
      </c>
      <c r="P526" s="88">
        <f>P527</f>
        <v>16000</v>
      </c>
    </row>
    <row r="527" spans="1:16" ht="21" customHeight="1">
      <c r="A527" s="98"/>
      <c r="B527" s="76">
        <v>3</v>
      </c>
      <c r="C527" s="104" t="s">
        <v>3</v>
      </c>
      <c r="D527" s="86">
        <f t="shared" si="249"/>
        <v>12395.29</v>
      </c>
      <c r="E527" s="86">
        <f t="shared" si="249"/>
        <v>14000</v>
      </c>
      <c r="F527" s="86">
        <f t="shared" si="247"/>
        <v>15000</v>
      </c>
      <c r="G527" s="86">
        <f>G528</f>
        <v>15000</v>
      </c>
      <c r="H527" s="86">
        <f t="shared" si="250"/>
        <v>0</v>
      </c>
      <c r="I527" s="86">
        <f t="shared" si="250"/>
        <v>0</v>
      </c>
      <c r="J527" s="86">
        <f t="shared" si="250"/>
        <v>0</v>
      </c>
      <c r="K527" s="86">
        <f t="shared" si="250"/>
        <v>0</v>
      </c>
      <c r="L527" s="86">
        <f t="shared" si="250"/>
        <v>0</v>
      </c>
      <c r="M527" s="63">
        <f t="shared" si="250"/>
        <v>0</v>
      </c>
      <c r="N527" s="63">
        <f t="shared" si="250"/>
        <v>0</v>
      </c>
      <c r="O527" s="86">
        <f>O528</f>
        <v>15000</v>
      </c>
      <c r="P527" s="86">
        <f>P528</f>
        <v>16000</v>
      </c>
    </row>
    <row r="528" spans="1:16" ht="18" customHeight="1">
      <c r="A528" s="98"/>
      <c r="B528" s="76">
        <v>38</v>
      </c>
      <c r="C528" s="104" t="s">
        <v>119</v>
      </c>
      <c r="D528" s="86">
        <f t="shared" si="249"/>
        <v>12395.29</v>
      </c>
      <c r="E528" s="86">
        <f t="shared" si="249"/>
        <v>14000</v>
      </c>
      <c r="F528" s="86">
        <f t="shared" si="247"/>
        <v>15000</v>
      </c>
      <c r="G528" s="86">
        <f>G529</f>
        <v>15000</v>
      </c>
      <c r="H528" s="86">
        <f t="shared" si="250"/>
        <v>0</v>
      </c>
      <c r="I528" s="86">
        <f t="shared" si="250"/>
        <v>0</v>
      </c>
      <c r="J528" s="86">
        <f t="shared" si="250"/>
        <v>0</v>
      </c>
      <c r="K528" s="86">
        <f t="shared" si="250"/>
        <v>0</v>
      </c>
      <c r="L528" s="86">
        <f t="shared" si="250"/>
        <v>0</v>
      </c>
      <c r="M528" s="63">
        <f t="shared" si="250"/>
        <v>0</v>
      </c>
      <c r="N528" s="63">
        <f t="shared" si="250"/>
        <v>0</v>
      </c>
      <c r="O528" s="86">
        <v>15000</v>
      </c>
      <c r="P528" s="86">
        <v>16000</v>
      </c>
    </row>
    <row r="529" spans="1:19" s="95" customFormat="1" ht="15" customHeight="1">
      <c r="A529" s="105"/>
      <c r="B529" s="74"/>
      <c r="C529" s="56" t="s">
        <v>282</v>
      </c>
      <c r="D529" s="87">
        <v>12395.29</v>
      </c>
      <c r="E529" s="87">
        <v>14000</v>
      </c>
      <c r="F529" s="87">
        <f t="shared" si="247"/>
        <v>15000</v>
      </c>
      <c r="G529" s="87">
        <v>15000</v>
      </c>
      <c r="H529" s="87">
        <v>0</v>
      </c>
      <c r="I529" s="87">
        <v>0</v>
      </c>
      <c r="J529" s="87">
        <v>0</v>
      </c>
      <c r="K529" s="87">
        <v>0</v>
      </c>
      <c r="L529" s="87">
        <v>0</v>
      </c>
      <c r="M529" s="67">
        <v>0</v>
      </c>
      <c r="N529" s="67">
        <v>0</v>
      </c>
      <c r="O529" s="87">
        <v>0</v>
      </c>
      <c r="P529" s="87">
        <v>0</v>
      </c>
      <c r="S529" s="96"/>
    </row>
    <row r="530" spans="1:16" ht="24.75" customHeight="1">
      <c r="A530" s="103" t="s">
        <v>314</v>
      </c>
      <c r="B530" s="251" t="s">
        <v>171</v>
      </c>
      <c r="C530" s="235"/>
      <c r="D530" s="88">
        <f aca="true" t="shared" si="251" ref="D530:E532">D531</f>
        <v>13105.82</v>
      </c>
      <c r="E530" s="88">
        <f t="shared" si="251"/>
        <v>23000</v>
      </c>
      <c r="F530" s="92">
        <f t="shared" si="247"/>
        <v>25000</v>
      </c>
      <c r="G530" s="88">
        <f>G531</f>
        <v>25000</v>
      </c>
      <c r="H530" s="88">
        <f t="shared" si="250"/>
        <v>0</v>
      </c>
      <c r="I530" s="88">
        <f t="shared" si="250"/>
        <v>0</v>
      </c>
      <c r="J530" s="88">
        <f t="shared" si="250"/>
        <v>0</v>
      </c>
      <c r="K530" s="88">
        <f t="shared" si="250"/>
        <v>0</v>
      </c>
      <c r="L530" s="88">
        <f t="shared" si="250"/>
        <v>0</v>
      </c>
      <c r="M530" s="64">
        <f t="shared" si="250"/>
        <v>0</v>
      </c>
      <c r="N530" s="64">
        <f t="shared" si="250"/>
        <v>0</v>
      </c>
      <c r="O530" s="88">
        <f>O531</f>
        <v>25000</v>
      </c>
      <c r="P530" s="88">
        <f>P531</f>
        <v>26000</v>
      </c>
    </row>
    <row r="531" spans="1:16" ht="21" customHeight="1">
      <c r="A531" s="98"/>
      <c r="B531" s="76">
        <v>3</v>
      </c>
      <c r="C531" s="104" t="s">
        <v>3</v>
      </c>
      <c r="D531" s="86">
        <f t="shared" si="251"/>
        <v>13105.82</v>
      </c>
      <c r="E531" s="86">
        <f t="shared" si="251"/>
        <v>23000</v>
      </c>
      <c r="F531" s="86">
        <f t="shared" si="247"/>
        <v>25000</v>
      </c>
      <c r="G531" s="86">
        <f>G532</f>
        <v>25000</v>
      </c>
      <c r="H531" s="86">
        <f t="shared" si="250"/>
        <v>0</v>
      </c>
      <c r="I531" s="86">
        <f t="shared" si="250"/>
        <v>0</v>
      </c>
      <c r="J531" s="86">
        <f t="shared" si="250"/>
        <v>0</v>
      </c>
      <c r="K531" s="86">
        <f t="shared" si="250"/>
        <v>0</v>
      </c>
      <c r="L531" s="86">
        <f t="shared" si="250"/>
        <v>0</v>
      </c>
      <c r="M531" s="63">
        <f t="shared" si="250"/>
        <v>0</v>
      </c>
      <c r="N531" s="63">
        <f t="shared" si="250"/>
        <v>0</v>
      </c>
      <c r="O531" s="86">
        <f>O532</f>
        <v>25000</v>
      </c>
      <c r="P531" s="86">
        <f>P532</f>
        <v>26000</v>
      </c>
    </row>
    <row r="532" spans="1:16" ht="18" customHeight="1">
      <c r="A532" s="98"/>
      <c r="B532" s="76">
        <v>38</v>
      </c>
      <c r="C532" s="104" t="s">
        <v>119</v>
      </c>
      <c r="D532" s="86">
        <f t="shared" si="251"/>
        <v>13105.82</v>
      </c>
      <c r="E532" s="86">
        <f t="shared" si="251"/>
        <v>23000</v>
      </c>
      <c r="F532" s="86">
        <f t="shared" si="247"/>
        <v>25000</v>
      </c>
      <c r="G532" s="86">
        <f>G533</f>
        <v>25000</v>
      </c>
      <c r="H532" s="86">
        <f t="shared" si="250"/>
        <v>0</v>
      </c>
      <c r="I532" s="86">
        <f t="shared" si="250"/>
        <v>0</v>
      </c>
      <c r="J532" s="86">
        <f t="shared" si="250"/>
        <v>0</v>
      </c>
      <c r="K532" s="86">
        <f t="shared" si="250"/>
        <v>0</v>
      </c>
      <c r="L532" s="86">
        <f t="shared" si="250"/>
        <v>0</v>
      </c>
      <c r="M532" s="63">
        <f t="shared" si="250"/>
        <v>0</v>
      </c>
      <c r="N532" s="63">
        <f t="shared" si="250"/>
        <v>0</v>
      </c>
      <c r="O532" s="86">
        <v>25000</v>
      </c>
      <c r="P532" s="86">
        <v>26000</v>
      </c>
    </row>
    <row r="533" spans="1:19" s="95" customFormat="1" ht="15" customHeight="1">
      <c r="A533" s="105"/>
      <c r="B533" s="74"/>
      <c r="C533" s="56" t="s">
        <v>282</v>
      </c>
      <c r="D533" s="87">
        <v>13105.82</v>
      </c>
      <c r="E533" s="87">
        <v>23000</v>
      </c>
      <c r="F533" s="87">
        <f t="shared" si="247"/>
        <v>25000</v>
      </c>
      <c r="G533" s="87">
        <v>25000</v>
      </c>
      <c r="H533" s="87">
        <v>0</v>
      </c>
      <c r="I533" s="87">
        <v>0</v>
      </c>
      <c r="J533" s="87">
        <v>0</v>
      </c>
      <c r="K533" s="87">
        <v>0</v>
      </c>
      <c r="L533" s="87">
        <v>0</v>
      </c>
      <c r="M533" s="67">
        <v>0</v>
      </c>
      <c r="N533" s="67">
        <v>0</v>
      </c>
      <c r="O533" s="87">
        <v>0</v>
      </c>
      <c r="P533" s="87">
        <v>0</v>
      </c>
      <c r="S533" s="96"/>
    </row>
    <row r="534" spans="1:16" ht="30" customHeight="1">
      <c r="A534" s="115"/>
      <c r="B534" s="258" t="s">
        <v>172</v>
      </c>
      <c r="C534" s="259"/>
      <c r="D534" s="84">
        <f>D535+D539+D545</f>
        <v>95088.2</v>
      </c>
      <c r="E534" s="84">
        <f>E535+E539+E545</f>
        <v>168000</v>
      </c>
      <c r="F534" s="84">
        <f t="shared" si="247"/>
        <v>150000</v>
      </c>
      <c r="G534" s="84">
        <f aca="true" t="shared" si="252" ref="G534:P534">G535+G539+G545</f>
        <v>150000</v>
      </c>
      <c r="H534" s="84">
        <f t="shared" si="252"/>
        <v>0</v>
      </c>
      <c r="I534" s="84">
        <f t="shared" si="252"/>
        <v>0</v>
      </c>
      <c r="J534" s="84">
        <f t="shared" si="252"/>
        <v>0</v>
      </c>
      <c r="K534" s="84">
        <f t="shared" si="252"/>
        <v>0</v>
      </c>
      <c r="L534" s="84">
        <f t="shared" si="252"/>
        <v>0</v>
      </c>
      <c r="M534" s="66">
        <f t="shared" si="252"/>
        <v>0</v>
      </c>
      <c r="N534" s="66">
        <f t="shared" si="252"/>
        <v>0</v>
      </c>
      <c r="O534" s="84">
        <f t="shared" si="252"/>
        <v>155000</v>
      </c>
      <c r="P534" s="84">
        <f t="shared" si="252"/>
        <v>115000</v>
      </c>
    </row>
    <row r="535" spans="1:16" ht="24.75" customHeight="1">
      <c r="A535" s="103" t="s">
        <v>339</v>
      </c>
      <c r="B535" s="251" t="s">
        <v>173</v>
      </c>
      <c r="C535" s="235"/>
      <c r="D535" s="88">
        <f aca="true" t="shared" si="253" ref="D535:P535">D536</f>
        <v>58186.47</v>
      </c>
      <c r="E535" s="88">
        <f t="shared" si="253"/>
        <v>123000</v>
      </c>
      <c r="F535" s="92">
        <f t="shared" si="247"/>
        <v>75000</v>
      </c>
      <c r="G535" s="88">
        <f t="shared" si="253"/>
        <v>75000</v>
      </c>
      <c r="H535" s="88">
        <f t="shared" si="253"/>
        <v>0</v>
      </c>
      <c r="I535" s="88">
        <f t="shared" si="253"/>
        <v>0</v>
      </c>
      <c r="J535" s="88">
        <f t="shared" si="253"/>
        <v>0</v>
      </c>
      <c r="K535" s="88">
        <f t="shared" si="253"/>
        <v>0</v>
      </c>
      <c r="L535" s="88">
        <f t="shared" si="253"/>
        <v>0</v>
      </c>
      <c r="M535" s="64">
        <f t="shared" si="253"/>
        <v>0</v>
      </c>
      <c r="N535" s="64">
        <f t="shared" si="253"/>
        <v>0</v>
      </c>
      <c r="O535" s="88">
        <f t="shared" si="253"/>
        <v>120000</v>
      </c>
      <c r="P535" s="88">
        <f t="shared" si="253"/>
        <v>80000</v>
      </c>
    </row>
    <row r="536" spans="1:16" ht="21" customHeight="1">
      <c r="A536" s="98"/>
      <c r="B536" s="76">
        <v>3</v>
      </c>
      <c r="C536" s="104" t="s">
        <v>3</v>
      </c>
      <c r="D536" s="86">
        <f>D537</f>
        <v>58186.47</v>
      </c>
      <c r="E536" s="86">
        <f>E537</f>
        <v>123000</v>
      </c>
      <c r="F536" s="86">
        <f t="shared" si="247"/>
        <v>75000</v>
      </c>
      <c r="G536" s="86">
        <f>G537</f>
        <v>75000</v>
      </c>
      <c r="H536" s="86">
        <f aca="true" t="shared" si="254" ref="H536:N536">H537</f>
        <v>0</v>
      </c>
      <c r="I536" s="86">
        <f t="shared" si="254"/>
        <v>0</v>
      </c>
      <c r="J536" s="86">
        <f t="shared" si="254"/>
        <v>0</v>
      </c>
      <c r="K536" s="86">
        <f t="shared" si="254"/>
        <v>0</v>
      </c>
      <c r="L536" s="86">
        <f t="shared" si="254"/>
        <v>0</v>
      </c>
      <c r="M536" s="63">
        <f t="shared" si="254"/>
        <v>0</v>
      </c>
      <c r="N536" s="63">
        <f t="shared" si="254"/>
        <v>0</v>
      </c>
      <c r="O536" s="86">
        <f>O537</f>
        <v>120000</v>
      </c>
      <c r="P536" s="86">
        <f>P537</f>
        <v>80000</v>
      </c>
    </row>
    <row r="537" spans="1:16" ht="18" customHeight="1">
      <c r="A537" s="98"/>
      <c r="B537" s="76" t="s">
        <v>93</v>
      </c>
      <c r="C537" s="104" t="s">
        <v>126</v>
      </c>
      <c r="D537" s="86">
        <f>D538</f>
        <v>58186.47</v>
      </c>
      <c r="E537" s="86">
        <f>E538</f>
        <v>123000</v>
      </c>
      <c r="F537" s="86">
        <f t="shared" si="247"/>
        <v>75000</v>
      </c>
      <c r="G537" s="86">
        <f aca="true" t="shared" si="255" ref="G537:N537">G538</f>
        <v>75000</v>
      </c>
      <c r="H537" s="86">
        <f t="shared" si="255"/>
        <v>0</v>
      </c>
      <c r="I537" s="86">
        <f t="shared" si="255"/>
        <v>0</v>
      </c>
      <c r="J537" s="86">
        <f t="shared" si="255"/>
        <v>0</v>
      </c>
      <c r="K537" s="86">
        <f t="shared" si="255"/>
        <v>0</v>
      </c>
      <c r="L537" s="86">
        <f t="shared" si="255"/>
        <v>0</v>
      </c>
      <c r="M537" s="63">
        <f t="shared" si="255"/>
        <v>0</v>
      </c>
      <c r="N537" s="63">
        <f t="shared" si="255"/>
        <v>0</v>
      </c>
      <c r="O537" s="86">
        <v>120000</v>
      </c>
      <c r="P537" s="86">
        <v>80000</v>
      </c>
    </row>
    <row r="538" spans="1:19" s="95" customFormat="1" ht="15" customHeight="1">
      <c r="A538" s="105"/>
      <c r="B538" s="74"/>
      <c r="C538" s="56" t="s">
        <v>282</v>
      </c>
      <c r="D538" s="87">
        <v>58186.47</v>
      </c>
      <c r="E538" s="87">
        <v>123000</v>
      </c>
      <c r="F538" s="87">
        <f t="shared" si="247"/>
        <v>75000</v>
      </c>
      <c r="G538" s="87">
        <v>75000</v>
      </c>
      <c r="H538" s="87">
        <v>0</v>
      </c>
      <c r="I538" s="87">
        <v>0</v>
      </c>
      <c r="J538" s="87">
        <v>0</v>
      </c>
      <c r="K538" s="87">
        <v>0</v>
      </c>
      <c r="L538" s="87">
        <v>0</v>
      </c>
      <c r="M538" s="67">
        <v>0</v>
      </c>
      <c r="N538" s="67">
        <v>0</v>
      </c>
      <c r="O538" s="87">
        <v>0</v>
      </c>
      <c r="P538" s="87">
        <v>0</v>
      </c>
      <c r="S538" s="96"/>
    </row>
    <row r="539" spans="1:16" ht="24.75" customHeight="1">
      <c r="A539" s="103" t="s">
        <v>340</v>
      </c>
      <c r="B539" s="251" t="s">
        <v>174</v>
      </c>
      <c r="C539" s="235"/>
      <c r="D539" s="88">
        <f>D540</f>
        <v>11883.48</v>
      </c>
      <c r="E539" s="88">
        <f>E540</f>
        <v>34500</v>
      </c>
      <c r="F539" s="88">
        <f aca="true" t="shared" si="256" ref="F539:F548">SUM(G539:N539)</f>
        <v>40000</v>
      </c>
      <c r="G539" s="88">
        <f aca="true" t="shared" si="257" ref="G539:P539">G540</f>
        <v>40000</v>
      </c>
      <c r="H539" s="88">
        <f t="shared" si="257"/>
        <v>0</v>
      </c>
      <c r="I539" s="88">
        <f t="shared" si="257"/>
        <v>0</v>
      </c>
      <c r="J539" s="88">
        <f t="shared" si="257"/>
        <v>0</v>
      </c>
      <c r="K539" s="88">
        <f t="shared" si="257"/>
        <v>0</v>
      </c>
      <c r="L539" s="88">
        <f t="shared" si="257"/>
        <v>0</v>
      </c>
      <c r="M539" s="64">
        <f t="shared" si="257"/>
        <v>0</v>
      </c>
      <c r="N539" s="64">
        <f t="shared" si="257"/>
        <v>0</v>
      </c>
      <c r="O539" s="88">
        <f t="shared" si="257"/>
        <v>30000</v>
      </c>
      <c r="P539" s="88">
        <f t="shared" si="257"/>
        <v>30000</v>
      </c>
    </row>
    <row r="540" spans="1:16" ht="21" customHeight="1">
      <c r="A540" s="98"/>
      <c r="B540" s="76">
        <v>3</v>
      </c>
      <c r="C540" s="104" t="s">
        <v>3</v>
      </c>
      <c r="D540" s="86">
        <f>D541</f>
        <v>11883.48</v>
      </c>
      <c r="E540" s="86">
        <f>E541</f>
        <v>34500</v>
      </c>
      <c r="F540" s="144">
        <f t="shared" si="256"/>
        <v>40000</v>
      </c>
      <c r="G540" s="86">
        <f aca="true" t="shared" si="258" ref="G540:P540">G541</f>
        <v>40000</v>
      </c>
      <c r="H540" s="86">
        <f t="shared" si="258"/>
        <v>0</v>
      </c>
      <c r="I540" s="86">
        <f t="shared" si="258"/>
        <v>0</v>
      </c>
      <c r="J540" s="86">
        <f t="shared" si="258"/>
        <v>0</v>
      </c>
      <c r="K540" s="86">
        <f t="shared" si="258"/>
        <v>0</v>
      </c>
      <c r="L540" s="86">
        <f t="shared" si="258"/>
        <v>0</v>
      </c>
      <c r="M540" s="63">
        <f t="shared" si="258"/>
        <v>0</v>
      </c>
      <c r="N540" s="63">
        <f t="shared" si="258"/>
        <v>0</v>
      </c>
      <c r="O540" s="86">
        <f t="shared" si="258"/>
        <v>30000</v>
      </c>
      <c r="P540" s="86">
        <f t="shared" si="258"/>
        <v>30000</v>
      </c>
    </row>
    <row r="541" spans="1:16" ht="18" customHeight="1">
      <c r="A541" s="98"/>
      <c r="B541" s="76" t="s">
        <v>93</v>
      </c>
      <c r="C541" s="104" t="s">
        <v>126</v>
      </c>
      <c r="D541" s="86">
        <f>D542+D543+D544</f>
        <v>11883.48</v>
      </c>
      <c r="E541" s="86">
        <f>E542+E543+E544</f>
        <v>34500</v>
      </c>
      <c r="F541" s="86">
        <f t="shared" si="256"/>
        <v>40000</v>
      </c>
      <c r="G541" s="86">
        <f aca="true" t="shared" si="259" ref="G541:N541">G542</f>
        <v>40000</v>
      </c>
      <c r="H541" s="86">
        <f t="shared" si="259"/>
        <v>0</v>
      </c>
      <c r="I541" s="86">
        <f t="shared" si="259"/>
        <v>0</v>
      </c>
      <c r="J541" s="86">
        <f t="shared" si="259"/>
        <v>0</v>
      </c>
      <c r="K541" s="86">
        <f t="shared" si="259"/>
        <v>0</v>
      </c>
      <c r="L541" s="86">
        <f t="shared" si="259"/>
        <v>0</v>
      </c>
      <c r="M541" s="63">
        <f t="shared" si="259"/>
        <v>0</v>
      </c>
      <c r="N541" s="63">
        <f t="shared" si="259"/>
        <v>0</v>
      </c>
      <c r="O541" s="86">
        <v>30000</v>
      </c>
      <c r="P541" s="86">
        <v>30000</v>
      </c>
    </row>
    <row r="542" spans="1:19" s="95" customFormat="1" ht="15" customHeight="1">
      <c r="A542" s="105"/>
      <c r="B542" s="74"/>
      <c r="C542" s="56" t="s">
        <v>282</v>
      </c>
      <c r="D542" s="87">
        <v>11883.48</v>
      </c>
      <c r="E542" s="87">
        <v>18000</v>
      </c>
      <c r="F542" s="87">
        <f t="shared" si="256"/>
        <v>40000</v>
      </c>
      <c r="G542" s="87">
        <v>40000</v>
      </c>
      <c r="H542" s="87">
        <v>0</v>
      </c>
      <c r="I542" s="87">
        <v>0</v>
      </c>
      <c r="J542" s="87">
        <v>0</v>
      </c>
      <c r="K542" s="87">
        <v>0</v>
      </c>
      <c r="L542" s="87">
        <v>0</v>
      </c>
      <c r="M542" s="67">
        <v>0</v>
      </c>
      <c r="N542" s="67">
        <v>0</v>
      </c>
      <c r="O542" s="87">
        <v>0</v>
      </c>
      <c r="P542" s="87">
        <v>0</v>
      </c>
      <c r="S542" s="96"/>
    </row>
    <row r="543" spans="1:19" s="95" customFormat="1" ht="14.25" customHeight="1">
      <c r="A543" s="105"/>
      <c r="B543" s="74"/>
      <c r="C543" s="71" t="s">
        <v>290</v>
      </c>
      <c r="D543" s="87">
        <v>0</v>
      </c>
      <c r="E543" s="87">
        <v>10000</v>
      </c>
      <c r="F543" s="87">
        <f>SUM(G543:N543)</f>
        <v>0</v>
      </c>
      <c r="G543" s="87">
        <v>0</v>
      </c>
      <c r="H543" s="87">
        <v>0</v>
      </c>
      <c r="I543" s="87">
        <v>0</v>
      </c>
      <c r="J543" s="87">
        <v>0</v>
      </c>
      <c r="K543" s="87">
        <v>0</v>
      </c>
      <c r="L543" s="87">
        <v>0</v>
      </c>
      <c r="M543" s="67">
        <v>0</v>
      </c>
      <c r="N543" s="67">
        <v>0</v>
      </c>
      <c r="O543" s="87">
        <v>0</v>
      </c>
      <c r="P543" s="87">
        <v>0</v>
      </c>
      <c r="S543" s="96"/>
    </row>
    <row r="544" spans="1:19" s="95" customFormat="1" ht="14.25" customHeight="1">
      <c r="A544" s="105"/>
      <c r="B544" s="74"/>
      <c r="C544" s="56" t="s">
        <v>297</v>
      </c>
      <c r="D544" s="87">
        <v>0</v>
      </c>
      <c r="E544" s="87">
        <v>6500</v>
      </c>
      <c r="F544" s="87">
        <f>SUM(G544:N544)</f>
        <v>0</v>
      </c>
      <c r="G544" s="87">
        <v>0</v>
      </c>
      <c r="H544" s="87">
        <v>0</v>
      </c>
      <c r="I544" s="87">
        <v>0</v>
      </c>
      <c r="J544" s="87">
        <v>0</v>
      </c>
      <c r="K544" s="87">
        <v>0</v>
      </c>
      <c r="L544" s="87">
        <v>0</v>
      </c>
      <c r="M544" s="67">
        <v>0</v>
      </c>
      <c r="N544" s="67">
        <v>0</v>
      </c>
      <c r="O544" s="87">
        <v>0</v>
      </c>
      <c r="P544" s="87">
        <v>0</v>
      </c>
      <c r="S544" s="96"/>
    </row>
    <row r="545" spans="1:16" ht="32.25" customHeight="1">
      <c r="A545" s="103" t="s">
        <v>339</v>
      </c>
      <c r="B545" s="251" t="s">
        <v>253</v>
      </c>
      <c r="C545" s="235"/>
      <c r="D545" s="88">
        <f aca="true" t="shared" si="260" ref="D545:P546">D546</f>
        <v>25018.25</v>
      </c>
      <c r="E545" s="88">
        <f t="shared" si="260"/>
        <v>10500</v>
      </c>
      <c r="F545" s="92">
        <f t="shared" si="256"/>
        <v>35000</v>
      </c>
      <c r="G545" s="88">
        <f t="shared" si="260"/>
        <v>35000</v>
      </c>
      <c r="H545" s="88">
        <f t="shared" si="260"/>
        <v>0</v>
      </c>
      <c r="I545" s="88">
        <f t="shared" si="260"/>
        <v>0</v>
      </c>
      <c r="J545" s="88">
        <f t="shared" si="260"/>
        <v>0</v>
      </c>
      <c r="K545" s="88">
        <f t="shared" si="260"/>
        <v>0</v>
      </c>
      <c r="L545" s="88">
        <f t="shared" si="260"/>
        <v>0</v>
      </c>
      <c r="M545" s="64">
        <f t="shared" si="260"/>
        <v>0</v>
      </c>
      <c r="N545" s="64">
        <f t="shared" si="260"/>
        <v>0</v>
      </c>
      <c r="O545" s="88">
        <f t="shared" si="260"/>
        <v>5000</v>
      </c>
      <c r="P545" s="88">
        <f t="shared" si="260"/>
        <v>5000</v>
      </c>
    </row>
    <row r="546" spans="1:16" ht="21" customHeight="1">
      <c r="A546" s="98"/>
      <c r="B546" s="76" t="s">
        <v>80</v>
      </c>
      <c r="C546" s="76" t="s">
        <v>116</v>
      </c>
      <c r="D546" s="86">
        <f>D547</f>
        <v>25018.25</v>
      </c>
      <c r="E546" s="86">
        <f>E547</f>
        <v>10500</v>
      </c>
      <c r="F546" s="86">
        <f t="shared" si="256"/>
        <v>35000</v>
      </c>
      <c r="G546" s="86">
        <f>G547</f>
        <v>35000</v>
      </c>
      <c r="H546" s="86">
        <f t="shared" si="260"/>
        <v>0</v>
      </c>
      <c r="I546" s="86">
        <f t="shared" si="260"/>
        <v>0</v>
      </c>
      <c r="J546" s="86">
        <f t="shared" si="260"/>
        <v>0</v>
      </c>
      <c r="K546" s="86">
        <f t="shared" si="260"/>
        <v>0</v>
      </c>
      <c r="L546" s="86">
        <f t="shared" si="260"/>
        <v>0</v>
      </c>
      <c r="M546" s="63">
        <f t="shared" si="260"/>
        <v>0</v>
      </c>
      <c r="N546" s="63">
        <f t="shared" si="260"/>
        <v>0</v>
      </c>
      <c r="O546" s="86">
        <f>O547</f>
        <v>5000</v>
      </c>
      <c r="P546" s="86">
        <f>P547</f>
        <v>5000</v>
      </c>
    </row>
    <row r="547" spans="1:16" ht="18" customHeight="1">
      <c r="A547" s="98"/>
      <c r="B547" s="76" t="s">
        <v>84</v>
      </c>
      <c r="C547" s="76" t="s">
        <v>130</v>
      </c>
      <c r="D547" s="86">
        <f>D548+D549+D550</f>
        <v>25018.25</v>
      </c>
      <c r="E547" s="86">
        <f>E548+E549+E550</f>
        <v>10500</v>
      </c>
      <c r="F547" s="86">
        <f t="shared" si="256"/>
        <v>35000</v>
      </c>
      <c r="G547" s="86">
        <f>G548+G549</f>
        <v>35000</v>
      </c>
      <c r="H547" s="86">
        <f aca="true" t="shared" si="261" ref="H547:N547">H548+H549</f>
        <v>0</v>
      </c>
      <c r="I547" s="86">
        <f t="shared" si="261"/>
        <v>0</v>
      </c>
      <c r="J547" s="86">
        <f t="shared" si="261"/>
        <v>0</v>
      </c>
      <c r="K547" s="86">
        <f t="shared" si="261"/>
        <v>0</v>
      </c>
      <c r="L547" s="86">
        <f t="shared" si="261"/>
        <v>0</v>
      </c>
      <c r="M547" s="63">
        <f t="shared" si="261"/>
        <v>0</v>
      </c>
      <c r="N547" s="63">
        <f t="shared" si="261"/>
        <v>0</v>
      </c>
      <c r="O547" s="86">
        <v>5000</v>
      </c>
      <c r="P547" s="86">
        <v>5000</v>
      </c>
    </row>
    <row r="548" spans="1:19" s="81" customFormat="1" ht="22.5" customHeight="1">
      <c r="A548" s="116"/>
      <c r="B548" s="117"/>
      <c r="C548" s="56" t="s">
        <v>282</v>
      </c>
      <c r="D548" s="136">
        <v>25018.25</v>
      </c>
      <c r="E548" s="136">
        <v>0</v>
      </c>
      <c r="F548" s="136">
        <f t="shared" si="256"/>
        <v>35000</v>
      </c>
      <c r="G548" s="136">
        <v>35000</v>
      </c>
      <c r="H548" s="136">
        <v>0</v>
      </c>
      <c r="I548" s="136">
        <v>0</v>
      </c>
      <c r="J548" s="136">
        <v>0</v>
      </c>
      <c r="K548" s="136">
        <v>0</v>
      </c>
      <c r="L548" s="136">
        <v>0</v>
      </c>
      <c r="M548" s="217">
        <v>0</v>
      </c>
      <c r="N548" s="217">
        <v>0</v>
      </c>
      <c r="O548" s="136">
        <v>0</v>
      </c>
      <c r="P548" s="136">
        <v>0</v>
      </c>
      <c r="S548" s="82"/>
    </row>
    <row r="549" spans="1:19" s="81" customFormat="1" ht="14.25" customHeight="1">
      <c r="A549" s="116"/>
      <c r="B549" s="117"/>
      <c r="C549" s="56" t="s">
        <v>287</v>
      </c>
      <c r="D549" s="136">
        <v>0</v>
      </c>
      <c r="E549" s="136">
        <v>0</v>
      </c>
      <c r="F549" s="136">
        <f>SUM(G549:N549)</f>
        <v>0</v>
      </c>
      <c r="G549" s="136">
        <v>0</v>
      </c>
      <c r="H549" s="136">
        <v>0</v>
      </c>
      <c r="I549" s="136">
        <v>0</v>
      </c>
      <c r="J549" s="136">
        <v>0</v>
      </c>
      <c r="K549" s="136">
        <v>0</v>
      </c>
      <c r="L549" s="136">
        <v>0</v>
      </c>
      <c r="M549" s="217">
        <v>0</v>
      </c>
      <c r="N549" s="217">
        <v>0</v>
      </c>
      <c r="O549" s="136">
        <v>0</v>
      </c>
      <c r="P549" s="136">
        <v>0</v>
      </c>
      <c r="S549" s="82"/>
    </row>
    <row r="550" spans="1:19" s="95" customFormat="1" ht="14.25" customHeight="1">
      <c r="A550" s="105"/>
      <c r="B550" s="74"/>
      <c r="C550" s="56" t="s">
        <v>297</v>
      </c>
      <c r="D550" s="87">
        <v>0</v>
      </c>
      <c r="E550" s="87">
        <v>10500</v>
      </c>
      <c r="F550" s="87">
        <f>SUM(G550:N550)</f>
        <v>0</v>
      </c>
      <c r="G550" s="87">
        <v>0</v>
      </c>
      <c r="H550" s="87">
        <v>0</v>
      </c>
      <c r="I550" s="87">
        <v>0</v>
      </c>
      <c r="J550" s="87">
        <v>0</v>
      </c>
      <c r="K550" s="87">
        <v>0</v>
      </c>
      <c r="L550" s="87">
        <v>0</v>
      </c>
      <c r="M550" s="67">
        <v>0</v>
      </c>
      <c r="N550" s="67">
        <v>0</v>
      </c>
      <c r="O550" s="87">
        <v>0</v>
      </c>
      <c r="P550" s="87">
        <v>0</v>
      </c>
      <c r="S550" s="96"/>
    </row>
    <row r="551" spans="1:19" s="119" customFormat="1" ht="30" customHeight="1">
      <c r="A551" s="109"/>
      <c r="B551" s="274" t="s">
        <v>175</v>
      </c>
      <c r="C551" s="274"/>
      <c r="D551" s="84">
        <f>D555+D562+D566+D572+D576+D581+D585</f>
        <v>184694.94999999998</v>
      </c>
      <c r="E551" s="84">
        <f>E555+E562+E566+E572+E576+E581+E585</f>
        <v>305100</v>
      </c>
      <c r="F551" s="84">
        <f aca="true" t="shared" si="262" ref="F551:F562">SUM(G551:N551)</f>
        <v>349400</v>
      </c>
      <c r="G551" s="84">
        <f aca="true" t="shared" si="263" ref="G551:P551">G555+G562+G566+G572+G576+G581+G585</f>
        <v>349400</v>
      </c>
      <c r="H551" s="84">
        <f t="shared" si="263"/>
        <v>0</v>
      </c>
      <c r="I551" s="84">
        <f t="shared" si="263"/>
        <v>0</v>
      </c>
      <c r="J551" s="84">
        <f t="shared" si="263"/>
        <v>0</v>
      </c>
      <c r="K551" s="84">
        <f t="shared" si="263"/>
        <v>0</v>
      </c>
      <c r="L551" s="84">
        <f t="shared" si="263"/>
        <v>0</v>
      </c>
      <c r="M551" s="66">
        <f t="shared" si="263"/>
        <v>0</v>
      </c>
      <c r="N551" s="66">
        <f t="shared" si="263"/>
        <v>0</v>
      </c>
      <c r="O551" s="84">
        <f t="shared" si="263"/>
        <v>334400</v>
      </c>
      <c r="P551" s="84">
        <f t="shared" si="263"/>
        <v>334400</v>
      </c>
      <c r="S551" s="120"/>
    </row>
    <row r="552" spans="1:19" s="95" customFormat="1" ht="15" customHeight="1">
      <c r="A552" s="238" t="s">
        <v>11</v>
      </c>
      <c r="B552" s="238" t="s">
        <v>94</v>
      </c>
      <c r="C552" s="239" t="s">
        <v>15</v>
      </c>
      <c r="D552" s="238" t="s">
        <v>396</v>
      </c>
      <c r="E552" s="238" t="s">
        <v>397</v>
      </c>
      <c r="F552" s="264" t="s">
        <v>405</v>
      </c>
      <c r="G552" s="239" t="s">
        <v>398</v>
      </c>
      <c r="H552" s="239"/>
      <c r="I552" s="239"/>
      <c r="J552" s="239"/>
      <c r="K552" s="239"/>
      <c r="L552" s="239"/>
      <c r="M552" s="239"/>
      <c r="N552" s="239"/>
      <c r="O552" s="238" t="s">
        <v>307</v>
      </c>
      <c r="P552" s="238" t="s">
        <v>399</v>
      </c>
      <c r="S552" s="96"/>
    </row>
    <row r="553" spans="1:19" s="148" customFormat="1" ht="35.25" customHeight="1">
      <c r="A553" s="239"/>
      <c r="B553" s="239"/>
      <c r="C553" s="239"/>
      <c r="D553" s="239"/>
      <c r="E553" s="239"/>
      <c r="F553" s="265"/>
      <c r="G553" s="97" t="s">
        <v>71</v>
      </c>
      <c r="H553" s="97" t="s">
        <v>12</v>
      </c>
      <c r="I553" s="97" t="s">
        <v>74</v>
      </c>
      <c r="J553" s="97" t="s">
        <v>72</v>
      </c>
      <c r="K553" s="97" t="s">
        <v>13</v>
      </c>
      <c r="L553" s="201" t="s">
        <v>229</v>
      </c>
      <c r="M553" s="97" t="s">
        <v>230</v>
      </c>
      <c r="N553" s="97" t="s">
        <v>98</v>
      </c>
      <c r="O553" s="238"/>
      <c r="P553" s="238"/>
      <c r="S553" s="149"/>
    </row>
    <row r="554" spans="1:19" s="95" customFormat="1" ht="10.5" customHeight="1">
      <c r="A554" s="80">
        <v>1</v>
      </c>
      <c r="B554" s="80">
        <v>2</v>
      </c>
      <c r="C554" s="80">
        <v>3</v>
      </c>
      <c r="D554" s="80">
        <v>4</v>
      </c>
      <c r="E554" s="80">
        <v>5</v>
      </c>
      <c r="F554" s="80">
        <v>6</v>
      </c>
      <c r="G554" s="80">
        <v>7</v>
      </c>
      <c r="H554" s="80">
        <v>8</v>
      </c>
      <c r="I554" s="80">
        <v>9</v>
      </c>
      <c r="J554" s="80">
        <v>10</v>
      </c>
      <c r="K554" s="80">
        <v>11</v>
      </c>
      <c r="L554" s="80">
        <v>12</v>
      </c>
      <c r="M554" s="213">
        <v>13</v>
      </c>
      <c r="N554" s="213">
        <v>14</v>
      </c>
      <c r="O554" s="80">
        <v>15</v>
      </c>
      <c r="P554" s="80">
        <v>16</v>
      </c>
      <c r="S554" s="96"/>
    </row>
    <row r="555" spans="1:16" ht="24.75" customHeight="1">
      <c r="A555" s="128" t="s">
        <v>345</v>
      </c>
      <c r="B555" s="256" t="s">
        <v>176</v>
      </c>
      <c r="C555" s="257"/>
      <c r="D555" s="85">
        <f>D556</f>
        <v>103651.4</v>
      </c>
      <c r="E555" s="85">
        <f>E556</f>
        <v>119000</v>
      </c>
      <c r="F555" s="89">
        <f t="shared" si="262"/>
        <v>170000</v>
      </c>
      <c r="G555" s="85">
        <f aca="true" t="shared" si="264" ref="G555:P555">G556</f>
        <v>170000</v>
      </c>
      <c r="H555" s="85">
        <f t="shared" si="264"/>
        <v>0</v>
      </c>
      <c r="I555" s="85">
        <f t="shared" si="264"/>
        <v>0</v>
      </c>
      <c r="J555" s="85">
        <f t="shared" si="264"/>
        <v>0</v>
      </c>
      <c r="K555" s="85">
        <f t="shared" si="264"/>
        <v>0</v>
      </c>
      <c r="L555" s="85">
        <f t="shared" si="264"/>
        <v>0</v>
      </c>
      <c r="M555" s="214">
        <f t="shared" si="264"/>
        <v>0</v>
      </c>
      <c r="N555" s="214">
        <f t="shared" si="264"/>
        <v>0</v>
      </c>
      <c r="O555" s="85">
        <f t="shared" si="264"/>
        <v>150000</v>
      </c>
      <c r="P555" s="85">
        <f t="shared" si="264"/>
        <v>150000</v>
      </c>
    </row>
    <row r="556" spans="1:16" ht="21" customHeight="1">
      <c r="A556" s="98"/>
      <c r="B556" s="76">
        <v>3</v>
      </c>
      <c r="C556" s="76" t="s">
        <v>3</v>
      </c>
      <c r="D556" s="86">
        <f>D560+D557</f>
        <v>103651.4</v>
      </c>
      <c r="E556" s="86">
        <f>E560+E557</f>
        <v>119000</v>
      </c>
      <c r="F556" s="86">
        <f t="shared" si="262"/>
        <v>170000</v>
      </c>
      <c r="G556" s="86">
        <f>G560+G557</f>
        <v>170000</v>
      </c>
      <c r="H556" s="86">
        <f aca="true" t="shared" si="265" ref="H556:P556">H560+H557</f>
        <v>0</v>
      </c>
      <c r="I556" s="86">
        <f t="shared" si="265"/>
        <v>0</v>
      </c>
      <c r="J556" s="86">
        <f t="shared" si="265"/>
        <v>0</v>
      </c>
      <c r="K556" s="86">
        <f t="shared" si="265"/>
        <v>0</v>
      </c>
      <c r="L556" s="86">
        <f t="shared" si="265"/>
        <v>0</v>
      </c>
      <c r="M556" s="86">
        <f t="shared" si="265"/>
        <v>0</v>
      </c>
      <c r="N556" s="86">
        <f t="shared" si="265"/>
        <v>0</v>
      </c>
      <c r="O556" s="86">
        <f t="shared" si="265"/>
        <v>150000</v>
      </c>
      <c r="P556" s="86">
        <f t="shared" si="265"/>
        <v>150000</v>
      </c>
    </row>
    <row r="557" spans="1:16" ht="18" customHeight="1">
      <c r="A557" s="98"/>
      <c r="B557" s="76" t="s">
        <v>93</v>
      </c>
      <c r="C557" s="104" t="s">
        <v>126</v>
      </c>
      <c r="D557" s="86">
        <f>D558+D559</f>
        <v>0</v>
      </c>
      <c r="E557" s="86">
        <f>E558+E559</f>
        <v>0</v>
      </c>
      <c r="F557" s="86">
        <f>SUM(G557:N557)</f>
        <v>25000</v>
      </c>
      <c r="G557" s="86">
        <f>G558</f>
        <v>25000</v>
      </c>
      <c r="H557" s="86">
        <f aca="true" t="shared" si="266" ref="H557:P557">H558</f>
        <v>0</v>
      </c>
      <c r="I557" s="86">
        <f t="shared" si="266"/>
        <v>0</v>
      </c>
      <c r="J557" s="86">
        <f t="shared" si="266"/>
        <v>0</v>
      </c>
      <c r="K557" s="86">
        <f t="shared" si="266"/>
        <v>0</v>
      </c>
      <c r="L557" s="86">
        <f t="shared" si="266"/>
        <v>0</v>
      </c>
      <c r="M557" s="63">
        <f t="shared" si="266"/>
        <v>0</v>
      </c>
      <c r="N557" s="63">
        <f t="shared" si="266"/>
        <v>0</v>
      </c>
      <c r="O557" s="86">
        <f t="shared" si="266"/>
        <v>0</v>
      </c>
      <c r="P557" s="86">
        <f t="shared" si="266"/>
        <v>0</v>
      </c>
    </row>
    <row r="558" spans="1:19" s="95" customFormat="1" ht="15" customHeight="1">
      <c r="A558" s="105"/>
      <c r="B558" s="74"/>
      <c r="C558" s="71" t="s">
        <v>282</v>
      </c>
      <c r="D558" s="87">
        <v>0</v>
      </c>
      <c r="E558" s="87">
        <v>0</v>
      </c>
      <c r="F558" s="87">
        <f>SUM(G558:N558)</f>
        <v>25000</v>
      </c>
      <c r="G558" s="87">
        <v>25000</v>
      </c>
      <c r="H558" s="87">
        <v>0</v>
      </c>
      <c r="I558" s="87">
        <v>0</v>
      </c>
      <c r="J558" s="87">
        <v>0</v>
      </c>
      <c r="K558" s="87">
        <v>0</v>
      </c>
      <c r="L558" s="87">
        <v>0</v>
      </c>
      <c r="M558" s="67">
        <v>0</v>
      </c>
      <c r="N558" s="67">
        <v>0</v>
      </c>
      <c r="O558" s="87">
        <v>0</v>
      </c>
      <c r="P558" s="87">
        <v>0</v>
      </c>
      <c r="S558" s="96"/>
    </row>
    <row r="559" spans="1:19" s="95" customFormat="1" ht="15" customHeight="1">
      <c r="A559" s="105"/>
      <c r="B559" s="74"/>
      <c r="C559" s="71" t="s">
        <v>290</v>
      </c>
      <c r="D559" s="87">
        <v>0</v>
      </c>
      <c r="E559" s="87">
        <v>0</v>
      </c>
      <c r="F559" s="87">
        <v>0</v>
      </c>
      <c r="G559" s="87">
        <v>0</v>
      </c>
      <c r="H559" s="87">
        <v>0</v>
      </c>
      <c r="I559" s="87">
        <v>0</v>
      </c>
      <c r="J559" s="87">
        <v>0</v>
      </c>
      <c r="K559" s="87">
        <v>0</v>
      </c>
      <c r="L559" s="87">
        <v>0</v>
      </c>
      <c r="M559" s="67">
        <v>0</v>
      </c>
      <c r="N559" s="67">
        <v>0</v>
      </c>
      <c r="O559" s="87">
        <v>0</v>
      </c>
      <c r="P559" s="87">
        <v>0</v>
      </c>
      <c r="S559" s="96"/>
    </row>
    <row r="560" spans="1:16" ht="18" customHeight="1">
      <c r="A560" s="98"/>
      <c r="B560" s="76">
        <v>37</v>
      </c>
      <c r="C560" s="76" t="s">
        <v>131</v>
      </c>
      <c r="D560" s="86">
        <f>D561</f>
        <v>103651.4</v>
      </c>
      <c r="E560" s="86">
        <f>E561</f>
        <v>119000</v>
      </c>
      <c r="F560" s="86">
        <f t="shared" si="262"/>
        <v>145000</v>
      </c>
      <c r="G560" s="86">
        <f aca="true" t="shared" si="267" ref="G560:N560">G561</f>
        <v>145000</v>
      </c>
      <c r="H560" s="86">
        <f t="shared" si="267"/>
        <v>0</v>
      </c>
      <c r="I560" s="86">
        <f t="shared" si="267"/>
        <v>0</v>
      </c>
      <c r="J560" s="86">
        <f t="shared" si="267"/>
        <v>0</v>
      </c>
      <c r="K560" s="86">
        <f t="shared" si="267"/>
        <v>0</v>
      </c>
      <c r="L560" s="86">
        <f t="shared" si="267"/>
        <v>0</v>
      </c>
      <c r="M560" s="63">
        <f t="shared" si="267"/>
        <v>0</v>
      </c>
      <c r="N560" s="63">
        <f t="shared" si="267"/>
        <v>0</v>
      </c>
      <c r="O560" s="86">
        <v>150000</v>
      </c>
      <c r="P560" s="86">
        <v>150000</v>
      </c>
    </row>
    <row r="561" spans="1:19" s="95" customFormat="1" ht="15" customHeight="1">
      <c r="A561" s="105"/>
      <c r="B561" s="74"/>
      <c r="C561" s="56" t="s">
        <v>282</v>
      </c>
      <c r="D561" s="87">
        <v>103651.4</v>
      </c>
      <c r="E561" s="87">
        <v>119000</v>
      </c>
      <c r="F561" s="87">
        <f t="shared" si="262"/>
        <v>145000</v>
      </c>
      <c r="G561" s="87">
        <v>145000</v>
      </c>
      <c r="H561" s="87">
        <v>0</v>
      </c>
      <c r="I561" s="87">
        <v>0</v>
      </c>
      <c r="J561" s="87">
        <v>0</v>
      </c>
      <c r="K561" s="87">
        <v>0</v>
      </c>
      <c r="L561" s="87">
        <v>0</v>
      </c>
      <c r="M561" s="67">
        <v>0</v>
      </c>
      <c r="N561" s="67">
        <v>0</v>
      </c>
      <c r="O561" s="87">
        <v>0</v>
      </c>
      <c r="P561" s="87">
        <v>0</v>
      </c>
      <c r="S561" s="96"/>
    </row>
    <row r="562" spans="1:16" ht="24.75" customHeight="1">
      <c r="A562" s="103" t="s">
        <v>343</v>
      </c>
      <c r="B562" s="251" t="s">
        <v>177</v>
      </c>
      <c r="C562" s="235"/>
      <c r="D562" s="88">
        <f>D564</f>
        <v>5308.91</v>
      </c>
      <c r="E562" s="88">
        <f>E564</f>
        <v>5400</v>
      </c>
      <c r="F562" s="92">
        <f t="shared" si="262"/>
        <v>5400</v>
      </c>
      <c r="G562" s="88">
        <f aca="true" t="shared" si="268" ref="G562:P562">G564</f>
        <v>5400</v>
      </c>
      <c r="H562" s="88">
        <f t="shared" si="268"/>
        <v>0</v>
      </c>
      <c r="I562" s="88">
        <f t="shared" si="268"/>
        <v>0</v>
      </c>
      <c r="J562" s="88">
        <f t="shared" si="268"/>
        <v>0</v>
      </c>
      <c r="K562" s="88">
        <f t="shared" si="268"/>
        <v>0</v>
      </c>
      <c r="L562" s="88">
        <f t="shared" si="268"/>
        <v>0</v>
      </c>
      <c r="M562" s="64">
        <f t="shared" si="268"/>
        <v>0</v>
      </c>
      <c r="N562" s="64">
        <f t="shared" si="268"/>
        <v>0</v>
      </c>
      <c r="O562" s="88">
        <f t="shared" si="268"/>
        <v>5400</v>
      </c>
      <c r="P562" s="88">
        <f t="shared" si="268"/>
        <v>5400</v>
      </c>
    </row>
    <row r="563" spans="1:16" ht="21" customHeight="1">
      <c r="A563" s="98"/>
      <c r="B563" s="76">
        <v>3</v>
      </c>
      <c r="C563" s="104" t="s">
        <v>3</v>
      </c>
      <c r="D563" s="86">
        <f>D564</f>
        <v>5308.91</v>
      </c>
      <c r="E563" s="86">
        <f>E564</f>
        <v>5400</v>
      </c>
      <c r="F563" s="86">
        <f aca="true" t="shared" si="269" ref="F563:F584">SUM(G563:N563)</f>
        <v>5400</v>
      </c>
      <c r="G563" s="86">
        <f>G564</f>
        <v>5400</v>
      </c>
      <c r="H563" s="86">
        <f aca="true" t="shared" si="270" ref="H563:P563">H564</f>
        <v>0</v>
      </c>
      <c r="I563" s="86">
        <f t="shared" si="270"/>
        <v>0</v>
      </c>
      <c r="J563" s="86">
        <f t="shared" si="270"/>
        <v>0</v>
      </c>
      <c r="K563" s="86">
        <f t="shared" si="270"/>
        <v>0</v>
      </c>
      <c r="L563" s="86">
        <f t="shared" si="270"/>
        <v>0</v>
      </c>
      <c r="M563" s="63">
        <f t="shared" si="270"/>
        <v>0</v>
      </c>
      <c r="N563" s="63">
        <f t="shared" si="270"/>
        <v>0</v>
      </c>
      <c r="O563" s="86">
        <f t="shared" si="270"/>
        <v>5400</v>
      </c>
      <c r="P563" s="86">
        <f t="shared" si="270"/>
        <v>5400</v>
      </c>
    </row>
    <row r="564" spans="1:16" ht="18" customHeight="1">
      <c r="A564" s="98"/>
      <c r="B564" s="76" t="s">
        <v>93</v>
      </c>
      <c r="C564" s="104" t="s">
        <v>126</v>
      </c>
      <c r="D564" s="86">
        <f>D565</f>
        <v>5308.91</v>
      </c>
      <c r="E564" s="86">
        <f>E565</f>
        <v>5400</v>
      </c>
      <c r="F564" s="86">
        <f>SUM(G564:N564)</f>
        <v>5400</v>
      </c>
      <c r="G564" s="86">
        <f aca="true" t="shared" si="271" ref="G564:N564">G565</f>
        <v>5400</v>
      </c>
      <c r="H564" s="86">
        <f t="shared" si="271"/>
        <v>0</v>
      </c>
      <c r="I564" s="86">
        <f t="shared" si="271"/>
        <v>0</v>
      </c>
      <c r="J564" s="86">
        <f t="shared" si="271"/>
        <v>0</v>
      </c>
      <c r="K564" s="86">
        <f t="shared" si="271"/>
        <v>0</v>
      </c>
      <c r="L564" s="86">
        <f t="shared" si="271"/>
        <v>0</v>
      </c>
      <c r="M564" s="63">
        <f t="shared" si="271"/>
        <v>0</v>
      </c>
      <c r="N564" s="63">
        <f t="shared" si="271"/>
        <v>0</v>
      </c>
      <c r="O564" s="86">
        <v>5400</v>
      </c>
      <c r="P564" s="86">
        <v>5400</v>
      </c>
    </row>
    <row r="565" spans="1:19" s="95" customFormat="1" ht="15" customHeight="1">
      <c r="A565" s="105"/>
      <c r="B565" s="74"/>
      <c r="C565" s="56" t="s">
        <v>282</v>
      </c>
      <c r="D565" s="87">
        <v>5308.91</v>
      </c>
      <c r="E565" s="87">
        <v>5400</v>
      </c>
      <c r="F565" s="87">
        <f>SUM(G565:N565)</f>
        <v>5400</v>
      </c>
      <c r="G565" s="87">
        <v>5400</v>
      </c>
      <c r="H565" s="87">
        <v>0</v>
      </c>
      <c r="I565" s="87">
        <v>0</v>
      </c>
      <c r="J565" s="87">
        <v>0</v>
      </c>
      <c r="K565" s="87">
        <v>0</v>
      </c>
      <c r="L565" s="87">
        <v>0</v>
      </c>
      <c r="M565" s="67">
        <v>0</v>
      </c>
      <c r="N565" s="67">
        <v>0</v>
      </c>
      <c r="O565" s="87">
        <v>0</v>
      </c>
      <c r="P565" s="87">
        <v>0</v>
      </c>
      <c r="S565" s="96"/>
    </row>
    <row r="566" spans="1:16" ht="24.75" customHeight="1">
      <c r="A566" s="103" t="s">
        <v>343</v>
      </c>
      <c r="B566" s="251" t="s">
        <v>178</v>
      </c>
      <c r="C566" s="235"/>
      <c r="D566" s="88">
        <f>D567</f>
        <v>36998.22</v>
      </c>
      <c r="E566" s="88">
        <f>E567</f>
        <v>120700</v>
      </c>
      <c r="F566" s="92">
        <f>SUM(G566:N566)</f>
        <v>121000</v>
      </c>
      <c r="G566" s="88">
        <f>G567</f>
        <v>121000</v>
      </c>
      <c r="H566" s="88">
        <f aca="true" t="shared" si="272" ref="H566:P566">H567</f>
        <v>0</v>
      </c>
      <c r="I566" s="88">
        <f t="shared" si="272"/>
        <v>0</v>
      </c>
      <c r="J566" s="88">
        <f t="shared" si="272"/>
        <v>0</v>
      </c>
      <c r="K566" s="88">
        <f t="shared" si="272"/>
        <v>0</v>
      </c>
      <c r="L566" s="88">
        <f t="shared" si="272"/>
        <v>0</v>
      </c>
      <c r="M566" s="64">
        <f t="shared" si="272"/>
        <v>0</v>
      </c>
      <c r="N566" s="64">
        <f t="shared" si="272"/>
        <v>0</v>
      </c>
      <c r="O566" s="88">
        <f t="shared" si="272"/>
        <v>125000</v>
      </c>
      <c r="P566" s="88">
        <f t="shared" si="272"/>
        <v>125000</v>
      </c>
    </row>
    <row r="567" spans="1:16" ht="21" customHeight="1">
      <c r="A567" s="98"/>
      <c r="B567" s="76">
        <v>3</v>
      </c>
      <c r="C567" s="76" t="s">
        <v>3</v>
      </c>
      <c r="D567" s="86">
        <f>D568</f>
        <v>36998.22</v>
      </c>
      <c r="E567" s="86">
        <f>E568</f>
        <v>120700</v>
      </c>
      <c r="F567" s="86">
        <f>SUM(G567:N567)</f>
        <v>121000</v>
      </c>
      <c r="G567" s="86">
        <f>G568</f>
        <v>121000</v>
      </c>
      <c r="H567" s="86">
        <f aca="true" t="shared" si="273" ref="H567:P567">H568</f>
        <v>0</v>
      </c>
      <c r="I567" s="86">
        <f t="shared" si="273"/>
        <v>0</v>
      </c>
      <c r="J567" s="86">
        <f t="shared" si="273"/>
        <v>0</v>
      </c>
      <c r="K567" s="86">
        <f t="shared" si="273"/>
        <v>0</v>
      </c>
      <c r="L567" s="86">
        <f t="shared" si="273"/>
        <v>0</v>
      </c>
      <c r="M567" s="63">
        <f t="shared" si="273"/>
        <v>0</v>
      </c>
      <c r="N567" s="63">
        <f t="shared" si="273"/>
        <v>0</v>
      </c>
      <c r="O567" s="86">
        <f t="shared" si="273"/>
        <v>125000</v>
      </c>
      <c r="P567" s="86">
        <f t="shared" si="273"/>
        <v>125000</v>
      </c>
    </row>
    <row r="568" spans="1:16" ht="18" customHeight="1">
      <c r="A568" s="98"/>
      <c r="B568" s="76">
        <v>37</v>
      </c>
      <c r="C568" s="76" t="s">
        <v>131</v>
      </c>
      <c r="D568" s="86">
        <f>D570+D569+D571</f>
        <v>36998.22</v>
      </c>
      <c r="E568" s="86">
        <f>E570+E569+E571</f>
        <v>120700</v>
      </c>
      <c r="F568" s="86">
        <f t="shared" si="269"/>
        <v>121000</v>
      </c>
      <c r="G568" s="86">
        <f>G570+G569+G571</f>
        <v>121000</v>
      </c>
      <c r="H568" s="86">
        <f aca="true" t="shared" si="274" ref="H568:N568">H570+H569+H571</f>
        <v>0</v>
      </c>
      <c r="I568" s="86">
        <f t="shared" si="274"/>
        <v>0</v>
      </c>
      <c r="J568" s="86">
        <f t="shared" si="274"/>
        <v>0</v>
      </c>
      <c r="K568" s="86">
        <f t="shared" si="274"/>
        <v>0</v>
      </c>
      <c r="L568" s="86">
        <f t="shared" si="274"/>
        <v>0</v>
      </c>
      <c r="M568" s="63">
        <f t="shared" si="274"/>
        <v>0</v>
      </c>
      <c r="N568" s="63">
        <f t="shared" si="274"/>
        <v>0</v>
      </c>
      <c r="O568" s="86">
        <v>125000</v>
      </c>
      <c r="P568" s="86">
        <v>125000</v>
      </c>
    </row>
    <row r="569" spans="1:19" s="95" customFormat="1" ht="15.75" customHeight="1">
      <c r="A569" s="105"/>
      <c r="B569" s="74"/>
      <c r="C569" s="56" t="s">
        <v>282</v>
      </c>
      <c r="D569" s="87">
        <v>36998.22</v>
      </c>
      <c r="E569" s="87">
        <v>0</v>
      </c>
      <c r="F569" s="87">
        <f>SUM(G569:N569)</f>
        <v>121000</v>
      </c>
      <c r="G569" s="87">
        <v>121000</v>
      </c>
      <c r="H569" s="87">
        <v>0</v>
      </c>
      <c r="I569" s="87">
        <v>0</v>
      </c>
      <c r="J569" s="87">
        <v>0</v>
      </c>
      <c r="K569" s="87">
        <v>0</v>
      </c>
      <c r="L569" s="87">
        <v>0</v>
      </c>
      <c r="M569" s="67">
        <v>0</v>
      </c>
      <c r="N569" s="67">
        <v>0</v>
      </c>
      <c r="O569" s="87">
        <v>0</v>
      </c>
      <c r="P569" s="87">
        <v>0</v>
      </c>
      <c r="S569" s="96"/>
    </row>
    <row r="570" spans="1:19" s="95" customFormat="1" ht="15.75" customHeight="1">
      <c r="A570" s="105"/>
      <c r="B570" s="74"/>
      <c r="C570" s="71" t="s">
        <v>290</v>
      </c>
      <c r="D570" s="87">
        <v>0</v>
      </c>
      <c r="E570" s="87">
        <v>45000</v>
      </c>
      <c r="F570" s="87">
        <f t="shared" si="269"/>
        <v>0</v>
      </c>
      <c r="G570" s="87">
        <v>0</v>
      </c>
      <c r="H570" s="87">
        <v>0</v>
      </c>
      <c r="I570" s="87">
        <v>0</v>
      </c>
      <c r="J570" s="87">
        <v>0</v>
      </c>
      <c r="K570" s="87">
        <v>0</v>
      </c>
      <c r="L570" s="87">
        <v>0</v>
      </c>
      <c r="M570" s="67">
        <v>0</v>
      </c>
      <c r="N570" s="67">
        <v>0</v>
      </c>
      <c r="O570" s="87">
        <v>0</v>
      </c>
      <c r="P570" s="87">
        <v>0</v>
      </c>
      <c r="S570" s="96"/>
    </row>
    <row r="571" spans="1:19" s="95" customFormat="1" ht="14.25" customHeight="1">
      <c r="A571" s="105"/>
      <c r="B571" s="74"/>
      <c r="C571" s="56" t="s">
        <v>297</v>
      </c>
      <c r="D571" s="87">
        <v>0</v>
      </c>
      <c r="E571" s="87">
        <v>75700</v>
      </c>
      <c r="F571" s="87">
        <v>0</v>
      </c>
      <c r="G571" s="87">
        <v>0</v>
      </c>
      <c r="H571" s="87">
        <v>0</v>
      </c>
      <c r="I571" s="87">
        <v>0</v>
      </c>
      <c r="J571" s="87">
        <v>0</v>
      </c>
      <c r="K571" s="87">
        <v>0</v>
      </c>
      <c r="L571" s="87">
        <v>0</v>
      </c>
      <c r="M571" s="67">
        <v>0</v>
      </c>
      <c r="N571" s="67">
        <v>0</v>
      </c>
      <c r="O571" s="87">
        <v>0</v>
      </c>
      <c r="P571" s="87">
        <v>0</v>
      </c>
      <c r="S571" s="96"/>
    </row>
    <row r="572" spans="1:16" ht="24.75" customHeight="1">
      <c r="A572" s="103" t="s">
        <v>341</v>
      </c>
      <c r="B572" s="234" t="s">
        <v>254</v>
      </c>
      <c r="C572" s="235"/>
      <c r="D572" s="88">
        <f aca="true" t="shared" si="275" ref="D572:E574">D573</f>
        <v>11945.05</v>
      </c>
      <c r="E572" s="88">
        <f t="shared" si="275"/>
        <v>14000</v>
      </c>
      <c r="F572" s="92">
        <f t="shared" si="269"/>
        <v>15000</v>
      </c>
      <c r="G572" s="88">
        <f>G573</f>
        <v>15000</v>
      </c>
      <c r="H572" s="88">
        <f aca="true" t="shared" si="276" ref="H572:N574">H573</f>
        <v>0</v>
      </c>
      <c r="I572" s="88">
        <f t="shared" si="276"/>
        <v>0</v>
      </c>
      <c r="J572" s="88">
        <f t="shared" si="276"/>
        <v>0</v>
      </c>
      <c r="K572" s="88">
        <f t="shared" si="276"/>
        <v>0</v>
      </c>
      <c r="L572" s="88">
        <f t="shared" si="276"/>
        <v>0</v>
      </c>
      <c r="M572" s="64">
        <f t="shared" si="276"/>
        <v>0</v>
      </c>
      <c r="N572" s="64">
        <f t="shared" si="276"/>
        <v>0</v>
      </c>
      <c r="O572" s="88">
        <f>O573</f>
        <v>16000</v>
      </c>
      <c r="P572" s="88">
        <f>P573</f>
        <v>16000</v>
      </c>
    </row>
    <row r="573" spans="1:16" ht="21" customHeight="1">
      <c r="A573" s="98"/>
      <c r="B573" s="76">
        <v>3</v>
      </c>
      <c r="C573" s="104" t="s">
        <v>3</v>
      </c>
      <c r="D573" s="86">
        <f t="shared" si="275"/>
        <v>11945.05</v>
      </c>
      <c r="E573" s="86">
        <f t="shared" si="275"/>
        <v>14000</v>
      </c>
      <c r="F573" s="86">
        <f t="shared" si="269"/>
        <v>15000</v>
      </c>
      <c r="G573" s="86">
        <f>G574</f>
        <v>15000</v>
      </c>
      <c r="H573" s="86">
        <f t="shared" si="276"/>
        <v>0</v>
      </c>
      <c r="I573" s="86">
        <f t="shared" si="276"/>
        <v>0</v>
      </c>
      <c r="J573" s="86">
        <f t="shared" si="276"/>
        <v>0</v>
      </c>
      <c r="K573" s="86">
        <f t="shared" si="276"/>
        <v>0</v>
      </c>
      <c r="L573" s="86">
        <f t="shared" si="276"/>
        <v>0</v>
      </c>
      <c r="M573" s="63">
        <f t="shared" si="276"/>
        <v>0</v>
      </c>
      <c r="N573" s="63">
        <f t="shared" si="276"/>
        <v>0</v>
      </c>
      <c r="O573" s="86">
        <f>O574</f>
        <v>16000</v>
      </c>
      <c r="P573" s="86">
        <f>P574</f>
        <v>16000</v>
      </c>
    </row>
    <row r="574" spans="1:16" ht="18" customHeight="1">
      <c r="A574" s="98"/>
      <c r="B574" s="76">
        <v>38</v>
      </c>
      <c r="C574" s="104" t="s">
        <v>119</v>
      </c>
      <c r="D574" s="86">
        <f t="shared" si="275"/>
        <v>11945.05</v>
      </c>
      <c r="E574" s="86">
        <f t="shared" si="275"/>
        <v>14000</v>
      </c>
      <c r="F574" s="86">
        <f t="shared" si="269"/>
        <v>15000</v>
      </c>
      <c r="G574" s="86">
        <f>G575</f>
        <v>15000</v>
      </c>
      <c r="H574" s="86">
        <f t="shared" si="276"/>
        <v>0</v>
      </c>
      <c r="I574" s="86">
        <f t="shared" si="276"/>
        <v>0</v>
      </c>
      <c r="J574" s="86">
        <f t="shared" si="276"/>
        <v>0</v>
      </c>
      <c r="K574" s="86">
        <f t="shared" si="276"/>
        <v>0</v>
      </c>
      <c r="L574" s="86">
        <f t="shared" si="276"/>
        <v>0</v>
      </c>
      <c r="M574" s="63">
        <f t="shared" si="276"/>
        <v>0</v>
      </c>
      <c r="N574" s="63">
        <f t="shared" si="276"/>
        <v>0</v>
      </c>
      <c r="O574" s="86">
        <v>16000</v>
      </c>
      <c r="P574" s="86">
        <v>16000</v>
      </c>
    </row>
    <row r="575" spans="1:19" s="95" customFormat="1" ht="15" customHeight="1">
      <c r="A575" s="105"/>
      <c r="B575" s="74"/>
      <c r="C575" s="56" t="s">
        <v>282</v>
      </c>
      <c r="D575" s="87">
        <v>11945.05</v>
      </c>
      <c r="E575" s="87">
        <v>14000</v>
      </c>
      <c r="F575" s="87">
        <f t="shared" si="269"/>
        <v>15000</v>
      </c>
      <c r="G575" s="87">
        <v>15000</v>
      </c>
      <c r="H575" s="87">
        <v>0</v>
      </c>
      <c r="I575" s="87">
        <v>0</v>
      </c>
      <c r="J575" s="87">
        <v>0</v>
      </c>
      <c r="K575" s="87">
        <v>0</v>
      </c>
      <c r="L575" s="87">
        <v>0</v>
      </c>
      <c r="M575" s="67">
        <v>0</v>
      </c>
      <c r="N575" s="67">
        <v>0</v>
      </c>
      <c r="O575" s="87">
        <v>0</v>
      </c>
      <c r="P575" s="87">
        <v>0</v>
      </c>
      <c r="S575" s="96"/>
    </row>
    <row r="576" spans="1:16" ht="24.75" customHeight="1">
      <c r="A576" s="103" t="s">
        <v>344</v>
      </c>
      <c r="B576" s="251" t="s">
        <v>179</v>
      </c>
      <c r="C576" s="235"/>
      <c r="D576" s="88">
        <f>D577</f>
        <v>0</v>
      </c>
      <c r="E576" s="88">
        <f>E577</f>
        <v>2000</v>
      </c>
      <c r="F576" s="92">
        <f t="shared" si="269"/>
        <v>3000</v>
      </c>
      <c r="G576" s="88">
        <f aca="true" t="shared" si="277" ref="G576:P576">G577</f>
        <v>3000</v>
      </c>
      <c r="H576" s="88">
        <f t="shared" si="277"/>
        <v>0</v>
      </c>
      <c r="I576" s="88">
        <f t="shared" si="277"/>
        <v>0</v>
      </c>
      <c r="J576" s="88">
        <f t="shared" si="277"/>
        <v>0</v>
      </c>
      <c r="K576" s="88">
        <f t="shared" si="277"/>
        <v>0</v>
      </c>
      <c r="L576" s="88">
        <f t="shared" si="277"/>
        <v>0</v>
      </c>
      <c r="M576" s="64">
        <f t="shared" si="277"/>
        <v>0</v>
      </c>
      <c r="N576" s="64">
        <f t="shared" si="277"/>
        <v>0</v>
      </c>
      <c r="O576" s="88">
        <f t="shared" si="277"/>
        <v>3000</v>
      </c>
      <c r="P576" s="88">
        <f t="shared" si="277"/>
        <v>3000</v>
      </c>
    </row>
    <row r="577" spans="1:16" ht="21" customHeight="1">
      <c r="A577" s="98"/>
      <c r="B577" s="76">
        <v>3</v>
      </c>
      <c r="C577" s="76" t="s">
        <v>3</v>
      </c>
      <c r="D577" s="86">
        <f>D578</f>
        <v>0</v>
      </c>
      <c r="E577" s="86">
        <f>E578</f>
        <v>2000</v>
      </c>
      <c r="F577" s="86">
        <f t="shared" si="269"/>
        <v>3000</v>
      </c>
      <c r="G577" s="86">
        <f aca="true" t="shared" si="278" ref="G577:P577">G578</f>
        <v>3000</v>
      </c>
      <c r="H577" s="86">
        <f t="shared" si="278"/>
        <v>0</v>
      </c>
      <c r="I577" s="86">
        <f t="shared" si="278"/>
        <v>0</v>
      </c>
      <c r="J577" s="86">
        <f t="shared" si="278"/>
        <v>0</v>
      </c>
      <c r="K577" s="86">
        <f t="shared" si="278"/>
        <v>0</v>
      </c>
      <c r="L577" s="86">
        <f t="shared" si="278"/>
        <v>0</v>
      </c>
      <c r="M577" s="63">
        <f t="shared" si="278"/>
        <v>0</v>
      </c>
      <c r="N577" s="63">
        <f t="shared" si="278"/>
        <v>0</v>
      </c>
      <c r="O577" s="86">
        <f t="shared" si="278"/>
        <v>3000</v>
      </c>
      <c r="P577" s="86">
        <f t="shared" si="278"/>
        <v>3000</v>
      </c>
    </row>
    <row r="578" spans="1:16" ht="18" customHeight="1">
      <c r="A578" s="98"/>
      <c r="B578" s="76">
        <v>37</v>
      </c>
      <c r="C578" s="76" t="s">
        <v>131</v>
      </c>
      <c r="D578" s="86">
        <f>D579+D580</f>
        <v>0</v>
      </c>
      <c r="E578" s="86">
        <f>E579+E580</f>
        <v>2000</v>
      </c>
      <c r="F578" s="86">
        <f t="shared" si="269"/>
        <v>3000</v>
      </c>
      <c r="G578" s="86">
        <f>G579+G580</f>
        <v>3000</v>
      </c>
      <c r="H578" s="86">
        <f aca="true" t="shared" si="279" ref="H578:N578">H579+H580</f>
        <v>0</v>
      </c>
      <c r="I578" s="86">
        <f t="shared" si="279"/>
        <v>0</v>
      </c>
      <c r="J578" s="86">
        <f t="shared" si="279"/>
        <v>0</v>
      </c>
      <c r="K578" s="86">
        <f t="shared" si="279"/>
        <v>0</v>
      </c>
      <c r="L578" s="86">
        <f t="shared" si="279"/>
        <v>0</v>
      </c>
      <c r="M578" s="63">
        <f t="shared" si="279"/>
        <v>0</v>
      </c>
      <c r="N578" s="63">
        <f t="shared" si="279"/>
        <v>0</v>
      </c>
      <c r="O578" s="86">
        <v>3000</v>
      </c>
      <c r="P578" s="86">
        <v>3000</v>
      </c>
    </row>
    <row r="579" spans="1:19" s="95" customFormat="1" ht="15" customHeight="1">
      <c r="A579" s="105"/>
      <c r="B579" s="74"/>
      <c r="C579" s="56" t="s">
        <v>282</v>
      </c>
      <c r="D579" s="87">
        <v>0</v>
      </c>
      <c r="E579" s="87">
        <v>2000</v>
      </c>
      <c r="F579" s="87">
        <f t="shared" si="269"/>
        <v>3000</v>
      </c>
      <c r="G579" s="87">
        <v>3000</v>
      </c>
      <c r="H579" s="87">
        <v>0</v>
      </c>
      <c r="I579" s="87">
        <v>0</v>
      </c>
      <c r="J579" s="87">
        <v>0</v>
      </c>
      <c r="K579" s="87">
        <v>0</v>
      </c>
      <c r="L579" s="87">
        <v>0</v>
      </c>
      <c r="M579" s="67">
        <v>0</v>
      </c>
      <c r="N579" s="67">
        <v>0</v>
      </c>
      <c r="O579" s="87">
        <v>0</v>
      </c>
      <c r="P579" s="87">
        <v>0</v>
      </c>
      <c r="S579" s="96"/>
    </row>
    <row r="580" spans="1:19" s="95" customFormat="1" ht="15" customHeight="1">
      <c r="A580" s="105"/>
      <c r="B580" s="74"/>
      <c r="C580" s="56" t="s">
        <v>287</v>
      </c>
      <c r="D580" s="87">
        <v>0</v>
      </c>
      <c r="E580" s="87">
        <v>0</v>
      </c>
      <c r="F580" s="87">
        <f>SUM(G580:N580)</f>
        <v>0</v>
      </c>
      <c r="G580" s="87">
        <v>0</v>
      </c>
      <c r="H580" s="87">
        <v>0</v>
      </c>
      <c r="I580" s="87">
        <v>0</v>
      </c>
      <c r="J580" s="87">
        <v>0</v>
      </c>
      <c r="K580" s="87">
        <v>0</v>
      </c>
      <c r="L580" s="87">
        <v>0</v>
      </c>
      <c r="M580" s="67">
        <v>0</v>
      </c>
      <c r="N580" s="67">
        <v>0</v>
      </c>
      <c r="O580" s="87">
        <v>0</v>
      </c>
      <c r="P580" s="87">
        <v>0</v>
      </c>
      <c r="S580" s="96"/>
    </row>
    <row r="581" spans="1:16" ht="24.75" customHeight="1">
      <c r="A581" s="103" t="s">
        <v>346</v>
      </c>
      <c r="B581" s="251" t="s">
        <v>180</v>
      </c>
      <c r="C581" s="235"/>
      <c r="D581" s="88">
        <f aca="true" t="shared" si="280" ref="D581:P582">D582</f>
        <v>26791.37</v>
      </c>
      <c r="E581" s="88">
        <f t="shared" si="280"/>
        <v>44000</v>
      </c>
      <c r="F581" s="92">
        <f t="shared" si="269"/>
        <v>35000</v>
      </c>
      <c r="G581" s="88">
        <f t="shared" si="280"/>
        <v>35000</v>
      </c>
      <c r="H581" s="88">
        <f t="shared" si="280"/>
        <v>0</v>
      </c>
      <c r="I581" s="88">
        <f t="shared" si="280"/>
        <v>0</v>
      </c>
      <c r="J581" s="88">
        <f t="shared" si="280"/>
        <v>0</v>
      </c>
      <c r="K581" s="88">
        <f t="shared" si="280"/>
        <v>0</v>
      </c>
      <c r="L581" s="88">
        <f t="shared" si="280"/>
        <v>0</v>
      </c>
      <c r="M581" s="64">
        <f t="shared" si="280"/>
        <v>0</v>
      </c>
      <c r="N581" s="64">
        <f t="shared" si="280"/>
        <v>0</v>
      </c>
      <c r="O581" s="88">
        <f t="shared" si="280"/>
        <v>35000</v>
      </c>
      <c r="P581" s="88">
        <f t="shared" si="280"/>
        <v>35000</v>
      </c>
    </row>
    <row r="582" spans="1:16" ht="21" customHeight="1">
      <c r="A582" s="98"/>
      <c r="B582" s="76">
        <v>3</v>
      </c>
      <c r="C582" s="104" t="s">
        <v>3</v>
      </c>
      <c r="D582" s="86">
        <f t="shared" si="280"/>
        <v>26791.37</v>
      </c>
      <c r="E582" s="86">
        <f t="shared" si="280"/>
        <v>44000</v>
      </c>
      <c r="F582" s="86">
        <f t="shared" si="269"/>
        <v>35000</v>
      </c>
      <c r="G582" s="86">
        <f t="shared" si="280"/>
        <v>35000</v>
      </c>
      <c r="H582" s="86">
        <f t="shared" si="280"/>
        <v>0</v>
      </c>
      <c r="I582" s="86">
        <f t="shared" si="280"/>
        <v>0</v>
      </c>
      <c r="J582" s="86">
        <f t="shared" si="280"/>
        <v>0</v>
      </c>
      <c r="K582" s="86">
        <f t="shared" si="280"/>
        <v>0</v>
      </c>
      <c r="L582" s="86">
        <f t="shared" si="280"/>
        <v>0</v>
      </c>
      <c r="M582" s="63">
        <f t="shared" si="280"/>
        <v>0</v>
      </c>
      <c r="N582" s="63">
        <f t="shared" si="280"/>
        <v>0</v>
      </c>
      <c r="O582" s="86">
        <f t="shared" si="280"/>
        <v>35000</v>
      </c>
      <c r="P582" s="86">
        <f t="shared" si="280"/>
        <v>35000</v>
      </c>
    </row>
    <row r="583" spans="1:16" ht="18" customHeight="1">
      <c r="A583" s="98"/>
      <c r="B583" s="76">
        <v>38</v>
      </c>
      <c r="C583" s="104" t="s">
        <v>119</v>
      </c>
      <c r="D583" s="86">
        <f>D584</f>
        <v>26791.37</v>
      </c>
      <c r="E583" s="86">
        <f>E584</f>
        <v>44000</v>
      </c>
      <c r="F583" s="86">
        <f t="shared" si="269"/>
        <v>35000</v>
      </c>
      <c r="G583" s="86">
        <f>G584</f>
        <v>35000</v>
      </c>
      <c r="H583" s="86">
        <f aca="true" t="shared" si="281" ref="H583:N583">H584</f>
        <v>0</v>
      </c>
      <c r="I583" s="86">
        <f t="shared" si="281"/>
        <v>0</v>
      </c>
      <c r="J583" s="86">
        <f t="shared" si="281"/>
        <v>0</v>
      </c>
      <c r="K583" s="86">
        <f t="shared" si="281"/>
        <v>0</v>
      </c>
      <c r="L583" s="86">
        <f t="shared" si="281"/>
        <v>0</v>
      </c>
      <c r="M583" s="63">
        <f t="shared" si="281"/>
        <v>0</v>
      </c>
      <c r="N583" s="63">
        <f t="shared" si="281"/>
        <v>0</v>
      </c>
      <c r="O583" s="86">
        <v>35000</v>
      </c>
      <c r="P583" s="86">
        <v>35000</v>
      </c>
    </row>
    <row r="584" spans="1:19" s="95" customFormat="1" ht="15" customHeight="1">
      <c r="A584" s="105"/>
      <c r="B584" s="74"/>
      <c r="C584" s="56" t="s">
        <v>282</v>
      </c>
      <c r="D584" s="87">
        <v>26791.37</v>
      </c>
      <c r="E584" s="87">
        <v>44000</v>
      </c>
      <c r="F584" s="87">
        <f t="shared" si="269"/>
        <v>35000</v>
      </c>
      <c r="G584" s="87">
        <v>35000</v>
      </c>
      <c r="H584" s="87">
        <v>0</v>
      </c>
      <c r="I584" s="87">
        <v>0</v>
      </c>
      <c r="J584" s="87">
        <v>0</v>
      </c>
      <c r="K584" s="87">
        <v>0</v>
      </c>
      <c r="L584" s="87">
        <v>0</v>
      </c>
      <c r="M584" s="67">
        <v>0</v>
      </c>
      <c r="N584" s="67">
        <v>0</v>
      </c>
      <c r="O584" s="87">
        <v>0</v>
      </c>
      <c r="P584" s="87">
        <v>0</v>
      </c>
      <c r="S584" s="96"/>
    </row>
    <row r="585" spans="1:16" ht="15.75" customHeight="1">
      <c r="A585" s="103" t="s">
        <v>342</v>
      </c>
      <c r="B585" s="251" t="s">
        <v>181</v>
      </c>
      <c r="C585" s="235"/>
      <c r="D585" s="88">
        <f aca="true" t="shared" si="282" ref="D585:P586">D586</f>
        <v>0</v>
      </c>
      <c r="E585" s="88">
        <f t="shared" si="282"/>
        <v>0</v>
      </c>
      <c r="F585" s="92">
        <f aca="true" t="shared" si="283" ref="F585:F602">SUM(G585:N585)</f>
        <v>0</v>
      </c>
      <c r="G585" s="88">
        <f t="shared" si="282"/>
        <v>0</v>
      </c>
      <c r="H585" s="88">
        <f t="shared" si="282"/>
        <v>0</v>
      </c>
      <c r="I585" s="88">
        <f t="shared" si="282"/>
        <v>0</v>
      </c>
      <c r="J585" s="88">
        <f t="shared" si="282"/>
        <v>0</v>
      </c>
      <c r="K585" s="88">
        <f t="shared" si="282"/>
        <v>0</v>
      </c>
      <c r="L585" s="88">
        <f t="shared" si="282"/>
        <v>0</v>
      </c>
      <c r="M585" s="64">
        <f t="shared" si="282"/>
        <v>0</v>
      </c>
      <c r="N585" s="64">
        <f t="shared" si="282"/>
        <v>0</v>
      </c>
      <c r="O585" s="88">
        <f t="shared" si="282"/>
        <v>0</v>
      </c>
      <c r="P585" s="88">
        <f t="shared" si="282"/>
        <v>0</v>
      </c>
    </row>
    <row r="586" spans="1:16" ht="17.25" customHeight="1">
      <c r="A586" s="98"/>
      <c r="B586" s="76">
        <v>4</v>
      </c>
      <c r="C586" s="76" t="s">
        <v>116</v>
      </c>
      <c r="D586" s="86">
        <f>D587</f>
        <v>0</v>
      </c>
      <c r="E586" s="86">
        <f>E587</f>
        <v>0</v>
      </c>
      <c r="F586" s="86">
        <f t="shared" si="283"/>
        <v>0</v>
      </c>
      <c r="G586" s="86">
        <f>G587</f>
        <v>0</v>
      </c>
      <c r="H586" s="86">
        <f t="shared" si="282"/>
        <v>0</v>
      </c>
      <c r="I586" s="86">
        <f t="shared" si="282"/>
        <v>0</v>
      </c>
      <c r="J586" s="86">
        <f t="shared" si="282"/>
        <v>0</v>
      </c>
      <c r="K586" s="86">
        <f t="shared" si="282"/>
        <v>0</v>
      </c>
      <c r="L586" s="86">
        <f t="shared" si="282"/>
        <v>0</v>
      </c>
      <c r="M586" s="63">
        <f t="shared" si="282"/>
        <v>0</v>
      </c>
      <c r="N586" s="63">
        <f t="shared" si="282"/>
        <v>0</v>
      </c>
      <c r="O586" s="86">
        <f t="shared" si="282"/>
        <v>0</v>
      </c>
      <c r="P586" s="86">
        <f t="shared" si="282"/>
        <v>0</v>
      </c>
    </row>
    <row r="587" spans="1:16" ht="15.75" customHeight="1">
      <c r="A587" s="98"/>
      <c r="B587" s="76">
        <v>42</v>
      </c>
      <c r="C587" s="76" t="s">
        <v>129</v>
      </c>
      <c r="D587" s="86">
        <f aca="true" t="shared" si="284" ref="D587:P587">D588</f>
        <v>0</v>
      </c>
      <c r="E587" s="86">
        <f t="shared" si="284"/>
        <v>0</v>
      </c>
      <c r="F587" s="86">
        <f t="shared" si="283"/>
        <v>0</v>
      </c>
      <c r="G587" s="86">
        <f t="shared" si="284"/>
        <v>0</v>
      </c>
      <c r="H587" s="86">
        <f t="shared" si="284"/>
        <v>0</v>
      </c>
      <c r="I587" s="86">
        <f t="shared" si="284"/>
        <v>0</v>
      </c>
      <c r="J587" s="86">
        <f t="shared" si="284"/>
        <v>0</v>
      </c>
      <c r="K587" s="86">
        <f t="shared" si="284"/>
        <v>0</v>
      </c>
      <c r="L587" s="86">
        <f t="shared" si="284"/>
        <v>0</v>
      </c>
      <c r="M587" s="63">
        <f t="shared" si="284"/>
        <v>0</v>
      </c>
      <c r="N587" s="63">
        <f t="shared" si="284"/>
        <v>0</v>
      </c>
      <c r="O587" s="86">
        <f t="shared" si="284"/>
        <v>0</v>
      </c>
      <c r="P587" s="86">
        <f t="shared" si="284"/>
        <v>0</v>
      </c>
    </row>
    <row r="588" spans="1:19" s="81" customFormat="1" ht="15" customHeight="1">
      <c r="A588" s="116"/>
      <c r="B588" s="117"/>
      <c r="C588" s="117"/>
      <c r="D588" s="136">
        <v>0</v>
      </c>
      <c r="E588" s="136">
        <v>0</v>
      </c>
      <c r="F588" s="136">
        <f t="shared" si="283"/>
        <v>0</v>
      </c>
      <c r="G588" s="136">
        <v>0</v>
      </c>
      <c r="H588" s="136">
        <v>0</v>
      </c>
      <c r="I588" s="136">
        <v>0</v>
      </c>
      <c r="J588" s="136">
        <v>0</v>
      </c>
      <c r="K588" s="136">
        <v>0</v>
      </c>
      <c r="L588" s="136">
        <v>0</v>
      </c>
      <c r="M588" s="217">
        <v>0</v>
      </c>
      <c r="N588" s="217">
        <v>0</v>
      </c>
      <c r="O588" s="136"/>
      <c r="P588" s="136"/>
      <c r="S588" s="82"/>
    </row>
    <row r="589" spans="1:19" s="95" customFormat="1" ht="15" customHeight="1">
      <c r="A589" s="238" t="s">
        <v>11</v>
      </c>
      <c r="B589" s="238" t="s">
        <v>94</v>
      </c>
      <c r="C589" s="239" t="s">
        <v>15</v>
      </c>
      <c r="D589" s="238" t="s">
        <v>396</v>
      </c>
      <c r="E589" s="238" t="s">
        <v>397</v>
      </c>
      <c r="F589" s="264" t="s">
        <v>405</v>
      </c>
      <c r="G589" s="239" t="s">
        <v>398</v>
      </c>
      <c r="H589" s="239"/>
      <c r="I589" s="239"/>
      <c r="J589" s="239"/>
      <c r="K589" s="239"/>
      <c r="L589" s="239"/>
      <c r="M589" s="239"/>
      <c r="N589" s="239"/>
      <c r="O589" s="238" t="s">
        <v>307</v>
      </c>
      <c r="P589" s="238" t="s">
        <v>399</v>
      </c>
      <c r="S589" s="96"/>
    </row>
    <row r="590" spans="1:19" s="148" customFormat="1" ht="44.25" customHeight="1">
      <c r="A590" s="239"/>
      <c r="B590" s="239"/>
      <c r="C590" s="239"/>
      <c r="D590" s="239"/>
      <c r="E590" s="239"/>
      <c r="F590" s="265"/>
      <c r="G590" s="97" t="s">
        <v>71</v>
      </c>
      <c r="H590" s="97" t="s">
        <v>12</v>
      </c>
      <c r="I590" s="97" t="s">
        <v>74</v>
      </c>
      <c r="J590" s="97" t="s">
        <v>72</v>
      </c>
      <c r="K590" s="97" t="s">
        <v>13</v>
      </c>
      <c r="L590" s="201" t="s">
        <v>229</v>
      </c>
      <c r="M590" s="97" t="s">
        <v>230</v>
      </c>
      <c r="N590" s="97" t="s">
        <v>98</v>
      </c>
      <c r="O590" s="238"/>
      <c r="P590" s="238"/>
      <c r="S590" s="149"/>
    </row>
    <row r="591" spans="1:19" s="95" customFormat="1" ht="10.5" customHeight="1">
      <c r="A591" s="80">
        <v>1</v>
      </c>
      <c r="B591" s="80">
        <v>2</v>
      </c>
      <c r="C591" s="80">
        <v>3</v>
      </c>
      <c r="D591" s="80">
        <v>4</v>
      </c>
      <c r="E591" s="80">
        <v>5</v>
      </c>
      <c r="F591" s="80">
        <v>6</v>
      </c>
      <c r="G591" s="80">
        <v>7</v>
      </c>
      <c r="H591" s="80">
        <v>8</v>
      </c>
      <c r="I591" s="80">
        <v>9</v>
      </c>
      <c r="J591" s="80">
        <v>10</v>
      </c>
      <c r="K591" s="80">
        <v>11</v>
      </c>
      <c r="L591" s="80">
        <v>12</v>
      </c>
      <c r="M591" s="213">
        <v>13</v>
      </c>
      <c r="N591" s="213">
        <v>14</v>
      </c>
      <c r="O591" s="80">
        <v>15</v>
      </c>
      <c r="P591" s="80">
        <v>16</v>
      </c>
      <c r="S591" s="96"/>
    </row>
    <row r="592" spans="1:19" s="119" customFormat="1" ht="36" customHeight="1">
      <c r="A592" s="103"/>
      <c r="B592" s="281" t="s">
        <v>76</v>
      </c>
      <c r="C592" s="281"/>
      <c r="D592" s="139">
        <f>D593</f>
        <v>728108.0700000002</v>
      </c>
      <c r="E592" s="139">
        <f>E593</f>
        <v>1227918.1</v>
      </c>
      <c r="F592" s="139">
        <f t="shared" si="283"/>
        <v>1337710</v>
      </c>
      <c r="G592" s="139">
        <f>G593</f>
        <v>1093940</v>
      </c>
      <c r="H592" s="139">
        <f aca="true" t="shared" si="285" ref="H592:P592">H593</f>
        <v>1070</v>
      </c>
      <c r="I592" s="139">
        <f t="shared" si="285"/>
        <v>120000</v>
      </c>
      <c r="J592" s="139">
        <f t="shared" si="285"/>
        <v>110000</v>
      </c>
      <c r="K592" s="139">
        <f t="shared" si="285"/>
        <v>5000</v>
      </c>
      <c r="L592" s="139">
        <f t="shared" si="285"/>
        <v>0</v>
      </c>
      <c r="M592" s="222">
        <f t="shared" si="285"/>
        <v>0</v>
      </c>
      <c r="N592" s="222">
        <f t="shared" si="285"/>
        <v>7700</v>
      </c>
      <c r="O592" s="139">
        <f t="shared" si="285"/>
        <v>1068500</v>
      </c>
      <c r="P592" s="139">
        <f t="shared" si="285"/>
        <v>1106600</v>
      </c>
      <c r="S592" s="120"/>
    </row>
    <row r="593" spans="1:16" ht="30" customHeight="1">
      <c r="A593" s="123"/>
      <c r="B593" s="278" t="s">
        <v>89</v>
      </c>
      <c r="C593" s="279"/>
      <c r="D593" s="135">
        <f>D594+D621+D632+D636</f>
        <v>728108.0700000002</v>
      </c>
      <c r="E593" s="135">
        <f>E594+E621+E632+E636</f>
        <v>1227918.1</v>
      </c>
      <c r="F593" s="135">
        <f t="shared" si="283"/>
        <v>1337710</v>
      </c>
      <c r="G593" s="135">
        <f aca="true" t="shared" si="286" ref="G593:P593">G594+G621+G632+G636</f>
        <v>1093940</v>
      </c>
      <c r="H593" s="135">
        <f t="shared" si="286"/>
        <v>1070</v>
      </c>
      <c r="I593" s="135">
        <f t="shared" si="286"/>
        <v>120000</v>
      </c>
      <c r="J593" s="135">
        <f t="shared" si="286"/>
        <v>110000</v>
      </c>
      <c r="K593" s="135">
        <f t="shared" si="286"/>
        <v>5000</v>
      </c>
      <c r="L593" s="135">
        <f t="shared" si="286"/>
        <v>0</v>
      </c>
      <c r="M593" s="212">
        <f t="shared" si="286"/>
        <v>0</v>
      </c>
      <c r="N593" s="212">
        <f t="shared" si="286"/>
        <v>7700</v>
      </c>
      <c r="O593" s="135">
        <f t="shared" si="286"/>
        <v>1068500</v>
      </c>
      <c r="P593" s="135">
        <f t="shared" si="286"/>
        <v>1106600</v>
      </c>
    </row>
    <row r="594" spans="1:16" ht="24.75" customHeight="1">
      <c r="A594" s="103" t="s">
        <v>339</v>
      </c>
      <c r="B594" s="251" t="s">
        <v>92</v>
      </c>
      <c r="C594" s="235"/>
      <c r="D594" s="88">
        <f>D595+D608</f>
        <v>608283.2700000001</v>
      </c>
      <c r="E594" s="88">
        <f>E595+E608</f>
        <v>799263.31</v>
      </c>
      <c r="F594" s="92">
        <f t="shared" si="283"/>
        <v>1037710</v>
      </c>
      <c r="G594" s="88">
        <f aca="true" t="shared" si="287" ref="G594:P594">G595+G608</f>
        <v>903940</v>
      </c>
      <c r="H594" s="88">
        <f t="shared" si="287"/>
        <v>1070</v>
      </c>
      <c r="I594" s="88">
        <f t="shared" si="287"/>
        <v>120000</v>
      </c>
      <c r="J594" s="88">
        <f t="shared" si="287"/>
        <v>0</v>
      </c>
      <c r="K594" s="88">
        <f t="shared" si="287"/>
        <v>5000</v>
      </c>
      <c r="L594" s="88">
        <f t="shared" si="287"/>
        <v>0</v>
      </c>
      <c r="M594" s="64">
        <f t="shared" si="287"/>
        <v>0</v>
      </c>
      <c r="N594" s="64">
        <f t="shared" si="287"/>
        <v>7700</v>
      </c>
      <c r="O594" s="88">
        <f t="shared" si="287"/>
        <v>1068500</v>
      </c>
      <c r="P594" s="88">
        <f t="shared" si="287"/>
        <v>1106600</v>
      </c>
    </row>
    <row r="595" spans="1:16" ht="21" customHeight="1">
      <c r="A595" s="98"/>
      <c r="B595" s="76">
        <v>3</v>
      </c>
      <c r="C595" s="104" t="s">
        <v>3</v>
      </c>
      <c r="D595" s="86">
        <f>D596+D599+D606</f>
        <v>606538.9800000001</v>
      </c>
      <c r="E595" s="86">
        <f>E596+E599+E606</f>
        <v>779169</v>
      </c>
      <c r="F595" s="86">
        <f t="shared" si="283"/>
        <v>1023340</v>
      </c>
      <c r="G595" s="86">
        <f aca="true" t="shared" si="288" ref="G595:P595">G596+G599+G606</f>
        <v>898440</v>
      </c>
      <c r="H595" s="86">
        <f t="shared" si="288"/>
        <v>0</v>
      </c>
      <c r="I595" s="86">
        <f t="shared" si="288"/>
        <v>113200</v>
      </c>
      <c r="J595" s="86">
        <f t="shared" si="288"/>
        <v>0</v>
      </c>
      <c r="K595" s="86">
        <f t="shared" si="288"/>
        <v>4000</v>
      </c>
      <c r="L595" s="86">
        <f t="shared" si="288"/>
        <v>0</v>
      </c>
      <c r="M595" s="63">
        <f t="shared" si="288"/>
        <v>0</v>
      </c>
      <c r="N595" s="63">
        <f t="shared" si="288"/>
        <v>7700</v>
      </c>
      <c r="O595" s="86">
        <f t="shared" si="288"/>
        <v>1061500</v>
      </c>
      <c r="P595" s="86">
        <f t="shared" si="288"/>
        <v>1101600</v>
      </c>
    </row>
    <row r="596" spans="1:16" ht="18" customHeight="1">
      <c r="A596" s="98"/>
      <c r="B596" s="76">
        <v>31</v>
      </c>
      <c r="C596" s="76" t="s">
        <v>6</v>
      </c>
      <c r="D596" s="86">
        <f>D597+D598</f>
        <v>456928.27</v>
      </c>
      <c r="E596" s="86">
        <f>E597+E598</f>
        <v>591539</v>
      </c>
      <c r="F596" s="86">
        <f>SUM(G596:N596)</f>
        <v>768500</v>
      </c>
      <c r="G596" s="86">
        <f>G597+G598</f>
        <v>765500</v>
      </c>
      <c r="H596" s="86">
        <f aca="true" t="shared" si="289" ref="H596:N596">H597+H598</f>
        <v>0</v>
      </c>
      <c r="I596" s="86">
        <f t="shared" si="289"/>
        <v>3000</v>
      </c>
      <c r="J596" s="86">
        <f t="shared" si="289"/>
        <v>0</v>
      </c>
      <c r="K596" s="86">
        <f t="shared" si="289"/>
        <v>0</v>
      </c>
      <c r="L596" s="86">
        <f t="shared" si="289"/>
        <v>0</v>
      </c>
      <c r="M596" s="63">
        <f t="shared" si="289"/>
        <v>0</v>
      </c>
      <c r="N596" s="63">
        <f t="shared" si="289"/>
        <v>0</v>
      </c>
      <c r="O596" s="86">
        <v>810000</v>
      </c>
      <c r="P596" s="86">
        <v>840000</v>
      </c>
    </row>
    <row r="597" spans="1:19" s="95" customFormat="1" ht="15" customHeight="1">
      <c r="A597" s="105"/>
      <c r="B597" s="74"/>
      <c r="C597" s="56" t="s">
        <v>282</v>
      </c>
      <c r="D597" s="87">
        <v>456928.27</v>
      </c>
      <c r="E597" s="87">
        <v>591139</v>
      </c>
      <c r="F597" s="87">
        <f t="shared" si="283"/>
        <v>765500</v>
      </c>
      <c r="G597" s="87">
        <v>765500</v>
      </c>
      <c r="H597" s="87">
        <v>0</v>
      </c>
      <c r="I597" s="87">
        <v>0</v>
      </c>
      <c r="J597" s="87">
        <v>0</v>
      </c>
      <c r="K597" s="87">
        <v>0</v>
      </c>
      <c r="L597" s="87">
        <v>0</v>
      </c>
      <c r="M597" s="67">
        <v>0</v>
      </c>
      <c r="N597" s="67">
        <v>0</v>
      </c>
      <c r="O597" s="87">
        <v>0</v>
      </c>
      <c r="P597" s="87">
        <v>0</v>
      </c>
      <c r="S597" s="96"/>
    </row>
    <row r="598" spans="1:19" s="95" customFormat="1" ht="15" customHeight="1">
      <c r="A598" s="105"/>
      <c r="B598" s="74"/>
      <c r="C598" s="57" t="s">
        <v>428</v>
      </c>
      <c r="D598" s="87">
        <v>0</v>
      </c>
      <c r="E598" s="87">
        <v>400</v>
      </c>
      <c r="F598" s="87">
        <f>SUM(G598:N598)</f>
        <v>3000</v>
      </c>
      <c r="G598" s="87">
        <v>0</v>
      </c>
      <c r="H598" s="87">
        <v>0</v>
      </c>
      <c r="I598" s="87">
        <v>3000</v>
      </c>
      <c r="J598" s="87">
        <v>0</v>
      </c>
      <c r="K598" s="87">
        <v>0</v>
      </c>
      <c r="L598" s="87">
        <v>0</v>
      </c>
      <c r="M598" s="67">
        <v>0</v>
      </c>
      <c r="N598" s="67">
        <v>0</v>
      </c>
      <c r="O598" s="87">
        <v>0</v>
      </c>
      <c r="P598" s="87">
        <v>0</v>
      </c>
      <c r="S598" s="96"/>
    </row>
    <row r="599" spans="1:16" ht="18" customHeight="1">
      <c r="A599" s="98"/>
      <c r="B599" s="76">
        <v>32</v>
      </c>
      <c r="C599" s="76" t="s">
        <v>8</v>
      </c>
      <c r="D599" s="86">
        <f>SUM(D600:D605)</f>
        <v>147624.41</v>
      </c>
      <c r="E599" s="86">
        <f>SUM(E600:E605)</f>
        <v>185640</v>
      </c>
      <c r="F599" s="86">
        <f t="shared" si="283"/>
        <v>253440</v>
      </c>
      <c r="G599" s="86">
        <f>SUM(G600:G605)</f>
        <v>132940</v>
      </c>
      <c r="H599" s="86">
        <f aca="true" t="shared" si="290" ref="H599:N599">SUM(H600:H605)</f>
        <v>0</v>
      </c>
      <c r="I599" s="86">
        <f t="shared" si="290"/>
        <v>108800</v>
      </c>
      <c r="J599" s="86">
        <f t="shared" si="290"/>
        <v>0</v>
      </c>
      <c r="K599" s="86">
        <f t="shared" si="290"/>
        <v>4000</v>
      </c>
      <c r="L599" s="86">
        <f t="shared" si="290"/>
        <v>0</v>
      </c>
      <c r="M599" s="63">
        <f t="shared" si="290"/>
        <v>0</v>
      </c>
      <c r="N599" s="63">
        <f t="shared" si="290"/>
        <v>7700</v>
      </c>
      <c r="O599" s="86">
        <v>250000</v>
      </c>
      <c r="P599" s="86">
        <v>260000</v>
      </c>
    </row>
    <row r="600" spans="1:19" s="95" customFormat="1" ht="15" customHeight="1">
      <c r="A600" s="105"/>
      <c r="B600" s="131"/>
      <c r="C600" s="56" t="s">
        <v>282</v>
      </c>
      <c r="D600" s="87">
        <v>36795.71</v>
      </c>
      <c r="E600" s="87">
        <v>43180</v>
      </c>
      <c r="F600" s="87">
        <f t="shared" si="283"/>
        <v>132940</v>
      </c>
      <c r="G600" s="87">
        <v>132940</v>
      </c>
      <c r="H600" s="87">
        <v>0</v>
      </c>
      <c r="I600" s="87">
        <v>0</v>
      </c>
      <c r="J600" s="87">
        <v>0</v>
      </c>
      <c r="K600" s="87">
        <v>0</v>
      </c>
      <c r="L600" s="87">
        <v>0</v>
      </c>
      <c r="M600" s="67">
        <v>0</v>
      </c>
      <c r="N600" s="67">
        <v>0</v>
      </c>
      <c r="O600" s="87">
        <v>0</v>
      </c>
      <c r="P600" s="87">
        <v>0</v>
      </c>
      <c r="R600" s="96"/>
      <c r="S600" s="96"/>
    </row>
    <row r="601" spans="1:19" s="95" customFormat="1" ht="15" customHeight="1">
      <c r="A601" s="80"/>
      <c r="B601" s="110"/>
      <c r="C601" s="56" t="s">
        <v>288</v>
      </c>
      <c r="D601" s="87">
        <v>0.11</v>
      </c>
      <c r="E601" s="87">
        <v>0</v>
      </c>
      <c r="F601" s="87">
        <f>SUM(G601:N601)</f>
        <v>0</v>
      </c>
      <c r="G601" s="87">
        <v>0</v>
      </c>
      <c r="H601" s="87">
        <v>0</v>
      </c>
      <c r="I601" s="87">
        <v>0</v>
      </c>
      <c r="J601" s="87">
        <v>0</v>
      </c>
      <c r="K601" s="87">
        <v>0</v>
      </c>
      <c r="L601" s="87">
        <v>0</v>
      </c>
      <c r="M601" s="67">
        <v>0</v>
      </c>
      <c r="N601" s="67">
        <v>0</v>
      </c>
      <c r="O601" s="87">
        <v>0</v>
      </c>
      <c r="P601" s="87">
        <v>0</v>
      </c>
      <c r="S601" s="96"/>
    </row>
    <row r="602" spans="1:19" s="95" customFormat="1" ht="15" customHeight="1">
      <c r="A602" s="80"/>
      <c r="B602" s="110"/>
      <c r="C602" s="57" t="s">
        <v>428</v>
      </c>
      <c r="D602" s="87">
        <v>96247.52</v>
      </c>
      <c r="E602" s="87">
        <v>122170</v>
      </c>
      <c r="F602" s="87">
        <f t="shared" si="283"/>
        <v>108800</v>
      </c>
      <c r="G602" s="87">
        <v>0</v>
      </c>
      <c r="H602" s="87">
        <v>0</v>
      </c>
      <c r="I602" s="87">
        <v>108800</v>
      </c>
      <c r="J602" s="87">
        <v>0</v>
      </c>
      <c r="K602" s="87">
        <v>0</v>
      </c>
      <c r="L602" s="87">
        <v>0</v>
      </c>
      <c r="M602" s="67">
        <v>0</v>
      </c>
      <c r="N602" s="67">
        <v>0</v>
      </c>
      <c r="O602" s="87">
        <v>0</v>
      </c>
      <c r="P602" s="87">
        <v>0</v>
      </c>
      <c r="S602" s="96"/>
    </row>
    <row r="603" spans="1:19" s="95" customFormat="1" ht="15" customHeight="1">
      <c r="A603" s="80"/>
      <c r="B603" s="110"/>
      <c r="C603" s="56" t="s">
        <v>283</v>
      </c>
      <c r="D603" s="87">
        <v>2601.37</v>
      </c>
      <c r="E603" s="87">
        <v>1340</v>
      </c>
      <c r="F603" s="87">
        <f aca="true" t="shared" si="291" ref="F603:F610">SUM(G603:N603)</f>
        <v>0</v>
      </c>
      <c r="G603" s="87">
        <v>0</v>
      </c>
      <c r="H603" s="87">
        <v>0</v>
      </c>
      <c r="I603" s="87">
        <v>0</v>
      </c>
      <c r="J603" s="87">
        <v>0</v>
      </c>
      <c r="K603" s="87">
        <v>0</v>
      </c>
      <c r="L603" s="87">
        <v>0</v>
      </c>
      <c r="M603" s="67">
        <v>0</v>
      </c>
      <c r="N603" s="67">
        <v>0</v>
      </c>
      <c r="O603" s="87">
        <v>0</v>
      </c>
      <c r="P603" s="87">
        <v>0</v>
      </c>
      <c r="S603" s="96"/>
    </row>
    <row r="604" spans="1:19" s="95" customFormat="1" ht="15" customHeight="1">
      <c r="A604" s="80"/>
      <c r="B604" s="110"/>
      <c r="C604" s="56" t="s">
        <v>291</v>
      </c>
      <c r="D604" s="87">
        <v>3160.35</v>
      </c>
      <c r="E604" s="87">
        <v>670</v>
      </c>
      <c r="F604" s="87">
        <f t="shared" si="291"/>
        <v>4000</v>
      </c>
      <c r="G604" s="87">
        <v>0</v>
      </c>
      <c r="H604" s="87">
        <v>0</v>
      </c>
      <c r="I604" s="87">
        <v>0</v>
      </c>
      <c r="J604" s="87">
        <v>0</v>
      </c>
      <c r="K604" s="67">
        <v>4000</v>
      </c>
      <c r="L604" s="87">
        <v>0</v>
      </c>
      <c r="M604" s="67">
        <v>0</v>
      </c>
      <c r="N604" s="67">
        <v>0</v>
      </c>
      <c r="O604" s="87">
        <v>0</v>
      </c>
      <c r="P604" s="87">
        <v>0</v>
      </c>
      <c r="S604" s="96"/>
    </row>
    <row r="605" spans="1:19" s="95" customFormat="1" ht="15" customHeight="1">
      <c r="A605" s="105"/>
      <c r="B605" s="74"/>
      <c r="C605" s="56" t="s">
        <v>299</v>
      </c>
      <c r="D605" s="87">
        <v>8819.35</v>
      </c>
      <c r="E605" s="87">
        <v>18280</v>
      </c>
      <c r="F605" s="87">
        <f t="shared" si="291"/>
        <v>7700</v>
      </c>
      <c r="G605" s="87">
        <v>0</v>
      </c>
      <c r="H605" s="87">
        <v>0</v>
      </c>
      <c r="I605" s="87">
        <v>0</v>
      </c>
      <c r="J605" s="87">
        <v>0</v>
      </c>
      <c r="K605" s="87">
        <v>0</v>
      </c>
      <c r="L605" s="87">
        <v>0</v>
      </c>
      <c r="M605" s="67">
        <v>0</v>
      </c>
      <c r="N605" s="67">
        <v>7700</v>
      </c>
      <c r="O605" s="87">
        <v>0</v>
      </c>
      <c r="P605" s="87">
        <v>0</v>
      </c>
      <c r="S605" s="96"/>
    </row>
    <row r="606" spans="1:16" ht="18" customHeight="1">
      <c r="A606" s="98"/>
      <c r="B606" s="76" t="s">
        <v>115</v>
      </c>
      <c r="C606" s="76" t="s">
        <v>118</v>
      </c>
      <c r="D606" s="86">
        <f>D607</f>
        <v>1986.3</v>
      </c>
      <c r="E606" s="86">
        <f>E607</f>
        <v>1990</v>
      </c>
      <c r="F606" s="86">
        <f t="shared" si="291"/>
        <v>1400</v>
      </c>
      <c r="G606" s="86">
        <f>G607</f>
        <v>0</v>
      </c>
      <c r="H606" s="86">
        <f aca="true" t="shared" si="292" ref="H606:N606">H607</f>
        <v>0</v>
      </c>
      <c r="I606" s="86">
        <f t="shared" si="292"/>
        <v>1400</v>
      </c>
      <c r="J606" s="86">
        <f t="shared" si="292"/>
        <v>0</v>
      </c>
      <c r="K606" s="86">
        <f t="shared" si="292"/>
        <v>0</v>
      </c>
      <c r="L606" s="86">
        <f t="shared" si="292"/>
        <v>0</v>
      </c>
      <c r="M606" s="63">
        <f t="shared" si="292"/>
        <v>0</v>
      </c>
      <c r="N606" s="63">
        <f t="shared" si="292"/>
        <v>0</v>
      </c>
      <c r="O606" s="86">
        <v>1500</v>
      </c>
      <c r="P606" s="86">
        <v>1600</v>
      </c>
    </row>
    <row r="607" spans="1:19" s="95" customFormat="1" ht="15" customHeight="1">
      <c r="A607" s="105"/>
      <c r="B607" s="131"/>
      <c r="C607" s="57" t="s">
        <v>428</v>
      </c>
      <c r="D607" s="87">
        <v>1986.3</v>
      </c>
      <c r="E607" s="87">
        <v>1990</v>
      </c>
      <c r="F607" s="87">
        <f t="shared" si="291"/>
        <v>1400</v>
      </c>
      <c r="G607" s="87">
        <v>0</v>
      </c>
      <c r="H607" s="87">
        <v>0</v>
      </c>
      <c r="I607" s="87">
        <v>1400</v>
      </c>
      <c r="J607" s="87">
        <v>0</v>
      </c>
      <c r="K607" s="87">
        <v>0</v>
      </c>
      <c r="L607" s="87">
        <v>0</v>
      </c>
      <c r="M607" s="67">
        <v>0</v>
      </c>
      <c r="N607" s="67">
        <v>0</v>
      </c>
      <c r="O607" s="87">
        <v>0</v>
      </c>
      <c r="P607" s="87">
        <v>0</v>
      </c>
      <c r="S607" s="96"/>
    </row>
    <row r="608" spans="1:16" ht="21" customHeight="1">
      <c r="A608" s="98"/>
      <c r="B608" s="76" t="s">
        <v>80</v>
      </c>
      <c r="C608" s="76" t="s">
        <v>116</v>
      </c>
      <c r="D608" s="86">
        <f>D609</f>
        <v>1744.29</v>
      </c>
      <c r="E608" s="86">
        <f>E609</f>
        <v>20094.309999999998</v>
      </c>
      <c r="F608" s="86">
        <f t="shared" si="291"/>
        <v>14370</v>
      </c>
      <c r="G608" s="86">
        <f>G609</f>
        <v>5500</v>
      </c>
      <c r="H608" s="86">
        <f aca="true" t="shared" si="293" ref="H608:P608">H609</f>
        <v>1070</v>
      </c>
      <c r="I608" s="86">
        <f t="shared" si="293"/>
        <v>6800</v>
      </c>
      <c r="J608" s="86">
        <f t="shared" si="293"/>
        <v>0</v>
      </c>
      <c r="K608" s="86">
        <f t="shared" si="293"/>
        <v>1000</v>
      </c>
      <c r="L608" s="86">
        <f t="shared" si="293"/>
        <v>0</v>
      </c>
      <c r="M608" s="63">
        <f t="shared" si="293"/>
        <v>0</v>
      </c>
      <c r="N608" s="63">
        <f t="shared" si="293"/>
        <v>0</v>
      </c>
      <c r="O608" s="86">
        <f t="shared" si="293"/>
        <v>7000</v>
      </c>
      <c r="P608" s="86">
        <f t="shared" si="293"/>
        <v>5000</v>
      </c>
    </row>
    <row r="609" spans="1:16" ht="18" customHeight="1">
      <c r="A609" s="98"/>
      <c r="B609" s="76" t="s">
        <v>84</v>
      </c>
      <c r="C609" s="76" t="s">
        <v>117</v>
      </c>
      <c r="D609" s="86">
        <f>D611+D613+D612+D615</f>
        <v>1744.29</v>
      </c>
      <c r="E609" s="86">
        <f>E611+E613+E612+E615</f>
        <v>20094.309999999998</v>
      </c>
      <c r="F609" s="86">
        <f t="shared" si="291"/>
        <v>14370</v>
      </c>
      <c r="G609" s="86">
        <f>G611+G613+G612+G614+G615+G610</f>
        <v>5500</v>
      </c>
      <c r="H609" s="86">
        <f aca="true" t="shared" si="294" ref="H609:N609">H611+H613+H612+H614+H615+H610</f>
        <v>1070</v>
      </c>
      <c r="I609" s="86">
        <f t="shared" si="294"/>
        <v>6800</v>
      </c>
      <c r="J609" s="86">
        <f t="shared" si="294"/>
        <v>0</v>
      </c>
      <c r="K609" s="86">
        <f t="shared" si="294"/>
        <v>1000</v>
      </c>
      <c r="L609" s="86">
        <f t="shared" si="294"/>
        <v>0</v>
      </c>
      <c r="M609" s="86">
        <f t="shared" si="294"/>
        <v>0</v>
      </c>
      <c r="N609" s="86">
        <f t="shared" si="294"/>
        <v>0</v>
      </c>
      <c r="O609" s="86">
        <v>7000</v>
      </c>
      <c r="P609" s="86">
        <v>5000</v>
      </c>
    </row>
    <row r="610" spans="1:19" s="95" customFormat="1" ht="15" customHeight="1">
      <c r="A610" s="105"/>
      <c r="B610" s="74"/>
      <c r="C610" s="56" t="s">
        <v>282</v>
      </c>
      <c r="D610" s="87">
        <v>0</v>
      </c>
      <c r="E610" s="87">
        <v>0</v>
      </c>
      <c r="F610" s="87">
        <f t="shared" si="291"/>
        <v>5500</v>
      </c>
      <c r="G610" s="87">
        <v>5500</v>
      </c>
      <c r="H610" s="87">
        <v>0</v>
      </c>
      <c r="I610" s="87">
        <v>0</v>
      </c>
      <c r="J610" s="87">
        <v>0</v>
      </c>
      <c r="K610" s="87">
        <v>0</v>
      </c>
      <c r="L610" s="87">
        <v>0</v>
      </c>
      <c r="M610" s="67">
        <v>0</v>
      </c>
      <c r="N610" s="67">
        <v>0</v>
      </c>
      <c r="O610" s="87">
        <v>0</v>
      </c>
      <c r="P610" s="87">
        <v>0</v>
      </c>
      <c r="S610" s="96"/>
    </row>
    <row r="611" spans="1:19" s="95" customFormat="1" ht="15" customHeight="1">
      <c r="A611" s="105"/>
      <c r="B611" s="74"/>
      <c r="C611" s="56" t="s">
        <v>288</v>
      </c>
      <c r="D611" s="87">
        <v>0</v>
      </c>
      <c r="E611" s="87">
        <v>1070</v>
      </c>
      <c r="F611" s="87">
        <v>0</v>
      </c>
      <c r="G611" s="87">
        <v>0</v>
      </c>
      <c r="H611" s="87">
        <v>1070</v>
      </c>
      <c r="I611" s="87">
        <v>0</v>
      </c>
      <c r="J611" s="87">
        <v>0</v>
      </c>
      <c r="K611" s="87">
        <v>0</v>
      </c>
      <c r="L611" s="87">
        <v>0</v>
      </c>
      <c r="M611" s="67">
        <v>0</v>
      </c>
      <c r="N611" s="67">
        <v>0</v>
      </c>
      <c r="O611" s="87">
        <v>0</v>
      </c>
      <c r="P611" s="87">
        <v>0</v>
      </c>
      <c r="S611" s="96"/>
    </row>
    <row r="612" spans="1:19" s="95" customFormat="1" ht="15" customHeight="1">
      <c r="A612" s="80"/>
      <c r="B612" s="110"/>
      <c r="C612" s="56" t="s">
        <v>283</v>
      </c>
      <c r="D612" s="87">
        <v>0</v>
      </c>
      <c r="E612" s="87">
        <v>670</v>
      </c>
      <c r="F612" s="87">
        <f>SUM(G612:N612)</f>
        <v>0</v>
      </c>
      <c r="G612" s="87">
        <v>0</v>
      </c>
      <c r="H612" s="87">
        <v>0</v>
      </c>
      <c r="I612" s="87">
        <v>0</v>
      </c>
      <c r="J612" s="87">
        <v>0</v>
      </c>
      <c r="K612" s="87">
        <v>0</v>
      </c>
      <c r="L612" s="87">
        <v>0</v>
      </c>
      <c r="M612" s="67">
        <v>0</v>
      </c>
      <c r="N612" s="67">
        <v>0</v>
      </c>
      <c r="O612" s="87">
        <v>0</v>
      </c>
      <c r="P612" s="87">
        <v>0</v>
      </c>
      <c r="S612" s="96"/>
    </row>
    <row r="613" spans="1:19" s="95" customFormat="1" ht="15" customHeight="1">
      <c r="A613" s="105"/>
      <c r="B613" s="74"/>
      <c r="C613" s="57" t="s">
        <v>428</v>
      </c>
      <c r="D613" s="87">
        <v>1326.34</v>
      </c>
      <c r="E613" s="87">
        <v>3470</v>
      </c>
      <c r="F613" s="87">
        <v>0</v>
      </c>
      <c r="G613" s="87">
        <v>0</v>
      </c>
      <c r="H613" s="87">
        <v>0</v>
      </c>
      <c r="I613" s="87">
        <v>6800</v>
      </c>
      <c r="J613" s="87">
        <v>0</v>
      </c>
      <c r="K613" s="87">
        <v>0</v>
      </c>
      <c r="L613" s="87">
        <v>0</v>
      </c>
      <c r="M613" s="67">
        <v>0</v>
      </c>
      <c r="N613" s="67">
        <v>0</v>
      </c>
      <c r="O613" s="87">
        <v>0</v>
      </c>
      <c r="P613" s="87">
        <v>0</v>
      </c>
      <c r="S613" s="96"/>
    </row>
    <row r="614" spans="1:19" s="95" customFormat="1" ht="15" customHeight="1">
      <c r="A614" s="80"/>
      <c r="B614" s="110"/>
      <c r="C614" s="56" t="s">
        <v>291</v>
      </c>
      <c r="D614" s="87">
        <v>0</v>
      </c>
      <c r="E614" s="87">
        <v>0</v>
      </c>
      <c r="F614" s="87">
        <f>SUM(G614:N614)</f>
        <v>1000</v>
      </c>
      <c r="G614" s="87">
        <v>0</v>
      </c>
      <c r="H614" s="87">
        <v>0</v>
      </c>
      <c r="I614" s="87">
        <v>0</v>
      </c>
      <c r="J614" s="87">
        <v>0</v>
      </c>
      <c r="K614" s="67">
        <v>1000</v>
      </c>
      <c r="L614" s="87">
        <v>0</v>
      </c>
      <c r="M614" s="67">
        <v>0</v>
      </c>
      <c r="N614" s="67">
        <v>0</v>
      </c>
      <c r="O614" s="87">
        <v>0</v>
      </c>
      <c r="P614" s="87">
        <v>0</v>
      </c>
      <c r="S614" s="96"/>
    </row>
    <row r="615" spans="1:19" s="95" customFormat="1" ht="15" customHeight="1">
      <c r="A615" s="105"/>
      <c r="B615" s="74"/>
      <c r="C615" s="56" t="s">
        <v>299</v>
      </c>
      <c r="D615" s="87">
        <v>417.95</v>
      </c>
      <c r="E615" s="87">
        <v>14884.31</v>
      </c>
      <c r="F615" s="87">
        <f>SUM(G615:N615)</f>
        <v>0</v>
      </c>
      <c r="G615" s="87">
        <v>0</v>
      </c>
      <c r="H615" s="87">
        <v>0</v>
      </c>
      <c r="I615" s="87">
        <v>0</v>
      </c>
      <c r="J615" s="87">
        <v>0</v>
      </c>
      <c r="K615" s="87">
        <v>0</v>
      </c>
      <c r="L615" s="87">
        <v>0</v>
      </c>
      <c r="M615" s="67">
        <v>0</v>
      </c>
      <c r="N615" s="67">
        <v>0</v>
      </c>
      <c r="O615" s="87">
        <v>0</v>
      </c>
      <c r="P615" s="87">
        <v>0</v>
      </c>
      <c r="S615" s="96"/>
    </row>
    <row r="616" spans="1:19" s="95" customFormat="1" ht="15" customHeight="1">
      <c r="A616" s="106"/>
      <c r="B616" s="107"/>
      <c r="C616" s="107"/>
      <c r="D616" s="133"/>
      <c r="E616" s="133"/>
      <c r="F616" s="133"/>
      <c r="G616" s="133"/>
      <c r="H616" s="133"/>
      <c r="I616" s="133"/>
      <c r="J616" s="133"/>
      <c r="K616" s="133"/>
      <c r="L616" s="133"/>
      <c r="M616" s="223"/>
      <c r="N616" s="223"/>
      <c r="O616" s="133"/>
      <c r="P616" s="133"/>
      <c r="S616" s="96"/>
    </row>
    <row r="617" spans="1:19" s="95" customFormat="1" ht="58.5" customHeight="1">
      <c r="A617" s="106"/>
      <c r="B617" s="107"/>
      <c r="C617" s="107"/>
      <c r="D617" s="133"/>
      <c r="E617" s="133"/>
      <c r="F617" s="133"/>
      <c r="G617" s="133"/>
      <c r="H617" s="133"/>
      <c r="I617" s="133"/>
      <c r="J617" s="133"/>
      <c r="K617" s="133"/>
      <c r="L617" s="133"/>
      <c r="M617" s="223"/>
      <c r="N617" s="223"/>
      <c r="O617" s="133"/>
      <c r="P617" s="133"/>
      <c r="S617" s="96"/>
    </row>
    <row r="618" spans="1:19" s="148" customFormat="1" ht="15" customHeight="1">
      <c r="A618" s="280" t="s">
        <v>11</v>
      </c>
      <c r="B618" s="280" t="s">
        <v>94</v>
      </c>
      <c r="C618" s="273" t="s">
        <v>15</v>
      </c>
      <c r="D618" s="272" t="s">
        <v>396</v>
      </c>
      <c r="E618" s="272" t="s">
        <v>397</v>
      </c>
      <c r="F618" s="282" t="s">
        <v>405</v>
      </c>
      <c r="G618" s="275" t="s">
        <v>398</v>
      </c>
      <c r="H618" s="275"/>
      <c r="I618" s="275"/>
      <c r="J618" s="275"/>
      <c r="K618" s="275"/>
      <c r="L618" s="275"/>
      <c r="M618" s="275"/>
      <c r="N618" s="275"/>
      <c r="O618" s="272" t="s">
        <v>307</v>
      </c>
      <c r="P618" s="272" t="s">
        <v>399</v>
      </c>
      <c r="S618" s="149"/>
    </row>
    <row r="619" spans="1:19" s="148" customFormat="1" ht="35.25" customHeight="1">
      <c r="A619" s="273"/>
      <c r="B619" s="273"/>
      <c r="C619" s="273"/>
      <c r="D619" s="275"/>
      <c r="E619" s="275"/>
      <c r="F619" s="283"/>
      <c r="G619" s="150" t="s">
        <v>71</v>
      </c>
      <c r="H619" s="150" t="s">
        <v>12</v>
      </c>
      <c r="I619" s="150" t="s">
        <v>74</v>
      </c>
      <c r="J619" s="150" t="s">
        <v>72</v>
      </c>
      <c r="K619" s="150" t="s">
        <v>13</v>
      </c>
      <c r="L619" s="151" t="s">
        <v>229</v>
      </c>
      <c r="M619" s="150" t="s">
        <v>230</v>
      </c>
      <c r="N619" s="150" t="s">
        <v>98</v>
      </c>
      <c r="O619" s="272"/>
      <c r="P619" s="272"/>
      <c r="S619" s="149"/>
    </row>
    <row r="620" spans="1:16" s="146" customFormat="1" ht="10.5" customHeight="1">
      <c r="A620" s="145">
        <v>1</v>
      </c>
      <c r="B620" s="145">
        <v>2</v>
      </c>
      <c r="C620" s="145">
        <v>3</v>
      </c>
      <c r="D620" s="145">
        <v>4</v>
      </c>
      <c r="E620" s="145">
        <v>5</v>
      </c>
      <c r="F620" s="145">
        <v>6</v>
      </c>
      <c r="G620" s="145">
        <v>7</v>
      </c>
      <c r="H620" s="145">
        <v>8</v>
      </c>
      <c r="I620" s="145">
        <v>9</v>
      </c>
      <c r="J620" s="145">
        <v>10</v>
      </c>
      <c r="K620" s="145">
        <v>11</v>
      </c>
      <c r="L620" s="145">
        <v>12</v>
      </c>
      <c r="M620" s="224">
        <v>13</v>
      </c>
      <c r="N620" s="224">
        <v>14</v>
      </c>
      <c r="O620" s="145">
        <v>15</v>
      </c>
      <c r="P620" s="145">
        <v>16</v>
      </c>
    </row>
    <row r="621" spans="1:16" ht="24.75" customHeight="1">
      <c r="A621" s="103" t="s">
        <v>339</v>
      </c>
      <c r="B621" s="234" t="s">
        <v>199</v>
      </c>
      <c r="C621" s="235"/>
      <c r="D621" s="88">
        <f>D622</f>
        <v>86717.76</v>
      </c>
      <c r="E621" s="88">
        <f>E622</f>
        <v>312000</v>
      </c>
      <c r="F621" s="92">
        <f aca="true" t="shared" si="295" ref="F621:F626">SUM(G621:N621)</f>
        <v>300000</v>
      </c>
      <c r="G621" s="88">
        <f aca="true" t="shared" si="296" ref="G621:P621">G622</f>
        <v>190000</v>
      </c>
      <c r="H621" s="88">
        <f t="shared" si="296"/>
        <v>0</v>
      </c>
      <c r="I621" s="88">
        <f t="shared" si="296"/>
        <v>0</v>
      </c>
      <c r="J621" s="88">
        <f t="shared" si="296"/>
        <v>110000</v>
      </c>
      <c r="K621" s="88">
        <f t="shared" si="296"/>
        <v>0</v>
      </c>
      <c r="L621" s="88">
        <f t="shared" si="296"/>
        <v>0</v>
      </c>
      <c r="M621" s="64">
        <f t="shared" si="296"/>
        <v>0</v>
      </c>
      <c r="N621" s="64">
        <f t="shared" si="296"/>
        <v>0</v>
      </c>
      <c r="O621" s="88">
        <f t="shared" si="296"/>
        <v>0</v>
      </c>
      <c r="P621" s="88">
        <f t="shared" si="296"/>
        <v>0</v>
      </c>
    </row>
    <row r="622" spans="1:16" ht="21" customHeight="1">
      <c r="A622" s="98"/>
      <c r="B622" s="76">
        <v>4</v>
      </c>
      <c r="C622" s="76" t="s">
        <v>121</v>
      </c>
      <c r="D622" s="86">
        <f>D625+D623</f>
        <v>86717.76</v>
      </c>
      <c r="E622" s="86">
        <f>E625+E623</f>
        <v>312000</v>
      </c>
      <c r="F622" s="86">
        <f t="shared" si="295"/>
        <v>300000</v>
      </c>
      <c r="G622" s="86">
        <f>G625</f>
        <v>190000</v>
      </c>
      <c r="H622" s="86">
        <f aca="true" t="shared" si="297" ref="H622:P622">H625</f>
        <v>0</v>
      </c>
      <c r="I622" s="86">
        <f t="shared" si="297"/>
        <v>0</v>
      </c>
      <c r="J622" s="86">
        <f t="shared" si="297"/>
        <v>110000</v>
      </c>
      <c r="K622" s="86">
        <f t="shared" si="297"/>
        <v>0</v>
      </c>
      <c r="L622" s="86">
        <f t="shared" si="297"/>
        <v>0</v>
      </c>
      <c r="M622" s="63">
        <f t="shared" si="297"/>
        <v>0</v>
      </c>
      <c r="N622" s="63">
        <f t="shared" si="297"/>
        <v>0</v>
      </c>
      <c r="O622" s="86">
        <f t="shared" si="297"/>
        <v>0</v>
      </c>
      <c r="P622" s="86">
        <f t="shared" si="297"/>
        <v>0</v>
      </c>
    </row>
    <row r="623" spans="1:16" ht="18" customHeight="1">
      <c r="A623" s="98"/>
      <c r="B623" s="76" t="s">
        <v>84</v>
      </c>
      <c r="C623" s="76" t="s">
        <v>117</v>
      </c>
      <c r="D623" s="86">
        <f>D624</f>
        <v>0</v>
      </c>
      <c r="E623" s="86">
        <f>E624</f>
        <v>80000</v>
      </c>
      <c r="F623" s="86">
        <f t="shared" si="295"/>
        <v>0</v>
      </c>
      <c r="G623" s="86">
        <f>G624</f>
        <v>0</v>
      </c>
      <c r="H623" s="86">
        <f aca="true" t="shared" si="298" ref="H623:P623">H624</f>
        <v>0</v>
      </c>
      <c r="I623" s="86">
        <f t="shared" si="298"/>
        <v>0</v>
      </c>
      <c r="J623" s="86">
        <f t="shared" si="298"/>
        <v>0</v>
      </c>
      <c r="K623" s="86">
        <f t="shared" si="298"/>
        <v>0</v>
      </c>
      <c r="L623" s="86">
        <f t="shared" si="298"/>
        <v>0</v>
      </c>
      <c r="M623" s="63">
        <f t="shared" si="298"/>
        <v>0</v>
      </c>
      <c r="N623" s="63">
        <f t="shared" si="298"/>
        <v>0</v>
      </c>
      <c r="O623" s="86">
        <f t="shared" si="298"/>
        <v>0</v>
      </c>
      <c r="P623" s="86">
        <f t="shared" si="298"/>
        <v>0</v>
      </c>
    </row>
    <row r="624" spans="1:19" s="95" customFormat="1" ht="15" customHeight="1">
      <c r="A624" s="105"/>
      <c r="B624" s="74"/>
      <c r="C624" s="56" t="s">
        <v>282</v>
      </c>
      <c r="D624" s="87">
        <v>0</v>
      </c>
      <c r="E624" s="87">
        <v>80000</v>
      </c>
      <c r="F624" s="87">
        <f t="shared" si="295"/>
        <v>0</v>
      </c>
      <c r="G624" s="87">
        <v>0</v>
      </c>
      <c r="H624" s="87">
        <v>0</v>
      </c>
      <c r="I624" s="87">
        <v>0</v>
      </c>
      <c r="J624" s="87">
        <v>0</v>
      </c>
      <c r="K624" s="87">
        <v>0</v>
      </c>
      <c r="L624" s="87">
        <v>0</v>
      </c>
      <c r="M624" s="67">
        <v>0</v>
      </c>
      <c r="N624" s="67">
        <v>0</v>
      </c>
      <c r="O624" s="87">
        <v>0</v>
      </c>
      <c r="P624" s="87">
        <v>0</v>
      </c>
      <c r="S624" s="96"/>
    </row>
    <row r="625" spans="1:16" ht="18" customHeight="1">
      <c r="A625" s="98"/>
      <c r="B625" s="76" t="s">
        <v>5</v>
      </c>
      <c r="C625" s="76" t="s">
        <v>132</v>
      </c>
      <c r="D625" s="86">
        <f>D626+D630+D631</f>
        <v>86717.76</v>
      </c>
      <c r="E625" s="86">
        <f>E626+E630+E631</f>
        <v>232000</v>
      </c>
      <c r="F625" s="86">
        <f t="shared" si="295"/>
        <v>300000</v>
      </c>
      <c r="G625" s="86">
        <f>G626+G630+G631</f>
        <v>190000</v>
      </c>
      <c r="H625" s="86">
        <f aca="true" t="shared" si="299" ref="H625:N625">H626+H630+H631</f>
        <v>0</v>
      </c>
      <c r="I625" s="86">
        <f t="shared" si="299"/>
        <v>0</v>
      </c>
      <c r="J625" s="86">
        <f t="shared" si="299"/>
        <v>110000</v>
      </c>
      <c r="K625" s="86">
        <f t="shared" si="299"/>
        <v>0</v>
      </c>
      <c r="L625" s="86">
        <f t="shared" si="299"/>
        <v>0</v>
      </c>
      <c r="M625" s="63">
        <f t="shared" si="299"/>
        <v>0</v>
      </c>
      <c r="N625" s="63">
        <f t="shared" si="299"/>
        <v>0</v>
      </c>
      <c r="O625" s="86">
        <f>O626+O630</f>
        <v>0</v>
      </c>
      <c r="P625" s="86">
        <f>P626+P630</f>
        <v>0</v>
      </c>
    </row>
    <row r="626" spans="1:19" s="95" customFormat="1" ht="15" customHeight="1">
      <c r="A626" s="105"/>
      <c r="B626" s="74"/>
      <c r="C626" s="56" t="s">
        <v>282</v>
      </c>
      <c r="D626" s="87">
        <v>60173.2</v>
      </c>
      <c r="E626" s="87">
        <v>125400</v>
      </c>
      <c r="F626" s="87">
        <f t="shared" si="295"/>
        <v>190000</v>
      </c>
      <c r="G626" s="87">
        <v>190000</v>
      </c>
      <c r="H626" s="87">
        <v>0</v>
      </c>
      <c r="I626" s="87">
        <v>0</v>
      </c>
      <c r="J626" s="87">
        <v>0</v>
      </c>
      <c r="K626" s="87">
        <v>0</v>
      </c>
      <c r="L626" s="87">
        <v>0</v>
      </c>
      <c r="M626" s="67">
        <v>0</v>
      </c>
      <c r="N626" s="67">
        <v>0</v>
      </c>
      <c r="O626" s="87">
        <v>0</v>
      </c>
      <c r="P626" s="87">
        <v>0</v>
      </c>
      <c r="S626" s="96"/>
    </row>
    <row r="627" spans="1:19" s="95" customFormat="1" ht="15" customHeight="1">
      <c r="A627" s="238" t="s">
        <v>11</v>
      </c>
      <c r="B627" s="238" t="s">
        <v>94</v>
      </c>
      <c r="C627" s="239" t="s">
        <v>15</v>
      </c>
      <c r="D627" s="238" t="s">
        <v>303</v>
      </c>
      <c r="E627" s="238" t="s">
        <v>304</v>
      </c>
      <c r="F627" s="264" t="s">
        <v>305</v>
      </c>
      <c r="G627" s="239" t="s">
        <v>306</v>
      </c>
      <c r="H627" s="239"/>
      <c r="I627" s="239"/>
      <c r="J627" s="239"/>
      <c r="K627" s="239"/>
      <c r="L627" s="239"/>
      <c r="M627" s="239"/>
      <c r="N627" s="239"/>
      <c r="O627" s="238" t="s">
        <v>239</v>
      </c>
      <c r="P627" s="238" t="s">
        <v>307</v>
      </c>
      <c r="S627" s="96"/>
    </row>
    <row r="628" spans="1:19" s="148" customFormat="1" ht="44.25" customHeight="1">
      <c r="A628" s="239"/>
      <c r="B628" s="239"/>
      <c r="C628" s="239"/>
      <c r="D628" s="239"/>
      <c r="E628" s="239"/>
      <c r="F628" s="265"/>
      <c r="G628" s="97" t="s">
        <v>71</v>
      </c>
      <c r="H628" s="97" t="s">
        <v>12</v>
      </c>
      <c r="I628" s="97" t="s">
        <v>74</v>
      </c>
      <c r="J628" s="97" t="s">
        <v>72</v>
      </c>
      <c r="K628" s="97" t="s">
        <v>13</v>
      </c>
      <c r="L628" s="201" t="s">
        <v>229</v>
      </c>
      <c r="M628" s="97" t="s">
        <v>230</v>
      </c>
      <c r="N628" s="97" t="s">
        <v>98</v>
      </c>
      <c r="O628" s="238"/>
      <c r="P628" s="238"/>
      <c r="S628" s="149"/>
    </row>
    <row r="629" spans="1:19" s="95" customFormat="1" ht="10.5" customHeight="1">
      <c r="A629" s="80">
        <v>1</v>
      </c>
      <c r="B629" s="80">
        <v>2</v>
      </c>
      <c r="C629" s="80">
        <v>3</v>
      </c>
      <c r="D629" s="80">
        <v>4</v>
      </c>
      <c r="E629" s="80">
        <v>5</v>
      </c>
      <c r="F629" s="80">
        <v>6</v>
      </c>
      <c r="G629" s="80">
        <v>7</v>
      </c>
      <c r="H629" s="80">
        <v>8</v>
      </c>
      <c r="I629" s="80">
        <v>9</v>
      </c>
      <c r="J629" s="80">
        <v>10</v>
      </c>
      <c r="K629" s="80">
        <v>11</v>
      </c>
      <c r="L629" s="80">
        <v>12</v>
      </c>
      <c r="M629" s="213">
        <v>13</v>
      </c>
      <c r="N629" s="213">
        <v>14</v>
      </c>
      <c r="O629" s="80">
        <v>15</v>
      </c>
      <c r="P629" s="80">
        <v>16</v>
      </c>
      <c r="S629" s="96"/>
    </row>
    <row r="630" spans="1:19" s="95" customFormat="1" ht="15" customHeight="1">
      <c r="A630" s="105"/>
      <c r="B630" s="74"/>
      <c r="C630" s="56" t="s">
        <v>287</v>
      </c>
      <c r="D630" s="87">
        <v>0</v>
      </c>
      <c r="E630" s="87">
        <v>106600</v>
      </c>
      <c r="F630" s="87">
        <f>SUM(G630:N630)</f>
        <v>110000</v>
      </c>
      <c r="G630" s="87">
        <v>0</v>
      </c>
      <c r="H630" s="87">
        <v>0</v>
      </c>
      <c r="I630" s="87">
        <v>0</v>
      </c>
      <c r="J630" s="87">
        <v>110000</v>
      </c>
      <c r="K630" s="87">
        <v>0</v>
      </c>
      <c r="L630" s="87">
        <v>0</v>
      </c>
      <c r="M630" s="67">
        <v>0</v>
      </c>
      <c r="N630" s="67">
        <v>0</v>
      </c>
      <c r="O630" s="87">
        <v>0</v>
      </c>
      <c r="P630" s="87">
        <v>0</v>
      </c>
      <c r="S630" s="96"/>
    </row>
    <row r="631" spans="1:19" s="95" customFormat="1" ht="14.25" customHeight="1">
      <c r="A631" s="105"/>
      <c r="B631" s="74"/>
      <c r="C631" s="56" t="s">
        <v>297</v>
      </c>
      <c r="D631" s="87">
        <v>26544.56</v>
      </c>
      <c r="E631" s="87">
        <v>0</v>
      </c>
      <c r="F631" s="87">
        <v>0</v>
      </c>
      <c r="G631" s="87">
        <v>0</v>
      </c>
      <c r="H631" s="87">
        <v>0</v>
      </c>
      <c r="I631" s="87">
        <v>0</v>
      </c>
      <c r="J631" s="87">
        <v>0</v>
      </c>
      <c r="K631" s="87">
        <v>0</v>
      </c>
      <c r="L631" s="87">
        <v>0</v>
      </c>
      <c r="M631" s="67">
        <v>0</v>
      </c>
      <c r="N631" s="67">
        <v>0</v>
      </c>
      <c r="O631" s="87">
        <v>0</v>
      </c>
      <c r="P631" s="87">
        <v>0</v>
      </c>
      <c r="S631" s="96"/>
    </row>
    <row r="632" spans="1:16" ht="24.75" customHeight="1">
      <c r="A632" s="103" t="s">
        <v>339</v>
      </c>
      <c r="B632" s="234" t="s">
        <v>200</v>
      </c>
      <c r="C632" s="235"/>
      <c r="D632" s="88">
        <f aca="true" t="shared" si="300" ref="D632:E634">D633</f>
        <v>0</v>
      </c>
      <c r="E632" s="88">
        <f t="shared" si="300"/>
        <v>0</v>
      </c>
      <c r="F632" s="92">
        <f>SUM(G632:N632)</f>
        <v>0</v>
      </c>
      <c r="G632" s="88">
        <f>G633</f>
        <v>0</v>
      </c>
      <c r="H632" s="88">
        <f aca="true" t="shared" si="301" ref="H632:N632">H633</f>
        <v>0</v>
      </c>
      <c r="I632" s="88">
        <f t="shared" si="301"/>
        <v>0</v>
      </c>
      <c r="J632" s="88">
        <f t="shared" si="301"/>
        <v>0</v>
      </c>
      <c r="K632" s="88">
        <f t="shared" si="301"/>
        <v>0</v>
      </c>
      <c r="L632" s="88">
        <f t="shared" si="301"/>
        <v>0</v>
      </c>
      <c r="M632" s="64">
        <f t="shared" si="301"/>
        <v>0</v>
      </c>
      <c r="N632" s="64">
        <f t="shared" si="301"/>
        <v>0</v>
      </c>
      <c r="O632" s="88">
        <f>O633</f>
        <v>0</v>
      </c>
      <c r="P632" s="88">
        <f>P633</f>
        <v>0</v>
      </c>
    </row>
    <row r="633" spans="1:16" ht="21" customHeight="1">
      <c r="A633" s="98"/>
      <c r="B633" s="76">
        <v>3</v>
      </c>
      <c r="C633" s="104" t="s">
        <v>3</v>
      </c>
      <c r="D633" s="86">
        <f t="shared" si="300"/>
        <v>0</v>
      </c>
      <c r="E633" s="86">
        <f t="shared" si="300"/>
        <v>0</v>
      </c>
      <c r="F633" s="86">
        <f>SUM(G633:N633)</f>
        <v>0</v>
      </c>
      <c r="G633" s="86">
        <f aca="true" t="shared" si="302" ref="G633:P634">G634</f>
        <v>0</v>
      </c>
      <c r="H633" s="86">
        <f t="shared" si="302"/>
        <v>0</v>
      </c>
      <c r="I633" s="86">
        <f t="shared" si="302"/>
        <v>0</v>
      </c>
      <c r="J633" s="86">
        <f t="shared" si="302"/>
        <v>0</v>
      </c>
      <c r="K633" s="86">
        <f t="shared" si="302"/>
        <v>0</v>
      </c>
      <c r="L633" s="86">
        <f t="shared" si="302"/>
        <v>0</v>
      </c>
      <c r="M633" s="63">
        <f t="shared" si="302"/>
        <v>0</v>
      </c>
      <c r="N633" s="63">
        <f t="shared" si="302"/>
        <v>0</v>
      </c>
      <c r="O633" s="86">
        <f t="shared" si="302"/>
        <v>0</v>
      </c>
      <c r="P633" s="86">
        <f t="shared" si="302"/>
        <v>0</v>
      </c>
    </row>
    <row r="634" spans="1:16" ht="18" customHeight="1">
      <c r="A634" s="98"/>
      <c r="B634" s="76">
        <v>32</v>
      </c>
      <c r="C634" s="104" t="s">
        <v>7</v>
      </c>
      <c r="D634" s="86">
        <f t="shared" si="300"/>
        <v>0</v>
      </c>
      <c r="E634" s="86">
        <f t="shared" si="300"/>
        <v>0</v>
      </c>
      <c r="F634" s="86">
        <f>SUM(G634:N634)</f>
        <v>0</v>
      </c>
      <c r="G634" s="86">
        <f>G635</f>
        <v>0</v>
      </c>
      <c r="H634" s="86">
        <f t="shared" si="302"/>
        <v>0</v>
      </c>
      <c r="I634" s="86">
        <f t="shared" si="302"/>
        <v>0</v>
      </c>
      <c r="J634" s="86">
        <f t="shared" si="302"/>
        <v>0</v>
      </c>
      <c r="K634" s="86">
        <f t="shared" si="302"/>
        <v>0</v>
      </c>
      <c r="L634" s="86">
        <f t="shared" si="302"/>
        <v>0</v>
      </c>
      <c r="M634" s="63">
        <f t="shared" si="302"/>
        <v>0</v>
      </c>
      <c r="N634" s="63">
        <f t="shared" si="302"/>
        <v>0</v>
      </c>
      <c r="O634" s="86">
        <v>0</v>
      </c>
      <c r="P634" s="86">
        <v>0</v>
      </c>
    </row>
    <row r="635" spans="1:19" s="81" customFormat="1" ht="15" customHeight="1">
      <c r="A635" s="116"/>
      <c r="B635" s="117"/>
      <c r="C635" s="118"/>
      <c r="D635" s="136">
        <v>0</v>
      </c>
      <c r="E635" s="136">
        <v>0</v>
      </c>
      <c r="F635" s="136">
        <f>SUM(G635:N635)</f>
        <v>0</v>
      </c>
      <c r="G635" s="136">
        <v>0</v>
      </c>
      <c r="H635" s="136">
        <v>0</v>
      </c>
      <c r="I635" s="136">
        <v>0</v>
      </c>
      <c r="J635" s="136">
        <v>0</v>
      </c>
      <c r="K635" s="136">
        <v>0</v>
      </c>
      <c r="L635" s="136">
        <v>0</v>
      </c>
      <c r="M635" s="217">
        <v>0</v>
      </c>
      <c r="N635" s="217">
        <v>0</v>
      </c>
      <c r="O635" s="136">
        <v>0</v>
      </c>
      <c r="P635" s="136">
        <v>0</v>
      </c>
      <c r="S635" s="82"/>
    </row>
    <row r="636" spans="1:19" s="119" customFormat="1" ht="35.25" customHeight="1">
      <c r="A636" s="103" t="s">
        <v>339</v>
      </c>
      <c r="B636" s="284" t="s">
        <v>255</v>
      </c>
      <c r="C636" s="284"/>
      <c r="D636" s="88">
        <f>D637+D644</f>
        <v>33107.04</v>
      </c>
      <c r="E636" s="88">
        <f>E637+E644</f>
        <v>116654.79</v>
      </c>
      <c r="F636" s="92">
        <f aca="true" t="shared" si="303" ref="F636:F643">SUM(G636:N636)</f>
        <v>0</v>
      </c>
      <c r="G636" s="88">
        <f aca="true" t="shared" si="304" ref="G636:P636">G637+G644</f>
        <v>0</v>
      </c>
      <c r="H636" s="88">
        <f t="shared" si="304"/>
        <v>0</v>
      </c>
      <c r="I636" s="88">
        <f t="shared" si="304"/>
        <v>0</v>
      </c>
      <c r="J636" s="88">
        <f t="shared" si="304"/>
        <v>0</v>
      </c>
      <c r="K636" s="88">
        <f t="shared" si="304"/>
        <v>0</v>
      </c>
      <c r="L636" s="88">
        <f t="shared" si="304"/>
        <v>0</v>
      </c>
      <c r="M636" s="64">
        <f t="shared" si="304"/>
        <v>0</v>
      </c>
      <c r="N636" s="64">
        <f t="shared" si="304"/>
        <v>0</v>
      </c>
      <c r="O636" s="88">
        <f t="shared" si="304"/>
        <v>0</v>
      </c>
      <c r="P636" s="88">
        <f t="shared" si="304"/>
        <v>0</v>
      </c>
      <c r="S636" s="120"/>
    </row>
    <row r="637" spans="1:16" ht="21" customHeight="1">
      <c r="A637" s="125"/>
      <c r="B637" s="126">
        <v>3</v>
      </c>
      <c r="C637" s="127" t="s">
        <v>3</v>
      </c>
      <c r="D637" s="90">
        <f>D638+D641</f>
        <v>29885.86</v>
      </c>
      <c r="E637" s="90">
        <f>E638+E641</f>
        <v>109344.79</v>
      </c>
      <c r="F637" s="90">
        <f t="shared" si="303"/>
        <v>0</v>
      </c>
      <c r="G637" s="90">
        <f aca="true" t="shared" si="305" ref="G637:P637">G638+G641</f>
        <v>0</v>
      </c>
      <c r="H637" s="90">
        <f t="shared" si="305"/>
        <v>0</v>
      </c>
      <c r="I637" s="90">
        <f t="shared" si="305"/>
        <v>0</v>
      </c>
      <c r="J637" s="90">
        <f t="shared" si="305"/>
        <v>0</v>
      </c>
      <c r="K637" s="90">
        <f t="shared" si="305"/>
        <v>0</v>
      </c>
      <c r="L637" s="90">
        <f t="shared" si="305"/>
        <v>0</v>
      </c>
      <c r="M637" s="220">
        <f t="shared" si="305"/>
        <v>0</v>
      </c>
      <c r="N637" s="220">
        <f t="shared" si="305"/>
        <v>0</v>
      </c>
      <c r="O637" s="90">
        <f t="shared" si="305"/>
        <v>0</v>
      </c>
      <c r="P637" s="90">
        <f t="shared" si="305"/>
        <v>0</v>
      </c>
    </row>
    <row r="638" spans="1:16" ht="18" customHeight="1">
      <c r="A638" s="98"/>
      <c r="B638" s="76">
        <v>31</v>
      </c>
      <c r="C638" s="76" t="s">
        <v>6</v>
      </c>
      <c r="D638" s="86">
        <f>D639+D640</f>
        <v>23647.89</v>
      </c>
      <c r="E638" s="86">
        <f>E639+E640</f>
        <v>81994.87</v>
      </c>
      <c r="F638" s="86">
        <f t="shared" si="303"/>
        <v>0</v>
      </c>
      <c r="G638" s="86">
        <f>G639</f>
        <v>0</v>
      </c>
      <c r="H638" s="86">
        <f aca="true" t="shared" si="306" ref="H638:P638">H639</f>
        <v>0</v>
      </c>
      <c r="I638" s="86">
        <f t="shared" si="306"/>
        <v>0</v>
      </c>
      <c r="J638" s="86">
        <f t="shared" si="306"/>
        <v>0</v>
      </c>
      <c r="K638" s="86">
        <f t="shared" si="306"/>
        <v>0</v>
      </c>
      <c r="L638" s="86">
        <f t="shared" si="306"/>
        <v>0</v>
      </c>
      <c r="M638" s="63">
        <f t="shared" si="306"/>
        <v>0</v>
      </c>
      <c r="N638" s="63">
        <f t="shared" si="306"/>
        <v>0</v>
      </c>
      <c r="O638" s="86">
        <f t="shared" si="306"/>
        <v>0</v>
      </c>
      <c r="P638" s="86">
        <f t="shared" si="306"/>
        <v>0</v>
      </c>
    </row>
    <row r="639" spans="1:19" s="95" customFormat="1" ht="15" customHeight="1">
      <c r="A639" s="105"/>
      <c r="B639" s="74"/>
      <c r="C639" s="56" t="s">
        <v>283</v>
      </c>
      <c r="D639" s="87">
        <v>23647.89</v>
      </c>
      <c r="E639" s="87">
        <v>61865</v>
      </c>
      <c r="F639" s="87">
        <f t="shared" si="303"/>
        <v>0</v>
      </c>
      <c r="G639" s="87">
        <v>0</v>
      </c>
      <c r="H639" s="87">
        <v>0</v>
      </c>
      <c r="I639" s="87">
        <v>0</v>
      </c>
      <c r="J639" s="87">
        <v>0</v>
      </c>
      <c r="K639" s="87">
        <v>0</v>
      </c>
      <c r="L639" s="87">
        <v>0</v>
      </c>
      <c r="M639" s="67">
        <v>0</v>
      </c>
      <c r="N639" s="67">
        <v>0</v>
      </c>
      <c r="O639" s="87">
        <v>0</v>
      </c>
      <c r="P639" s="87">
        <v>0</v>
      </c>
      <c r="S639" s="96"/>
    </row>
    <row r="640" spans="1:19" s="95" customFormat="1" ht="15" customHeight="1">
      <c r="A640" s="105"/>
      <c r="B640" s="74"/>
      <c r="C640" s="56" t="s">
        <v>433</v>
      </c>
      <c r="D640" s="87">
        <v>0</v>
      </c>
      <c r="E640" s="87">
        <v>20129.87</v>
      </c>
      <c r="F640" s="87">
        <f>SUM(G640:N640)</f>
        <v>0</v>
      </c>
      <c r="G640" s="87">
        <v>0</v>
      </c>
      <c r="H640" s="87">
        <v>0</v>
      </c>
      <c r="I640" s="87">
        <v>0</v>
      </c>
      <c r="J640" s="87">
        <v>0</v>
      </c>
      <c r="K640" s="87">
        <v>0</v>
      </c>
      <c r="L640" s="87">
        <v>0</v>
      </c>
      <c r="M640" s="67">
        <v>0</v>
      </c>
      <c r="N640" s="67">
        <v>0</v>
      </c>
      <c r="O640" s="87">
        <v>0</v>
      </c>
      <c r="P640" s="87">
        <v>0</v>
      </c>
      <c r="S640" s="96"/>
    </row>
    <row r="641" spans="1:16" ht="18" customHeight="1">
      <c r="A641" s="98"/>
      <c r="B641" s="76">
        <v>32</v>
      </c>
      <c r="C641" s="76" t="s">
        <v>8</v>
      </c>
      <c r="D641" s="86">
        <f>D642+D643</f>
        <v>6237.97</v>
      </c>
      <c r="E641" s="86">
        <f>E642+E643</f>
        <v>27349.92</v>
      </c>
      <c r="F641" s="86">
        <f t="shared" si="303"/>
        <v>0</v>
      </c>
      <c r="G641" s="86">
        <f aca="true" t="shared" si="307" ref="G641:P641">SUM(G642:G642)</f>
        <v>0</v>
      </c>
      <c r="H641" s="86">
        <f t="shared" si="307"/>
        <v>0</v>
      </c>
      <c r="I641" s="86">
        <f t="shared" si="307"/>
        <v>0</v>
      </c>
      <c r="J641" s="86">
        <f t="shared" si="307"/>
        <v>0</v>
      </c>
      <c r="K641" s="86">
        <f t="shared" si="307"/>
        <v>0</v>
      </c>
      <c r="L641" s="86">
        <f t="shared" si="307"/>
        <v>0</v>
      </c>
      <c r="M641" s="63">
        <f t="shared" si="307"/>
        <v>0</v>
      </c>
      <c r="N641" s="63">
        <f t="shared" si="307"/>
        <v>0</v>
      </c>
      <c r="O641" s="86">
        <f t="shared" si="307"/>
        <v>0</v>
      </c>
      <c r="P641" s="86">
        <f t="shared" si="307"/>
        <v>0</v>
      </c>
    </row>
    <row r="642" spans="1:19" s="95" customFormat="1" ht="15" customHeight="1">
      <c r="A642" s="105"/>
      <c r="B642" s="131"/>
      <c r="C642" s="56" t="s">
        <v>283</v>
      </c>
      <c r="D642" s="87">
        <v>6237.97</v>
      </c>
      <c r="E642" s="87">
        <v>15930</v>
      </c>
      <c r="F642" s="87">
        <f t="shared" si="303"/>
        <v>0</v>
      </c>
      <c r="G642" s="87">
        <v>0</v>
      </c>
      <c r="H642" s="87">
        <v>0</v>
      </c>
      <c r="I642" s="87">
        <v>0</v>
      </c>
      <c r="J642" s="87">
        <v>0</v>
      </c>
      <c r="K642" s="87">
        <v>0</v>
      </c>
      <c r="L642" s="87">
        <v>0</v>
      </c>
      <c r="M642" s="67">
        <v>0</v>
      </c>
      <c r="N642" s="67">
        <v>0</v>
      </c>
      <c r="O642" s="87">
        <v>0</v>
      </c>
      <c r="P642" s="87">
        <v>0</v>
      </c>
      <c r="S642" s="96"/>
    </row>
    <row r="643" spans="1:19" s="95" customFormat="1" ht="15" customHeight="1">
      <c r="A643" s="105"/>
      <c r="B643" s="74"/>
      <c r="C643" s="56" t="s">
        <v>433</v>
      </c>
      <c r="D643" s="87">
        <v>0</v>
      </c>
      <c r="E643" s="87">
        <v>11419.92</v>
      </c>
      <c r="F643" s="87">
        <f t="shared" si="303"/>
        <v>0</v>
      </c>
      <c r="G643" s="87">
        <v>0</v>
      </c>
      <c r="H643" s="87">
        <v>0</v>
      </c>
      <c r="I643" s="87">
        <v>0</v>
      </c>
      <c r="J643" s="87">
        <v>0</v>
      </c>
      <c r="K643" s="87">
        <v>0</v>
      </c>
      <c r="L643" s="87">
        <v>0</v>
      </c>
      <c r="M643" s="67">
        <v>0</v>
      </c>
      <c r="N643" s="67">
        <v>0</v>
      </c>
      <c r="O643" s="87">
        <v>0</v>
      </c>
      <c r="P643" s="87">
        <v>0</v>
      </c>
      <c r="S643" s="96"/>
    </row>
    <row r="644" spans="1:16" ht="21" customHeight="1">
      <c r="A644" s="98"/>
      <c r="B644" s="76" t="s">
        <v>80</v>
      </c>
      <c r="C644" s="76" t="s">
        <v>116</v>
      </c>
      <c r="D644" s="86">
        <f>D645</f>
        <v>3221.18</v>
      </c>
      <c r="E644" s="86">
        <f>E645</f>
        <v>7310</v>
      </c>
      <c r="F644" s="86">
        <f>SUM(G644:N644)</f>
        <v>0</v>
      </c>
      <c r="G644" s="86">
        <f>G645</f>
        <v>0</v>
      </c>
      <c r="H644" s="86">
        <f aca="true" t="shared" si="308" ref="H644:P645">H645</f>
        <v>0</v>
      </c>
      <c r="I644" s="86">
        <f t="shared" si="308"/>
        <v>0</v>
      </c>
      <c r="J644" s="86">
        <f t="shared" si="308"/>
        <v>0</v>
      </c>
      <c r="K644" s="86">
        <f t="shared" si="308"/>
        <v>0</v>
      </c>
      <c r="L644" s="86">
        <f t="shared" si="308"/>
        <v>0</v>
      </c>
      <c r="M644" s="63">
        <f t="shared" si="308"/>
        <v>0</v>
      </c>
      <c r="N644" s="63">
        <f t="shared" si="308"/>
        <v>0</v>
      </c>
      <c r="O644" s="86">
        <f t="shared" si="308"/>
        <v>0</v>
      </c>
      <c r="P644" s="86">
        <f t="shared" si="308"/>
        <v>0</v>
      </c>
    </row>
    <row r="645" spans="1:16" ht="18" customHeight="1">
      <c r="A645" s="98"/>
      <c r="B645" s="76" t="s">
        <v>84</v>
      </c>
      <c r="C645" s="76" t="s">
        <v>117</v>
      </c>
      <c r="D645" s="86">
        <f>D646+D647</f>
        <v>3221.18</v>
      </c>
      <c r="E645" s="86">
        <f>E646+E647</f>
        <v>7310</v>
      </c>
      <c r="F645" s="86">
        <f>SUM(G645:N645)</f>
        <v>0</v>
      </c>
      <c r="G645" s="86">
        <f>G646</f>
        <v>0</v>
      </c>
      <c r="H645" s="86">
        <f t="shared" si="308"/>
        <v>0</v>
      </c>
      <c r="I645" s="86">
        <f t="shared" si="308"/>
        <v>0</v>
      </c>
      <c r="J645" s="86">
        <f t="shared" si="308"/>
        <v>0</v>
      </c>
      <c r="K645" s="86">
        <f t="shared" si="308"/>
        <v>0</v>
      </c>
      <c r="L645" s="86">
        <f t="shared" si="308"/>
        <v>0</v>
      </c>
      <c r="M645" s="63">
        <f t="shared" si="308"/>
        <v>0</v>
      </c>
      <c r="N645" s="63">
        <f t="shared" si="308"/>
        <v>0</v>
      </c>
      <c r="O645" s="86">
        <f t="shared" si="308"/>
        <v>0</v>
      </c>
      <c r="P645" s="86">
        <f t="shared" si="308"/>
        <v>0</v>
      </c>
    </row>
    <row r="646" spans="1:19" s="95" customFormat="1" ht="15" customHeight="1">
      <c r="A646" s="105"/>
      <c r="B646" s="74"/>
      <c r="C646" s="56" t="s">
        <v>283</v>
      </c>
      <c r="D646" s="87">
        <v>3221.18</v>
      </c>
      <c r="E646" s="87">
        <v>5310</v>
      </c>
      <c r="F646" s="87">
        <f>SUM(G646:N646)</f>
        <v>0</v>
      </c>
      <c r="G646" s="87">
        <v>0</v>
      </c>
      <c r="H646" s="87">
        <v>0</v>
      </c>
      <c r="I646" s="87">
        <v>0</v>
      </c>
      <c r="J646" s="87">
        <v>0</v>
      </c>
      <c r="K646" s="87">
        <v>0</v>
      </c>
      <c r="L646" s="87">
        <v>0</v>
      </c>
      <c r="M646" s="67">
        <v>0</v>
      </c>
      <c r="N646" s="67">
        <v>0</v>
      </c>
      <c r="O646" s="87">
        <v>0</v>
      </c>
      <c r="P646" s="87">
        <v>0</v>
      </c>
      <c r="S646" s="96"/>
    </row>
    <row r="647" spans="1:19" s="95" customFormat="1" ht="15" customHeight="1">
      <c r="A647" s="105"/>
      <c r="B647" s="74"/>
      <c r="C647" s="56" t="s">
        <v>433</v>
      </c>
      <c r="D647" s="87">
        <v>0</v>
      </c>
      <c r="E647" s="87">
        <v>2000</v>
      </c>
      <c r="F647" s="87">
        <f>SUM(G647:N647)</f>
        <v>0</v>
      </c>
      <c r="G647" s="87">
        <v>0</v>
      </c>
      <c r="H647" s="87">
        <v>0</v>
      </c>
      <c r="I647" s="87">
        <v>0</v>
      </c>
      <c r="J647" s="87">
        <v>0</v>
      </c>
      <c r="K647" s="87">
        <v>0</v>
      </c>
      <c r="L647" s="87">
        <v>0</v>
      </c>
      <c r="M647" s="67">
        <v>0</v>
      </c>
      <c r="N647" s="67">
        <v>0</v>
      </c>
      <c r="O647" s="87">
        <v>0</v>
      </c>
      <c r="P647" s="87">
        <v>0</v>
      </c>
      <c r="S647" s="96"/>
    </row>
    <row r="648" spans="1:16" ht="36" customHeight="1">
      <c r="A648" s="103"/>
      <c r="B648" s="261" t="s">
        <v>133</v>
      </c>
      <c r="C648" s="262"/>
      <c r="D648" s="139">
        <f aca="true" t="shared" si="309" ref="D648:P648">D649</f>
        <v>100484.96999999999</v>
      </c>
      <c r="E648" s="139">
        <f t="shared" si="309"/>
        <v>128352.31</v>
      </c>
      <c r="F648" s="139">
        <f aca="true" t="shared" si="310" ref="F648:F679">SUM(G648:N648)</f>
        <v>199262</v>
      </c>
      <c r="G648" s="139">
        <f t="shared" si="309"/>
        <v>183977</v>
      </c>
      <c r="H648" s="139">
        <f t="shared" si="309"/>
        <v>3325</v>
      </c>
      <c r="I648" s="139">
        <f t="shared" si="309"/>
        <v>0</v>
      </c>
      <c r="J648" s="139">
        <f t="shared" si="309"/>
        <v>7950</v>
      </c>
      <c r="K648" s="139">
        <f t="shared" si="309"/>
        <v>0</v>
      </c>
      <c r="L648" s="139">
        <f t="shared" si="309"/>
        <v>0</v>
      </c>
      <c r="M648" s="222">
        <f t="shared" si="309"/>
        <v>0</v>
      </c>
      <c r="N648" s="222">
        <f t="shared" si="309"/>
        <v>4010</v>
      </c>
      <c r="O648" s="139">
        <f t="shared" si="309"/>
        <v>214000</v>
      </c>
      <c r="P648" s="139">
        <f t="shared" si="309"/>
        <v>240000</v>
      </c>
    </row>
    <row r="649" spans="1:16" ht="30" customHeight="1">
      <c r="A649" s="115"/>
      <c r="B649" s="258" t="s">
        <v>90</v>
      </c>
      <c r="C649" s="259"/>
      <c r="D649" s="84">
        <f>D650+D668+D677</f>
        <v>100484.96999999999</v>
      </c>
      <c r="E649" s="84">
        <f>E650+E668+E677</f>
        <v>128352.31</v>
      </c>
      <c r="F649" s="84">
        <f t="shared" si="310"/>
        <v>199262</v>
      </c>
      <c r="G649" s="84">
        <f aca="true" t="shared" si="311" ref="G649:P649">G650+G668+G677</f>
        <v>183977</v>
      </c>
      <c r="H649" s="84">
        <f t="shared" si="311"/>
        <v>3325</v>
      </c>
      <c r="I649" s="84">
        <f t="shared" si="311"/>
        <v>0</v>
      </c>
      <c r="J649" s="84">
        <f t="shared" si="311"/>
        <v>7950</v>
      </c>
      <c r="K649" s="84">
        <f t="shared" si="311"/>
        <v>0</v>
      </c>
      <c r="L649" s="84">
        <f t="shared" si="311"/>
        <v>0</v>
      </c>
      <c r="M649" s="66">
        <f t="shared" si="311"/>
        <v>0</v>
      </c>
      <c r="N649" s="66">
        <f t="shared" si="311"/>
        <v>4010</v>
      </c>
      <c r="O649" s="84">
        <f t="shared" si="311"/>
        <v>214000</v>
      </c>
      <c r="P649" s="84">
        <f t="shared" si="311"/>
        <v>240000</v>
      </c>
    </row>
    <row r="650" spans="1:16" ht="24.75" customHeight="1">
      <c r="A650" s="103" t="s">
        <v>337</v>
      </c>
      <c r="B650" s="251" t="s">
        <v>91</v>
      </c>
      <c r="C650" s="235"/>
      <c r="D650" s="88">
        <f aca="true" t="shared" si="312" ref="D650:P650">SUM(D651)</f>
        <v>84246.07999999999</v>
      </c>
      <c r="E650" s="88">
        <f t="shared" si="312"/>
        <v>105144</v>
      </c>
      <c r="F650" s="92">
        <f t="shared" si="310"/>
        <v>177952</v>
      </c>
      <c r="G650" s="88">
        <f t="shared" si="312"/>
        <v>171977</v>
      </c>
      <c r="H650" s="88">
        <f t="shared" si="312"/>
        <v>3325</v>
      </c>
      <c r="I650" s="88">
        <f t="shared" si="312"/>
        <v>0</v>
      </c>
      <c r="J650" s="88">
        <f t="shared" si="312"/>
        <v>0</v>
      </c>
      <c r="K650" s="88">
        <f t="shared" si="312"/>
        <v>0</v>
      </c>
      <c r="L650" s="88">
        <f t="shared" si="312"/>
        <v>0</v>
      </c>
      <c r="M650" s="64">
        <f t="shared" si="312"/>
        <v>0</v>
      </c>
      <c r="N650" s="64">
        <f t="shared" si="312"/>
        <v>2650</v>
      </c>
      <c r="O650" s="88">
        <f t="shared" si="312"/>
        <v>190000</v>
      </c>
      <c r="P650" s="88">
        <f t="shared" si="312"/>
        <v>210000</v>
      </c>
    </row>
    <row r="651" spans="1:16" ht="21" customHeight="1">
      <c r="A651" s="132"/>
      <c r="B651" s="104">
        <v>3</v>
      </c>
      <c r="C651" s="104" t="s">
        <v>3</v>
      </c>
      <c r="D651" s="86">
        <f>D652+D654+D660+D663</f>
        <v>84246.07999999999</v>
      </c>
      <c r="E651" s="86">
        <f>E652+E654+E660+E663</f>
        <v>105144</v>
      </c>
      <c r="F651" s="86">
        <f t="shared" si="310"/>
        <v>177952</v>
      </c>
      <c r="G651" s="86">
        <f aca="true" t="shared" si="313" ref="G651:P651">G652+G654+G660+G663</f>
        <v>171977</v>
      </c>
      <c r="H651" s="86">
        <f t="shared" si="313"/>
        <v>3325</v>
      </c>
      <c r="I651" s="86">
        <f t="shared" si="313"/>
        <v>0</v>
      </c>
      <c r="J651" s="86">
        <f t="shared" si="313"/>
        <v>0</v>
      </c>
      <c r="K651" s="86">
        <f t="shared" si="313"/>
        <v>0</v>
      </c>
      <c r="L651" s="86">
        <f t="shared" si="313"/>
        <v>0</v>
      </c>
      <c r="M651" s="63">
        <f t="shared" si="313"/>
        <v>0</v>
      </c>
      <c r="N651" s="63">
        <f t="shared" si="313"/>
        <v>2650</v>
      </c>
      <c r="O651" s="86">
        <f t="shared" si="313"/>
        <v>190000</v>
      </c>
      <c r="P651" s="86">
        <f t="shared" si="313"/>
        <v>210000</v>
      </c>
    </row>
    <row r="652" spans="1:16" ht="18" customHeight="1">
      <c r="A652" s="132"/>
      <c r="B652" s="104">
        <v>31</v>
      </c>
      <c r="C652" s="76" t="s">
        <v>6</v>
      </c>
      <c r="D652" s="86">
        <f>D653</f>
        <v>60395.42</v>
      </c>
      <c r="E652" s="86">
        <f>E653</f>
        <v>72939</v>
      </c>
      <c r="F652" s="86">
        <f t="shared" si="310"/>
        <v>144007</v>
      </c>
      <c r="G652" s="86">
        <f>G653</f>
        <v>144007</v>
      </c>
      <c r="H652" s="86">
        <f aca="true" t="shared" si="314" ref="H652:N652">H653</f>
        <v>0</v>
      </c>
      <c r="I652" s="86">
        <f t="shared" si="314"/>
        <v>0</v>
      </c>
      <c r="J652" s="86">
        <f t="shared" si="314"/>
        <v>0</v>
      </c>
      <c r="K652" s="86">
        <f t="shared" si="314"/>
        <v>0</v>
      </c>
      <c r="L652" s="86">
        <f t="shared" si="314"/>
        <v>0</v>
      </c>
      <c r="M652" s="63">
        <f t="shared" si="314"/>
        <v>0</v>
      </c>
      <c r="N652" s="63">
        <f t="shared" si="314"/>
        <v>0</v>
      </c>
      <c r="O652" s="86">
        <v>160338</v>
      </c>
      <c r="P652" s="86">
        <v>175000</v>
      </c>
    </row>
    <row r="653" spans="1:19" s="95" customFormat="1" ht="15" customHeight="1">
      <c r="A653" s="80"/>
      <c r="B653" s="110"/>
      <c r="C653" s="56" t="s">
        <v>282</v>
      </c>
      <c r="D653" s="87">
        <v>60395.42</v>
      </c>
      <c r="E653" s="87">
        <v>72939</v>
      </c>
      <c r="F653" s="87">
        <f t="shared" si="310"/>
        <v>144007</v>
      </c>
      <c r="G653" s="87">
        <v>144007</v>
      </c>
      <c r="H653" s="87">
        <v>0</v>
      </c>
      <c r="I653" s="87">
        <v>0</v>
      </c>
      <c r="J653" s="87">
        <v>0</v>
      </c>
      <c r="K653" s="87">
        <v>0</v>
      </c>
      <c r="L653" s="87">
        <v>0</v>
      </c>
      <c r="M653" s="67">
        <v>0</v>
      </c>
      <c r="N653" s="67">
        <v>0</v>
      </c>
      <c r="O653" s="87">
        <v>0</v>
      </c>
      <c r="P653" s="87">
        <v>0</v>
      </c>
      <c r="S653" s="96"/>
    </row>
    <row r="654" spans="1:18" ht="18" customHeight="1">
      <c r="A654" s="132"/>
      <c r="B654" s="104">
        <v>32</v>
      </c>
      <c r="C654" s="76" t="s">
        <v>8</v>
      </c>
      <c r="D654" s="86">
        <f>D655+D656+D657+D659+D658</f>
        <v>23511.789999999997</v>
      </c>
      <c r="E654" s="86">
        <f>E655+E656+E657+E659+E658</f>
        <v>31634</v>
      </c>
      <c r="F654" s="86">
        <f t="shared" si="310"/>
        <v>33345</v>
      </c>
      <c r="G654" s="86">
        <f>G655+G656+G659+G658</f>
        <v>27770</v>
      </c>
      <c r="H654" s="86">
        <f aca="true" t="shared" si="315" ref="H654:N654">H655+H656+H659+H658</f>
        <v>2925</v>
      </c>
      <c r="I654" s="86">
        <f t="shared" si="315"/>
        <v>0</v>
      </c>
      <c r="J654" s="86">
        <f t="shared" si="315"/>
        <v>0</v>
      </c>
      <c r="K654" s="86">
        <f t="shared" si="315"/>
        <v>0</v>
      </c>
      <c r="L654" s="86">
        <f t="shared" si="315"/>
        <v>0</v>
      </c>
      <c r="M654" s="63">
        <f t="shared" si="315"/>
        <v>0</v>
      </c>
      <c r="N654" s="63">
        <f t="shared" si="315"/>
        <v>2650</v>
      </c>
      <c r="O654" s="86">
        <v>29002</v>
      </c>
      <c r="P654" s="86">
        <v>34000</v>
      </c>
      <c r="R654" s="100"/>
    </row>
    <row r="655" spans="1:19" s="95" customFormat="1" ht="15" customHeight="1">
      <c r="A655" s="105"/>
      <c r="B655" s="131"/>
      <c r="C655" s="56" t="s">
        <v>282</v>
      </c>
      <c r="D655" s="87">
        <v>15478.58</v>
      </c>
      <c r="E655" s="87">
        <v>26807</v>
      </c>
      <c r="F655" s="87">
        <f t="shared" si="310"/>
        <v>27770</v>
      </c>
      <c r="G655" s="87">
        <v>27770</v>
      </c>
      <c r="H655" s="87">
        <v>0</v>
      </c>
      <c r="I655" s="87">
        <v>0</v>
      </c>
      <c r="J655" s="87">
        <v>0</v>
      </c>
      <c r="K655" s="87">
        <v>0</v>
      </c>
      <c r="L655" s="87">
        <v>0</v>
      </c>
      <c r="M655" s="67">
        <v>0</v>
      </c>
      <c r="N655" s="67">
        <v>0</v>
      </c>
      <c r="O655" s="87">
        <v>0</v>
      </c>
      <c r="P655" s="87">
        <v>0</v>
      </c>
      <c r="S655" s="96"/>
    </row>
    <row r="656" spans="1:19" s="95" customFormat="1" ht="15" customHeight="1">
      <c r="A656" s="80"/>
      <c r="B656" s="110"/>
      <c r="C656" s="57" t="s">
        <v>289</v>
      </c>
      <c r="D656" s="87">
        <v>2260.13</v>
      </c>
      <c r="E656" s="87">
        <v>2755</v>
      </c>
      <c r="F656" s="87">
        <f t="shared" si="310"/>
        <v>2925</v>
      </c>
      <c r="G656" s="87">
        <v>0</v>
      </c>
      <c r="H656" s="87">
        <v>2925</v>
      </c>
      <c r="I656" s="87">
        <v>0</v>
      </c>
      <c r="J656" s="87">
        <v>0</v>
      </c>
      <c r="K656" s="87">
        <v>0</v>
      </c>
      <c r="L656" s="87">
        <v>0</v>
      </c>
      <c r="M656" s="67">
        <v>0</v>
      </c>
      <c r="N656" s="67">
        <v>0</v>
      </c>
      <c r="O656" s="87">
        <v>0</v>
      </c>
      <c r="P656" s="87">
        <v>0</v>
      </c>
      <c r="S656" s="96"/>
    </row>
    <row r="657" spans="1:19" s="95" customFormat="1" ht="15" customHeight="1">
      <c r="A657" s="105"/>
      <c r="B657" s="110"/>
      <c r="C657" s="56" t="s">
        <v>286</v>
      </c>
      <c r="D657" s="87">
        <v>1569.59</v>
      </c>
      <c r="E657" s="87">
        <v>0</v>
      </c>
      <c r="F657" s="87">
        <f>SUM(G657:N657)</f>
        <v>0</v>
      </c>
      <c r="G657" s="87">
        <v>0</v>
      </c>
      <c r="H657" s="87">
        <v>0</v>
      </c>
      <c r="I657" s="87">
        <v>0</v>
      </c>
      <c r="J657" s="87">
        <v>0</v>
      </c>
      <c r="K657" s="87">
        <v>0</v>
      </c>
      <c r="L657" s="87">
        <v>0</v>
      </c>
      <c r="M657" s="67">
        <v>0</v>
      </c>
      <c r="N657" s="67">
        <v>0</v>
      </c>
      <c r="O657" s="87">
        <v>0</v>
      </c>
      <c r="P657" s="87">
        <v>0</v>
      </c>
      <c r="S657" s="96"/>
    </row>
    <row r="658" spans="1:19" s="95" customFormat="1" ht="15" customHeight="1">
      <c r="A658" s="80"/>
      <c r="B658" s="110"/>
      <c r="C658" s="56" t="s">
        <v>300</v>
      </c>
      <c r="D658" s="87">
        <v>288.67</v>
      </c>
      <c r="E658" s="87">
        <v>0</v>
      </c>
      <c r="F658" s="87">
        <f>SUM(G658:N658)</f>
        <v>0</v>
      </c>
      <c r="G658" s="87">
        <v>0</v>
      </c>
      <c r="H658" s="87">
        <v>0</v>
      </c>
      <c r="I658" s="87">
        <v>0</v>
      </c>
      <c r="J658" s="87">
        <v>0</v>
      </c>
      <c r="K658" s="87">
        <v>0</v>
      </c>
      <c r="L658" s="87">
        <v>0</v>
      </c>
      <c r="M658" s="67">
        <v>0</v>
      </c>
      <c r="N658" s="67">
        <v>0</v>
      </c>
      <c r="O658" s="87">
        <v>0</v>
      </c>
      <c r="P658" s="87">
        <v>0</v>
      </c>
      <c r="S658" s="96"/>
    </row>
    <row r="659" spans="1:19" s="95" customFormat="1" ht="15" customHeight="1">
      <c r="A659" s="80"/>
      <c r="B659" s="110"/>
      <c r="C659" s="56" t="s">
        <v>298</v>
      </c>
      <c r="D659" s="87">
        <v>3914.82</v>
      </c>
      <c r="E659" s="87">
        <v>2072</v>
      </c>
      <c r="F659" s="87">
        <f t="shared" si="310"/>
        <v>2650</v>
      </c>
      <c r="G659" s="87">
        <v>0</v>
      </c>
      <c r="H659" s="87">
        <v>0</v>
      </c>
      <c r="I659" s="87">
        <v>0</v>
      </c>
      <c r="J659" s="87">
        <v>0</v>
      </c>
      <c r="K659" s="87">
        <v>0</v>
      </c>
      <c r="L659" s="87">
        <v>0</v>
      </c>
      <c r="M659" s="67">
        <v>0</v>
      </c>
      <c r="N659" s="67">
        <v>2650</v>
      </c>
      <c r="O659" s="87">
        <v>0</v>
      </c>
      <c r="P659" s="87">
        <v>0</v>
      </c>
      <c r="S659" s="96"/>
    </row>
    <row r="660" spans="1:16" ht="18" customHeight="1">
      <c r="A660" s="98"/>
      <c r="B660" s="76" t="s">
        <v>115</v>
      </c>
      <c r="C660" s="76" t="s">
        <v>118</v>
      </c>
      <c r="D660" s="86">
        <f>D661+D662</f>
        <v>338.87</v>
      </c>
      <c r="E660" s="86">
        <f>E661+E662</f>
        <v>571</v>
      </c>
      <c r="F660" s="86">
        <f t="shared" si="310"/>
        <v>600</v>
      </c>
      <c r="G660" s="86">
        <f>G661+G662</f>
        <v>200</v>
      </c>
      <c r="H660" s="86">
        <f aca="true" t="shared" si="316" ref="H660:N660">H661+H662</f>
        <v>400</v>
      </c>
      <c r="I660" s="86">
        <f t="shared" si="316"/>
        <v>0</v>
      </c>
      <c r="J660" s="86">
        <f t="shared" si="316"/>
        <v>0</v>
      </c>
      <c r="K660" s="86">
        <f t="shared" si="316"/>
        <v>0</v>
      </c>
      <c r="L660" s="86">
        <f t="shared" si="316"/>
        <v>0</v>
      </c>
      <c r="M660" s="63">
        <f t="shared" si="316"/>
        <v>0</v>
      </c>
      <c r="N660" s="63">
        <f t="shared" si="316"/>
        <v>0</v>
      </c>
      <c r="O660" s="86">
        <v>660</v>
      </c>
      <c r="P660" s="86">
        <v>1000</v>
      </c>
    </row>
    <row r="661" spans="1:19" s="95" customFormat="1" ht="15" customHeight="1">
      <c r="A661" s="105"/>
      <c r="B661" s="131"/>
      <c r="C661" s="56" t="s">
        <v>282</v>
      </c>
      <c r="D661" s="87">
        <v>166.32</v>
      </c>
      <c r="E661" s="87">
        <v>173</v>
      </c>
      <c r="F661" s="87">
        <f t="shared" si="310"/>
        <v>200</v>
      </c>
      <c r="G661" s="87">
        <v>200</v>
      </c>
      <c r="H661" s="87">
        <v>0</v>
      </c>
      <c r="I661" s="87">
        <v>0</v>
      </c>
      <c r="J661" s="87">
        <v>0</v>
      </c>
      <c r="K661" s="87">
        <v>0</v>
      </c>
      <c r="L661" s="87">
        <v>0</v>
      </c>
      <c r="M661" s="67">
        <v>0</v>
      </c>
      <c r="N661" s="67">
        <v>0</v>
      </c>
      <c r="O661" s="87">
        <v>0</v>
      </c>
      <c r="P661" s="87">
        <v>0</v>
      </c>
      <c r="S661" s="96"/>
    </row>
    <row r="662" spans="1:19" s="95" customFormat="1" ht="15" customHeight="1">
      <c r="A662" s="105"/>
      <c r="B662" s="131"/>
      <c r="C662" s="57" t="s">
        <v>289</v>
      </c>
      <c r="D662" s="87">
        <v>172.55</v>
      </c>
      <c r="E662" s="87">
        <v>398</v>
      </c>
      <c r="F662" s="87">
        <f>SUM(G662:N662)</f>
        <v>400</v>
      </c>
      <c r="G662" s="87">
        <v>0</v>
      </c>
      <c r="H662" s="87">
        <v>400</v>
      </c>
      <c r="I662" s="87">
        <v>0</v>
      </c>
      <c r="J662" s="87">
        <v>0</v>
      </c>
      <c r="K662" s="87">
        <v>0</v>
      </c>
      <c r="L662" s="87">
        <v>0</v>
      </c>
      <c r="M662" s="67">
        <v>0</v>
      </c>
      <c r="N662" s="67">
        <v>0</v>
      </c>
      <c r="O662" s="87">
        <v>0</v>
      </c>
      <c r="P662" s="87">
        <v>0</v>
      </c>
      <c r="S662" s="96"/>
    </row>
    <row r="663" spans="1:16" ht="27" customHeight="1">
      <c r="A663" s="98"/>
      <c r="B663" s="76" t="s">
        <v>137</v>
      </c>
      <c r="C663" s="76" t="s">
        <v>138</v>
      </c>
      <c r="D663" s="86">
        <f>D667</f>
        <v>0</v>
      </c>
      <c r="E663" s="86">
        <f>E667</f>
        <v>0</v>
      </c>
      <c r="F663" s="86">
        <f t="shared" si="310"/>
        <v>0</v>
      </c>
      <c r="G663" s="86">
        <f aca="true" t="shared" si="317" ref="G663:N663">G667</f>
        <v>0</v>
      </c>
      <c r="H663" s="86">
        <f t="shared" si="317"/>
        <v>0</v>
      </c>
      <c r="I663" s="86">
        <f t="shared" si="317"/>
        <v>0</v>
      </c>
      <c r="J663" s="86">
        <f t="shared" si="317"/>
        <v>0</v>
      </c>
      <c r="K663" s="86">
        <f t="shared" si="317"/>
        <v>0</v>
      </c>
      <c r="L663" s="86">
        <f t="shared" si="317"/>
        <v>0</v>
      </c>
      <c r="M663" s="63">
        <f t="shared" si="317"/>
        <v>0</v>
      </c>
      <c r="N663" s="63">
        <f t="shared" si="317"/>
        <v>0</v>
      </c>
      <c r="O663" s="86">
        <v>0</v>
      </c>
      <c r="P663" s="86">
        <v>0</v>
      </c>
    </row>
    <row r="664" spans="1:19" s="95" customFormat="1" ht="15" customHeight="1">
      <c r="A664" s="238" t="s">
        <v>11</v>
      </c>
      <c r="B664" s="238" t="s">
        <v>94</v>
      </c>
      <c r="C664" s="239" t="s">
        <v>15</v>
      </c>
      <c r="D664" s="238" t="s">
        <v>396</v>
      </c>
      <c r="E664" s="238" t="s">
        <v>397</v>
      </c>
      <c r="F664" s="264" t="s">
        <v>405</v>
      </c>
      <c r="G664" s="239" t="s">
        <v>398</v>
      </c>
      <c r="H664" s="239"/>
      <c r="I664" s="239"/>
      <c r="J664" s="239"/>
      <c r="K664" s="239"/>
      <c r="L664" s="239"/>
      <c r="M664" s="239"/>
      <c r="N664" s="239"/>
      <c r="O664" s="238" t="s">
        <v>307</v>
      </c>
      <c r="P664" s="238" t="s">
        <v>399</v>
      </c>
      <c r="S664" s="96"/>
    </row>
    <row r="665" spans="1:19" s="148" customFormat="1" ht="44.25" customHeight="1">
      <c r="A665" s="239"/>
      <c r="B665" s="239"/>
      <c r="C665" s="239"/>
      <c r="D665" s="239"/>
      <c r="E665" s="239"/>
      <c r="F665" s="265"/>
      <c r="G665" s="97" t="s">
        <v>71</v>
      </c>
      <c r="H665" s="97" t="s">
        <v>12</v>
      </c>
      <c r="I665" s="97" t="s">
        <v>74</v>
      </c>
      <c r="J665" s="97" t="s">
        <v>72</v>
      </c>
      <c r="K665" s="97" t="s">
        <v>13</v>
      </c>
      <c r="L665" s="201" t="s">
        <v>229</v>
      </c>
      <c r="M665" s="97" t="s">
        <v>230</v>
      </c>
      <c r="N665" s="97" t="s">
        <v>98</v>
      </c>
      <c r="O665" s="238"/>
      <c r="P665" s="238"/>
      <c r="S665" s="149"/>
    </row>
    <row r="666" spans="1:19" s="95" customFormat="1" ht="10.5" customHeight="1">
      <c r="A666" s="80">
        <v>1</v>
      </c>
      <c r="B666" s="80">
        <v>2</v>
      </c>
      <c r="C666" s="80">
        <v>3</v>
      </c>
      <c r="D666" s="80">
        <v>4</v>
      </c>
      <c r="E666" s="80">
        <v>5</v>
      </c>
      <c r="F666" s="80">
        <v>6</v>
      </c>
      <c r="G666" s="80">
        <v>7</v>
      </c>
      <c r="H666" s="80">
        <v>8</v>
      </c>
      <c r="I666" s="80">
        <v>9</v>
      </c>
      <c r="J666" s="80">
        <v>10</v>
      </c>
      <c r="K666" s="80">
        <v>11</v>
      </c>
      <c r="L666" s="80">
        <v>12</v>
      </c>
      <c r="M666" s="213">
        <v>13</v>
      </c>
      <c r="N666" s="213">
        <v>14</v>
      </c>
      <c r="O666" s="80">
        <v>15</v>
      </c>
      <c r="P666" s="80">
        <v>16</v>
      </c>
      <c r="S666" s="96"/>
    </row>
    <row r="667" spans="1:19" s="95" customFormat="1" ht="15" customHeight="1">
      <c r="A667" s="105"/>
      <c r="B667" s="131"/>
      <c r="C667" s="74"/>
      <c r="D667" s="87">
        <v>0</v>
      </c>
      <c r="E667" s="87">
        <v>0</v>
      </c>
      <c r="F667" s="87">
        <f t="shared" si="310"/>
        <v>0</v>
      </c>
      <c r="G667" s="87">
        <v>0</v>
      </c>
      <c r="H667" s="87">
        <v>0</v>
      </c>
      <c r="I667" s="87">
        <v>0</v>
      </c>
      <c r="J667" s="87">
        <v>0</v>
      </c>
      <c r="K667" s="87">
        <v>0</v>
      </c>
      <c r="L667" s="87">
        <v>0</v>
      </c>
      <c r="M667" s="67">
        <v>0</v>
      </c>
      <c r="N667" s="67">
        <v>0</v>
      </c>
      <c r="O667" s="87"/>
      <c r="P667" s="87"/>
      <c r="S667" s="96"/>
    </row>
    <row r="668" spans="1:16" ht="24.75" customHeight="1">
      <c r="A668" s="103" t="s">
        <v>34</v>
      </c>
      <c r="B668" s="249" t="s">
        <v>97</v>
      </c>
      <c r="C668" s="250"/>
      <c r="D668" s="88">
        <f aca="true" t="shared" si="318" ref="D668:P668">SUM(D669)</f>
        <v>16238.89</v>
      </c>
      <c r="E668" s="88">
        <f t="shared" si="318"/>
        <v>23208.31</v>
      </c>
      <c r="F668" s="92">
        <f t="shared" si="310"/>
        <v>21310</v>
      </c>
      <c r="G668" s="88">
        <f t="shared" si="318"/>
        <v>12000</v>
      </c>
      <c r="H668" s="88">
        <f t="shared" si="318"/>
        <v>0</v>
      </c>
      <c r="I668" s="88">
        <f t="shared" si="318"/>
        <v>0</v>
      </c>
      <c r="J668" s="88">
        <f t="shared" si="318"/>
        <v>7950</v>
      </c>
      <c r="K668" s="88">
        <f t="shared" si="318"/>
        <v>0</v>
      </c>
      <c r="L668" s="88">
        <f t="shared" si="318"/>
        <v>0</v>
      </c>
      <c r="M668" s="64">
        <f t="shared" si="318"/>
        <v>0</v>
      </c>
      <c r="N668" s="64">
        <f t="shared" si="318"/>
        <v>1360</v>
      </c>
      <c r="O668" s="88">
        <f t="shared" si="318"/>
        <v>24000</v>
      </c>
      <c r="P668" s="88">
        <f t="shared" si="318"/>
        <v>30000</v>
      </c>
    </row>
    <row r="669" spans="1:16" ht="21" customHeight="1">
      <c r="A669" s="98"/>
      <c r="B669" s="104">
        <v>4</v>
      </c>
      <c r="C669" s="76" t="s">
        <v>116</v>
      </c>
      <c r="D669" s="86">
        <f>SUM(D670+D675)</f>
        <v>16238.89</v>
      </c>
      <c r="E669" s="86">
        <f>SUM(E670+E675)</f>
        <v>23208.31</v>
      </c>
      <c r="F669" s="86">
        <f t="shared" si="310"/>
        <v>21310</v>
      </c>
      <c r="G669" s="86">
        <f aca="true" t="shared" si="319" ref="G669:P669">SUM(G670+G675)</f>
        <v>12000</v>
      </c>
      <c r="H669" s="86">
        <f t="shared" si="319"/>
        <v>0</v>
      </c>
      <c r="I669" s="86">
        <f t="shared" si="319"/>
        <v>0</v>
      </c>
      <c r="J669" s="86">
        <f t="shared" si="319"/>
        <v>7950</v>
      </c>
      <c r="K669" s="86">
        <f t="shared" si="319"/>
        <v>0</v>
      </c>
      <c r="L669" s="86">
        <f t="shared" si="319"/>
        <v>0</v>
      </c>
      <c r="M669" s="63">
        <f t="shared" si="319"/>
        <v>0</v>
      </c>
      <c r="N669" s="63">
        <f t="shared" si="319"/>
        <v>1360</v>
      </c>
      <c r="O669" s="86">
        <f t="shared" si="319"/>
        <v>24000</v>
      </c>
      <c r="P669" s="86">
        <f t="shared" si="319"/>
        <v>30000</v>
      </c>
    </row>
    <row r="670" spans="1:16" ht="18" customHeight="1">
      <c r="A670" s="98"/>
      <c r="B670" s="104">
        <v>42</v>
      </c>
      <c r="C670" s="76" t="s">
        <v>117</v>
      </c>
      <c r="D670" s="86">
        <f>D671+D673+D674+D672</f>
        <v>16238.89</v>
      </c>
      <c r="E670" s="86">
        <f>E671+E673+E674+E672</f>
        <v>23208.31</v>
      </c>
      <c r="F670" s="86">
        <f t="shared" si="310"/>
        <v>21310</v>
      </c>
      <c r="G670" s="86">
        <f>G671+G673+G674+G672</f>
        <v>12000</v>
      </c>
      <c r="H670" s="86">
        <f aca="true" t="shared" si="320" ref="H670:N670">H671+H673+H674+H672</f>
        <v>0</v>
      </c>
      <c r="I670" s="86">
        <f t="shared" si="320"/>
        <v>0</v>
      </c>
      <c r="J670" s="86">
        <f t="shared" si="320"/>
        <v>7950</v>
      </c>
      <c r="K670" s="86">
        <f t="shared" si="320"/>
        <v>0</v>
      </c>
      <c r="L670" s="86">
        <f t="shared" si="320"/>
        <v>0</v>
      </c>
      <c r="M670" s="63">
        <f t="shared" si="320"/>
        <v>0</v>
      </c>
      <c r="N670" s="63">
        <f t="shared" si="320"/>
        <v>1360</v>
      </c>
      <c r="O670" s="86">
        <v>24000</v>
      </c>
      <c r="P670" s="86">
        <v>30000</v>
      </c>
    </row>
    <row r="671" spans="1:19" s="95" customFormat="1" ht="15" customHeight="1">
      <c r="A671" s="105"/>
      <c r="B671" s="110"/>
      <c r="C671" s="56" t="s">
        <v>282</v>
      </c>
      <c r="D671" s="87">
        <v>9412.74</v>
      </c>
      <c r="E671" s="87">
        <v>11547</v>
      </c>
      <c r="F671" s="87">
        <f t="shared" si="310"/>
        <v>12000</v>
      </c>
      <c r="G671" s="87">
        <v>12000</v>
      </c>
      <c r="H671" s="87">
        <v>0</v>
      </c>
      <c r="I671" s="87">
        <v>0</v>
      </c>
      <c r="J671" s="87">
        <v>0</v>
      </c>
      <c r="K671" s="87">
        <v>0</v>
      </c>
      <c r="L671" s="87">
        <v>0</v>
      </c>
      <c r="M671" s="67">
        <v>0</v>
      </c>
      <c r="N671" s="67">
        <v>0</v>
      </c>
      <c r="O671" s="87">
        <v>0</v>
      </c>
      <c r="P671" s="87">
        <v>0</v>
      </c>
      <c r="S671" s="96"/>
    </row>
    <row r="672" spans="1:19" s="95" customFormat="1" ht="15" customHeight="1">
      <c r="A672" s="105"/>
      <c r="B672" s="131"/>
      <c r="C672" s="57" t="s">
        <v>289</v>
      </c>
      <c r="D672" s="87">
        <v>0</v>
      </c>
      <c r="E672" s="87">
        <v>0</v>
      </c>
      <c r="F672" s="87">
        <f>SUM(G672:N672)</f>
        <v>0</v>
      </c>
      <c r="G672" s="87">
        <v>0</v>
      </c>
      <c r="H672" s="87">
        <v>0</v>
      </c>
      <c r="I672" s="87">
        <v>0</v>
      </c>
      <c r="J672" s="87">
        <v>0</v>
      </c>
      <c r="K672" s="87">
        <v>0</v>
      </c>
      <c r="L672" s="87">
        <v>0</v>
      </c>
      <c r="M672" s="67">
        <v>0</v>
      </c>
      <c r="N672" s="67">
        <v>0</v>
      </c>
      <c r="O672" s="87"/>
      <c r="P672" s="87"/>
      <c r="S672" s="96"/>
    </row>
    <row r="673" spans="1:19" s="95" customFormat="1" ht="15" customHeight="1">
      <c r="A673" s="105"/>
      <c r="B673" s="110"/>
      <c r="C673" s="56" t="s">
        <v>286</v>
      </c>
      <c r="D673" s="87">
        <v>6826.15</v>
      </c>
      <c r="E673" s="87">
        <v>7964</v>
      </c>
      <c r="F673" s="87">
        <f t="shared" si="310"/>
        <v>7950</v>
      </c>
      <c r="G673" s="87">
        <v>0</v>
      </c>
      <c r="H673" s="87">
        <v>0</v>
      </c>
      <c r="I673" s="87">
        <v>0</v>
      </c>
      <c r="J673" s="87">
        <v>7950</v>
      </c>
      <c r="K673" s="87">
        <v>0</v>
      </c>
      <c r="L673" s="87">
        <v>0</v>
      </c>
      <c r="M673" s="67">
        <v>0</v>
      </c>
      <c r="N673" s="67">
        <v>0</v>
      </c>
      <c r="O673" s="87">
        <v>0</v>
      </c>
      <c r="P673" s="87">
        <v>0</v>
      </c>
      <c r="S673" s="96"/>
    </row>
    <row r="674" spans="1:19" s="95" customFormat="1" ht="15" customHeight="1">
      <c r="A674" s="105"/>
      <c r="B674" s="110"/>
      <c r="C674" s="56" t="s">
        <v>298</v>
      </c>
      <c r="D674" s="87">
        <v>0</v>
      </c>
      <c r="E674" s="87">
        <v>3697.31</v>
      </c>
      <c r="F674" s="87">
        <f t="shared" si="310"/>
        <v>1360</v>
      </c>
      <c r="G674" s="87">
        <v>0</v>
      </c>
      <c r="H674" s="87">
        <v>0</v>
      </c>
      <c r="I674" s="87">
        <v>0</v>
      </c>
      <c r="J674" s="87">
        <v>0</v>
      </c>
      <c r="K674" s="87">
        <v>0</v>
      </c>
      <c r="L674" s="87">
        <v>0</v>
      </c>
      <c r="M674" s="67">
        <v>0</v>
      </c>
      <c r="N674" s="67">
        <v>1360</v>
      </c>
      <c r="O674" s="87">
        <v>0</v>
      </c>
      <c r="P674" s="87">
        <v>0</v>
      </c>
      <c r="S674" s="96"/>
    </row>
    <row r="675" spans="1:16" ht="18" customHeight="1">
      <c r="A675" s="98"/>
      <c r="B675" s="104">
        <v>43</v>
      </c>
      <c r="C675" s="76" t="s">
        <v>140</v>
      </c>
      <c r="D675" s="86">
        <f>D676</f>
        <v>0</v>
      </c>
      <c r="E675" s="86">
        <f>E676</f>
        <v>0</v>
      </c>
      <c r="F675" s="86">
        <f t="shared" si="310"/>
        <v>0</v>
      </c>
      <c r="G675" s="86">
        <f>G676</f>
        <v>0</v>
      </c>
      <c r="H675" s="86">
        <f aca="true" t="shared" si="321" ref="H675:N675">H676</f>
        <v>0</v>
      </c>
      <c r="I675" s="86">
        <f t="shared" si="321"/>
        <v>0</v>
      </c>
      <c r="J675" s="86">
        <f t="shared" si="321"/>
        <v>0</v>
      </c>
      <c r="K675" s="86">
        <f t="shared" si="321"/>
        <v>0</v>
      </c>
      <c r="L675" s="86">
        <f t="shared" si="321"/>
        <v>0</v>
      </c>
      <c r="M675" s="63">
        <f t="shared" si="321"/>
        <v>0</v>
      </c>
      <c r="N675" s="63">
        <f t="shared" si="321"/>
        <v>0</v>
      </c>
      <c r="O675" s="86">
        <v>0</v>
      </c>
      <c r="P675" s="86">
        <v>0</v>
      </c>
    </row>
    <row r="676" spans="1:19" s="95" customFormat="1" ht="15" customHeight="1">
      <c r="A676" s="105"/>
      <c r="B676" s="110"/>
      <c r="C676" s="74"/>
      <c r="D676" s="87">
        <v>0</v>
      </c>
      <c r="E676" s="87">
        <v>0</v>
      </c>
      <c r="F676" s="87">
        <f t="shared" si="310"/>
        <v>0</v>
      </c>
      <c r="G676" s="87">
        <v>0</v>
      </c>
      <c r="H676" s="87">
        <v>0</v>
      </c>
      <c r="I676" s="87">
        <v>0</v>
      </c>
      <c r="J676" s="87">
        <v>0</v>
      </c>
      <c r="K676" s="87">
        <v>0</v>
      </c>
      <c r="L676" s="87">
        <v>0</v>
      </c>
      <c r="M676" s="67">
        <v>0</v>
      </c>
      <c r="N676" s="67">
        <v>0</v>
      </c>
      <c r="O676" s="87"/>
      <c r="P676" s="87"/>
      <c r="S676" s="96"/>
    </row>
    <row r="677" spans="1:16" ht="24.75" customHeight="1">
      <c r="A677" s="103" t="s">
        <v>34</v>
      </c>
      <c r="B677" s="251" t="s">
        <v>232</v>
      </c>
      <c r="C677" s="235"/>
      <c r="D677" s="88">
        <f>D678</f>
        <v>0</v>
      </c>
      <c r="E677" s="88">
        <f>E678</f>
        <v>0</v>
      </c>
      <c r="F677" s="92">
        <f t="shared" si="310"/>
        <v>0</v>
      </c>
      <c r="G677" s="88">
        <f aca="true" t="shared" si="322" ref="G677:P678">G678</f>
        <v>0</v>
      </c>
      <c r="H677" s="88">
        <f t="shared" si="322"/>
        <v>0</v>
      </c>
      <c r="I677" s="88">
        <f t="shared" si="322"/>
        <v>0</v>
      </c>
      <c r="J677" s="88">
        <f t="shared" si="322"/>
        <v>0</v>
      </c>
      <c r="K677" s="88">
        <f t="shared" si="322"/>
        <v>0</v>
      </c>
      <c r="L677" s="88">
        <f t="shared" si="322"/>
        <v>0</v>
      </c>
      <c r="M677" s="64">
        <f t="shared" si="322"/>
        <v>0</v>
      </c>
      <c r="N677" s="64">
        <f t="shared" si="322"/>
        <v>0</v>
      </c>
      <c r="O677" s="88">
        <f t="shared" si="322"/>
        <v>0</v>
      </c>
      <c r="P677" s="88">
        <f t="shared" si="322"/>
        <v>0</v>
      </c>
    </row>
    <row r="678" spans="1:16" ht="21" customHeight="1">
      <c r="A678" s="98"/>
      <c r="B678" s="76">
        <v>4</v>
      </c>
      <c r="C678" s="104" t="s">
        <v>125</v>
      </c>
      <c r="D678" s="86">
        <f>D679</f>
        <v>0</v>
      </c>
      <c r="E678" s="86">
        <f>E679</f>
        <v>0</v>
      </c>
      <c r="F678" s="86">
        <f t="shared" si="310"/>
        <v>0</v>
      </c>
      <c r="G678" s="86">
        <f t="shared" si="322"/>
        <v>0</v>
      </c>
      <c r="H678" s="86">
        <f t="shared" si="322"/>
        <v>0</v>
      </c>
      <c r="I678" s="86">
        <f t="shared" si="322"/>
        <v>0</v>
      </c>
      <c r="J678" s="86">
        <f t="shared" si="322"/>
        <v>0</v>
      </c>
      <c r="K678" s="86">
        <f t="shared" si="322"/>
        <v>0</v>
      </c>
      <c r="L678" s="86">
        <f t="shared" si="322"/>
        <v>0</v>
      </c>
      <c r="M678" s="63">
        <f t="shared" si="322"/>
        <v>0</v>
      </c>
      <c r="N678" s="63">
        <f t="shared" si="322"/>
        <v>0</v>
      </c>
      <c r="O678" s="86">
        <f t="shared" si="322"/>
        <v>0</v>
      </c>
      <c r="P678" s="86">
        <f t="shared" si="322"/>
        <v>0</v>
      </c>
    </row>
    <row r="679" spans="1:16" ht="18" customHeight="1">
      <c r="A679" s="98"/>
      <c r="B679" s="76" t="s">
        <v>81</v>
      </c>
      <c r="C679" s="104" t="s">
        <v>233</v>
      </c>
      <c r="D679" s="86">
        <f>D681+D680</f>
        <v>0</v>
      </c>
      <c r="E679" s="86">
        <f>E681+E680</f>
        <v>0</v>
      </c>
      <c r="F679" s="86">
        <f t="shared" si="310"/>
        <v>0</v>
      </c>
      <c r="G679" s="86">
        <f>G681+G680</f>
        <v>0</v>
      </c>
      <c r="H679" s="86">
        <f aca="true" t="shared" si="323" ref="H679:P679">H681+H680</f>
        <v>0</v>
      </c>
      <c r="I679" s="86">
        <f t="shared" si="323"/>
        <v>0</v>
      </c>
      <c r="J679" s="86">
        <f t="shared" si="323"/>
        <v>0</v>
      </c>
      <c r="K679" s="86">
        <f t="shared" si="323"/>
        <v>0</v>
      </c>
      <c r="L679" s="86">
        <f t="shared" si="323"/>
        <v>0</v>
      </c>
      <c r="M679" s="63">
        <f t="shared" si="323"/>
        <v>0</v>
      </c>
      <c r="N679" s="63">
        <f t="shared" si="323"/>
        <v>0</v>
      </c>
      <c r="O679" s="86">
        <f t="shared" si="323"/>
        <v>0</v>
      </c>
      <c r="P679" s="86">
        <f t="shared" si="323"/>
        <v>0</v>
      </c>
    </row>
    <row r="680" spans="1:19" s="95" customFormat="1" ht="15" customHeight="1">
      <c r="A680" s="105"/>
      <c r="B680" s="74"/>
      <c r="C680" s="68" t="s">
        <v>295</v>
      </c>
      <c r="D680" s="87">
        <v>0</v>
      </c>
      <c r="E680" s="87">
        <v>0</v>
      </c>
      <c r="F680" s="87">
        <v>0</v>
      </c>
      <c r="G680" s="87">
        <v>0</v>
      </c>
      <c r="H680" s="87">
        <v>0</v>
      </c>
      <c r="I680" s="87">
        <v>0</v>
      </c>
      <c r="J680" s="87">
        <v>0</v>
      </c>
      <c r="K680" s="87">
        <v>0</v>
      </c>
      <c r="L680" s="87">
        <v>0</v>
      </c>
      <c r="M680" s="67">
        <v>0</v>
      </c>
      <c r="N680" s="67">
        <v>0</v>
      </c>
      <c r="O680" s="87">
        <v>0</v>
      </c>
      <c r="P680" s="87">
        <v>0</v>
      </c>
      <c r="S680" s="96"/>
    </row>
    <row r="681" spans="1:19" s="95" customFormat="1" ht="15" customHeight="1">
      <c r="A681" s="105"/>
      <c r="B681" s="74"/>
      <c r="C681" s="56" t="s">
        <v>298</v>
      </c>
      <c r="D681" s="87">
        <v>0</v>
      </c>
      <c r="E681" s="87">
        <v>0</v>
      </c>
      <c r="F681" s="87">
        <v>0</v>
      </c>
      <c r="G681" s="87">
        <v>0</v>
      </c>
      <c r="H681" s="87">
        <v>0</v>
      </c>
      <c r="I681" s="87">
        <v>0</v>
      </c>
      <c r="J681" s="87">
        <v>0</v>
      </c>
      <c r="K681" s="87">
        <v>0</v>
      </c>
      <c r="L681" s="87">
        <v>0</v>
      </c>
      <c r="M681" s="67">
        <v>0</v>
      </c>
      <c r="N681" s="67">
        <v>0</v>
      </c>
      <c r="O681" s="87">
        <v>0</v>
      </c>
      <c r="P681" s="87">
        <v>0</v>
      </c>
      <c r="S681" s="96"/>
    </row>
    <row r="682" spans="1:16" ht="36" customHeight="1">
      <c r="A682" s="103"/>
      <c r="B682" s="285" t="s">
        <v>375</v>
      </c>
      <c r="C682" s="286"/>
      <c r="D682" s="139">
        <f>D684</f>
        <v>0</v>
      </c>
      <c r="E682" s="139">
        <f>E684</f>
        <v>74000</v>
      </c>
      <c r="F682" s="139">
        <f>SUM(G682:N682)</f>
        <v>472000</v>
      </c>
      <c r="G682" s="139">
        <f aca="true" t="shared" si="324" ref="G682:P682">G684</f>
        <v>200000</v>
      </c>
      <c r="H682" s="139">
        <f t="shared" si="324"/>
        <v>257000</v>
      </c>
      <c r="I682" s="139">
        <f t="shared" si="324"/>
        <v>0</v>
      </c>
      <c r="J682" s="139">
        <f t="shared" si="324"/>
        <v>10000</v>
      </c>
      <c r="K682" s="139">
        <f t="shared" si="324"/>
        <v>5000</v>
      </c>
      <c r="L682" s="139">
        <f t="shared" si="324"/>
        <v>0</v>
      </c>
      <c r="M682" s="222">
        <f t="shared" si="324"/>
        <v>0</v>
      </c>
      <c r="N682" s="222">
        <f t="shared" si="324"/>
        <v>0</v>
      </c>
      <c r="O682" s="139">
        <f t="shared" si="324"/>
        <v>520000</v>
      </c>
      <c r="P682" s="139">
        <f t="shared" si="324"/>
        <v>550000</v>
      </c>
    </row>
    <row r="683" spans="1:16" ht="30" customHeight="1">
      <c r="A683" s="115"/>
      <c r="B683" s="247" t="s">
        <v>436</v>
      </c>
      <c r="C683" s="248"/>
      <c r="D683" s="84">
        <f>D684</f>
        <v>0</v>
      </c>
      <c r="E683" s="84">
        <f>E684</f>
        <v>74000</v>
      </c>
      <c r="F683" s="84">
        <f aca="true" t="shared" si="325" ref="F683:F690">SUM(G683:N683)</f>
        <v>472000</v>
      </c>
      <c r="G683" s="84">
        <f>G684</f>
        <v>200000</v>
      </c>
      <c r="H683" s="84">
        <f aca="true" t="shared" si="326" ref="H683:P683">H684</f>
        <v>257000</v>
      </c>
      <c r="I683" s="84">
        <f t="shared" si="326"/>
        <v>0</v>
      </c>
      <c r="J683" s="84">
        <f t="shared" si="326"/>
        <v>10000</v>
      </c>
      <c r="K683" s="84">
        <f t="shared" si="326"/>
        <v>5000</v>
      </c>
      <c r="L683" s="84">
        <f t="shared" si="326"/>
        <v>0</v>
      </c>
      <c r="M683" s="66">
        <f t="shared" si="326"/>
        <v>0</v>
      </c>
      <c r="N683" s="66">
        <f t="shared" si="326"/>
        <v>0</v>
      </c>
      <c r="O683" s="84">
        <f>O684</f>
        <v>520000</v>
      </c>
      <c r="P683" s="84">
        <f t="shared" si="326"/>
        <v>550000</v>
      </c>
    </row>
    <row r="684" spans="1:16" ht="24.75" customHeight="1">
      <c r="A684" s="103" t="s">
        <v>337</v>
      </c>
      <c r="B684" s="251" t="s">
        <v>237</v>
      </c>
      <c r="C684" s="235"/>
      <c r="D684" s="88">
        <f>D685+D697</f>
        <v>0</v>
      </c>
      <c r="E684" s="88">
        <f>E685+E697</f>
        <v>74000</v>
      </c>
      <c r="F684" s="92">
        <f t="shared" si="325"/>
        <v>472000</v>
      </c>
      <c r="G684" s="88">
        <f aca="true" t="shared" si="327" ref="G684:P684">G685+G697</f>
        <v>200000</v>
      </c>
      <c r="H684" s="88">
        <f t="shared" si="327"/>
        <v>257000</v>
      </c>
      <c r="I684" s="88">
        <f t="shared" si="327"/>
        <v>0</v>
      </c>
      <c r="J684" s="88">
        <f t="shared" si="327"/>
        <v>10000</v>
      </c>
      <c r="K684" s="88">
        <f t="shared" si="327"/>
        <v>5000</v>
      </c>
      <c r="L684" s="88">
        <f t="shared" si="327"/>
        <v>0</v>
      </c>
      <c r="M684" s="64">
        <f t="shared" si="327"/>
        <v>0</v>
      </c>
      <c r="N684" s="64">
        <f t="shared" si="327"/>
        <v>0</v>
      </c>
      <c r="O684" s="88">
        <f t="shared" si="327"/>
        <v>520000</v>
      </c>
      <c r="P684" s="88">
        <f t="shared" si="327"/>
        <v>550000</v>
      </c>
    </row>
    <row r="685" spans="1:16" ht="21" customHeight="1">
      <c r="A685" s="98"/>
      <c r="B685" s="76">
        <v>3</v>
      </c>
      <c r="C685" s="104" t="s">
        <v>3</v>
      </c>
      <c r="D685" s="86">
        <f>D686+D689+D694</f>
        <v>0</v>
      </c>
      <c r="E685" s="86">
        <f>E686+E689+E694</f>
        <v>71000</v>
      </c>
      <c r="F685" s="86">
        <f t="shared" si="325"/>
        <v>459000</v>
      </c>
      <c r="G685" s="86">
        <f aca="true" t="shared" si="328" ref="G685:P685">G686+G689+G694</f>
        <v>187000</v>
      </c>
      <c r="H685" s="86">
        <f t="shared" si="328"/>
        <v>257000</v>
      </c>
      <c r="I685" s="86">
        <f t="shared" si="328"/>
        <v>0</v>
      </c>
      <c r="J685" s="86">
        <f t="shared" si="328"/>
        <v>10000</v>
      </c>
      <c r="K685" s="86">
        <f t="shared" si="328"/>
        <v>5000</v>
      </c>
      <c r="L685" s="86">
        <f t="shared" si="328"/>
        <v>0</v>
      </c>
      <c r="M685" s="63">
        <f t="shared" si="328"/>
        <v>0</v>
      </c>
      <c r="N685" s="63">
        <f t="shared" si="328"/>
        <v>0</v>
      </c>
      <c r="O685" s="86">
        <f t="shared" si="328"/>
        <v>505000</v>
      </c>
      <c r="P685" s="86">
        <f t="shared" si="328"/>
        <v>532000</v>
      </c>
    </row>
    <row r="686" spans="1:16" ht="18" customHeight="1">
      <c r="A686" s="98"/>
      <c r="B686" s="76">
        <v>31</v>
      </c>
      <c r="C686" s="76" t="s">
        <v>6</v>
      </c>
      <c r="D686" s="86">
        <f>D687+D688</f>
        <v>0</v>
      </c>
      <c r="E686" s="86">
        <f>E687+E688</f>
        <v>49000</v>
      </c>
      <c r="F686" s="86">
        <f t="shared" si="325"/>
        <v>77871</v>
      </c>
      <c r="G686" s="86">
        <f>G687+G688</f>
        <v>77871</v>
      </c>
      <c r="H686" s="86">
        <f aca="true" t="shared" si="329" ref="H686:N686">H687+H688</f>
        <v>0</v>
      </c>
      <c r="I686" s="86">
        <f t="shared" si="329"/>
        <v>0</v>
      </c>
      <c r="J686" s="86">
        <f t="shared" si="329"/>
        <v>0</v>
      </c>
      <c r="K686" s="86">
        <f t="shared" si="329"/>
        <v>0</v>
      </c>
      <c r="L686" s="86">
        <f t="shared" si="329"/>
        <v>0</v>
      </c>
      <c r="M686" s="63">
        <f t="shared" si="329"/>
        <v>0</v>
      </c>
      <c r="N686" s="63">
        <f t="shared" si="329"/>
        <v>0</v>
      </c>
      <c r="O686" s="86">
        <v>149000</v>
      </c>
      <c r="P686" s="86">
        <v>188000</v>
      </c>
    </row>
    <row r="687" spans="1:19" s="95" customFormat="1" ht="15" customHeight="1">
      <c r="A687" s="105"/>
      <c r="B687" s="74"/>
      <c r="C687" s="56" t="s">
        <v>282</v>
      </c>
      <c r="D687" s="87">
        <v>0</v>
      </c>
      <c r="E687" s="87">
        <v>49000</v>
      </c>
      <c r="F687" s="87">
        <f t="shared" si="325"/>
        <v>77871</v>
      </c>
      <c r="G687" s="87">
        <v>77871</v>
      </c>
      <c r="H687" s="87">
        <v>0</v>
      </c>
      <c r="I687" s="87">
        <v>0</v>
      </c>
      <c r="J687" s="87">
        <v>0</v>
      </c>
      <c r="K687" s="87">
        <v>0</v>
      </c>
      <c r="L687" s="87">
        <v>0</v>
      </c>
      <c r="M687" s="67">
        <v>0</v>
      </c>
      <c r="N687" s="67">
        <v>0</v>
      </c>
      <c r="O687" s="87">
        <v>0</v>
      </c>
      <c r="P687" s="87">
        <v>0</v>
      </c>
      <c r="S687" s="96"/>
    </row>
    <row r="688" spans="1:19" s="95" customFormat="1" ht="15" customHeight="1">
      <c r="A688" s="105"/>
      <c r="B688" s="74"/>
      <c r="C688" s="56" t="s">
        <v>296</v>
      </c>
      <c r="D688" s="87">
        <v>0</v>
      </c>
      <c r="E688" s="87">
        <v>0</v>
      </c>
      <c r="F688" s="87">
        <f t="shared" si="325"/>
        <v>0</v>
      </c>
      <c r="G688" s="87">
        <v>0</v>
      </c>
      <c r="H688" s="87">
        <v>0</v>
      </c>
      <c r="I688" s="87">
        <v>0</v>
      </c>
      <c r="J688" s="87">
        <v>0</v>
      </c>
      <c r="K688" s="87">
        <v>0</v>
      </c>
      <c r="L688" s="87">
        <v>0</v>
      </c>
      <c r="M688" s="67">
        <v>0</v>
      </c>
      <c r="N688" s="67">
        <v>0</v>
      </c>
      <c r="O688" s="87">
        <v>0</v>
      </c>
      <c r="P688" s="87">
        <v>0</v>
      </c>
      <c r="S688" s="96"/>
    </row>
    <row r="689" spans="1:16" ht="18" customHeight="1">
      <c r="A689" s="98"/>
      <c r="B689" s="76">
        <v>32</v>
      </c>
      <c r="C689" s="76" t="s">
        <v>8</v>
      </c>
      <c r="D689" s="86">
        <f>SUM(D690:D693)</f>
        <v>0</v>
      </c>
      <c r="E689" s="86">
        <f>SUM(E690:E693)</f>
        <v>21000</v>
      </c>
      <c r="F689" s="86">
        <f t="shared" si="325"/>
        <v>379129</v>
      </c>
      <c r="G689" s="86">
        <f>SUM(G690:G693)</f>
        <v>108129</v>
      </c>
      <c r="H689" s="86">
        <f aca="true" t="shared" si="330" ref="H689:N689">SUM(H690:H693)</f>
        <v>256000</v>
      </c>
      <c r="I689" s="86">
        <f t="shared" si="330"/>
        <v>0</v>
      </c>
      <c r="J689" s="86">
        <f t="shared" si="330"/>
        <v>10000</v>
      </c>
      <c r="K689" s="86">
        <f t="shared" si="330"/>
        <v>5000</v>
      </c>
      <c r="L689" s="86">
        <f t="shared" si="330"/>
        <v>0</v>
      </c>
      <c r="M689" s="86">
        <f t="shared" si="330"/>
        <v>0</v>
      </c>
      <c r="N689" s="86">
        <f t="shared" si="330"/>
        <v>0</v>
      </c>
      <c r="O689" s="86">
        <v>355000</v>
      </c>
      <c r="P689" s="86">
        <v>343000</v>
      </c>
    </row>
    <row r="690" spans="1:19" s="95" customFormat="1" ht="15" customHeight="1">
      <c r="A690" s="105"/>
      <c r="B690" s="131"/>
      <c r="C690" s="56" t="s">
        <v>282</v>
      </c>
      <c r="D690" s="87">
        <v>0</v>
      </c>
      <c r="E690" s="87">
        <v>21000</v>
      </c>
      <c r="F690" s="87">
        <f t="shared" si="325"/>
        <v>108129</v>
      </c>
      <c r="G690" s="87">
        <v>108129</v>
      </c>
      <c r="H690" s="87">
        <v>0</v>
      </c>
      <c r="I690" s="87">
        <v>0</v>
      </c>
      <c r="J690" s="87">
        <v>0</v>
      </c>
      <c r="K690" s="87">
        <v>0</v>
      </c>
      <c r="L690" s="87">
        <v>0</v>
      </c>
      <c r="M690" s="67">
        <v>0</v>
      </c>
      <c r="N690" s="67">
        <v>0</v>
      </c>
      <c r="O690" s="87">
        <v>0</v>
      </c>
      <c r="P690" s="87">
        <v>0</v>
      </c>
      <c r="S690" s="96"/>
    </row>
    <row r="691" spans="1:19" s="95" customFormat="1" ht="15" customHeight="1">
      <c r="A691" s="105"/>
      <c r="B691" s="131"/>
      <c r="C691" s="57" t="s">
        <v>422</v>
      </c>
      <c r="D691" s="87">
        <v>0</v>
      </c>
      <c r="E691" s="87">
        <v>0</v>
      </c>
      <c r="F691" s="87">
        <f>SUM(G691:N691)</f>
        <v>256000</v>
      </c>
      <c r="G691" s="87">
        <v>0</v>
      </c>
      <c r="H691" s="87">
        <v>256000</v>
      </c>
      <c r="I691" s="87">
        <v>0</v>
      </c>
      <c r="J691" s="87">
        <v>0</v>
      </c>
      <c r="K691" s="87">
        <v>0</v>
      </c>
      <c r="L691" s="87">
        <v>0</v>
      </c>
      <c r="M691" s="67">
        <v>0</v>
      </c>
      <c r="N691" s="67">
        <v>0</v>
      </c>
      <c r="O691" s="87">
        <v>0</v>
      </c>
      <c r="P691" s="87">
        <v>0</v>
      </c>
      <c r="S691" s="96"/>
    </row>
    <row r="692" spans="1:19" s="95" customFormat="1" ht="15" customHeight="1">
      <c r="A692" s="105"/>
      <c r="B692" s="131"/>
      <c r="C692" s="57" t="s">
        <v>296</v>
      </c>
      <c r="D692" s="87">
        <v>0</v>
      </c>
      <c r="E692" s="87">
        <v>0</v>
      </c>
      <c r="F692" s="87">
        <f>SUM(G692:N692)</f>
        <v>10000</v>
      </c>
      <c r="G692" s="87">
        <v>0</v>
      </c>
      <c r="H692" s="87">
        <v>0</v>
      </c>
      <c r="I692" s="87">
        <v>0</v>
      </c>
      <c r="J692" s="87">
        <v>10000</v>
      </c>
      <c r="K692" s="87">
        <v>0</v>
      </c>
      <c r="L692" s="87">
        <v>0</v>
      </c>
      <c r="M692" s="67">
        <v>0</v>
      </c>
      <c r="N692" s="67">
        <v>0</v>
      </c>
      <c r="O692" s="87">
        <v>0</v>
      </c>
      <c r="P692" s="87">
        <v>0</v>
      </c>
      <c r="S692" s="96"/>
    </row>
    <row r="693" spans="1:19" s="95" customFormat="1" ht="15" customHeight="1">
      <c r="A693" s="105"/>
      <c r="B693" s="131"/>
      <c r="C693" s="57" t="s">
        <v>440</v>
      </c>
      <c r="D693" s="87">
        <v>0</v>
      </c>
      <c r="E693" s="87">
        <v>0</v>
      </c>
      <c r="F693" s="87">
        <f>SUM(G693:N693)</f>
        <v>5000</v>
      </c>
      <c r="G693" s="87">
        <v>0</v>
      </c>
      <c r="H693" s="87">
        <v>0</v>
      </c>
      <c r="I693" s="87">
        <v>0</v>
      </c>
      <c r="J693" s="87">
        <v>0</v>
      </c>
      <c r="K693" s="67">
        <v>5000</v>
      </c>
      <c r="L693" s="87">
        <v>0</v>
      </c>
      <c r="M693" s="67">
        <v>0</v>
      </c>
      <c r="N693" s="67">
        <v>0</v>
      </c>
      <c r="O693" s="87">
        <v>0</v>
      </c>
      <c r="P693" s="87">
        <v>0</v>
      </c>
      <c r="S693" s="96"/>
    </row>
    <row r="694" spans="1:21" ht="18" customHeight="1">
      <c r="A694" s="98"/>
      <c r="B694" s="76" t="s">
        <v>115</v>
      </c>
      <c r="C694" s="76" t="s">
        <v>118</v>
      </c>
      <c r="D694" s="86">
        <f>D695+D696</f>
        <v>0</v>
      </c>
      <c r="E694" s="86">
        <f>E695+E696</f>
        <v>1000</v>
      </c>
      <c r="F694" s="86">
        <f aca="true" t="shared" si="331" ref="F694:F700">SUM(G694:N694)</f>
        <v>2000</v>
      </c>
      <c r="G694" s="86">
        <f>G695+G696</f>
        <v>1000</v>
      </c>
      <c r="H694" s="86">
        <f aca="true" t="shared" si="332" ref="H694:N694">H695+H696</f>
        <v>1000</v>
      </c>
      <c r="I694" s="86">
        <f t="shared" si="332"/>
        <v>0</v>
      </c>
      <c r="J694" s="86">
        <f t="shared" si="332"/>
        <v>0</v>
      </c>
      <c r="K694" s="86">
        <f t="shared" si="332"/>
        <v>0</v>
      </c>
      <c r="L694" s="86">
        <f t="shared" si="332"/>
        <v>0</v>
      </c>
      <c r="M694" s="86">
        <f t="shared" si="332"/>
        <v>0</v>
      </c>
      <c r="N694" s="86">
        <f t="shared" si="332"/>
        <v>0</v>
      </c>
      <c r="O694" s="86">
        <v>1000</v>
      </c>
      <c r="P694" s="86">
        <v>1000</v>
      </c>
      <c r="R694" s="100"/>
      <c r="T694" s="100"/>
      <c r="U694" s="100"/>
    </row>
    <row r="695" spans="1:21" s="95" customFormat="1" ht="15" customHeight="1">
      <c r="A695" s="105"/>
      <c r="B695" s="131"/>
      <c r="C695" s="56" t="s">
        <v>282</v>
      </c>
      <c r="D695" s="87">
        <v>0</v>
      </c>
      <c r="E695" s="87">
        <v>1000</v>
      </c>
      <c r="F695" s="87">
        <f t="shared" si="331"/>
        <v>1000</v>
      </c>
      <c r="G695" s="87">
        <v>1000</v>
      </c>
      <c r="H695" s="87">
        <v>0</v>
      </c>
      <c r="I695" s="87">
        <v>0</v>
      </c>
      <c r="J695" s="87">
        <v>0</v>
      </c>
      <c r="K695" s="87">
        <v>0</v>
      </c>
      <c r="L695" s="87">
        <v>0</v>
      </c>
      <c r="M695" s="67">
        <v>0</v>
      </c>
      <c r="N695" s="67">
        <v>0</v>
      </c>
      <c r="O695" s="87">
        <v>0</v>
      </c>
      <c r="P695" s="87">
        <v>0</v>
      </c>
      <c r="R695" s="96"/>
      <c r="S695" s="96"/>
      <c r="T695" s="96"/>
      <c r="U695" s="96"/>
    </row>
    <row r="696" spans="1:19" s="95" customFormat="1" ht="15" customHeight="1">
      <c r="A696" s="105"/>
      <c r="B696" s="131"/>
      <c r="C696" s="57" t="s">
        <v>422</v>
      </c>
      <c r="D696" s="87">
        <v>0</v>
      </c>
      <c r="E696" s="87">
        <v>0</v>
      </c>
      <c r="F696" s="87">
        <f t="shared" si="331"/>
        <v>1000</v>
      </c>
      <c r="G696" s="87">
        <v>0</v>
      </c>
      <c r="H696" s="87">
        <v>1000</v>
      </c>
      <c r="I696" s="87">
        <v>0</v>
      </c>
      <c r="J696" s="87">
        <v>0</v>
      </c>
      <c r="K696" s="87">
        <v>0</v>
      </c>
      <c r="L696" s="87">
        <v>0</v>
      </c>
      <c r="M696" s="67">
        <v>0</v>
      </c>
      <c r="N696" s="67">
        <v>0</v>
      </c>
      <c r="O696" s="87">
        <v>0</v>
      </c>
      <c r="P696" s="87">
        <v>0</v>
      </c>
      <c r="S696" s="96"/>
    </row>
    <row r="697" spans="1:21" ht="21" customHeight="1">
      <c r="A697" s="98"/>
      <c r="B697" s="76" t="s">
        <v>80</v>
      </c>
      <c r="C697" s="76" t="s">
        <v>116</v>
      </c>
      <c r="D697" s="86">
        <f>D698</f>
        <v>0</v>
      </c>
      <c r="E697" s="86">
        <f>E698</f>
        <v>3000</v>
      </c>
      <c r="F697" s="86">
        <f t="shared" si="331"/>
        <v>13000</v>
      </c>
      <c r="G697" s="86">
        <f>G698</f>
        <v>13000</v>
      </c>
      <c r="H697" s="86">
        <f aca="true" t="shared" si="333" ref="H697:P698">H698</f>
        <v>0</v>
      </c>
      <c r="I697" s="86">
        <f t="shared" si="333"/>
        <v>0</v>
      </c>
      <c r="J697" s="86">
        <f t="shared" si="333"/>
        <v>0</v>
      </c>
      <c r="K697" s="86">
        <f t="shared" si="333"/>
        <v>0</v>
      </c>
      <c r="L697" s="86">
        <f t="shared" si="333"/>
        <v>0</v>
      </c>
      <c r="M697" s="63">
        <f t="shared" si="333"/>
        <v>0</v>
      </c>
      <c r="N697" s="63">
        <f t="shared" si="333"/>
        <v>0</v>
      </c>
      <c r="O697" s="86">
        <f t="shared" si="333"/>
        <v>15000</v>
      </c>
      <c r="P697" s="86">
        <f t="shared" si="333"/>
        <v>18000</v>
      </c>
      <c r="R697" s="100"/>
      <c r="T697" s="100"/>
      <c r="U697" s="100"/>
    </row>
    <row r="698" spans="1:21" ht="18" customHeight="1">
      <c r="A698" s="98"/>
      <c r="B698" s="76" t="s">
        <v>84</v>
      </c>
      <c r="C698" s="76" t="s">
        <v>117</v>
      </c>
      <c r="D698" s="86">
        <f>D699</f>
        <v>0</v>
      </c>
      <c r="E698" s="86">
        <f>E699</f>
        <v>3000</v>
      </c>
      <c r="F698" s="86">
        <f t="shared" si="331"/>
        <v>13000</v>
      </c>
      <c r="G698" s="86">
        <f>G699</f>
        <v>13000</v>
      </c>
      <c r="H698" s="86">
        <f t="shared" si="333"/>
        <v>0</v>
      </c>
      <c r="I698" s="86">
        <f t="shared" si="333"/>
        <v>0</v>
      </c>
      <c r="J698" s="86">
        <f t="shared" si="333"/>
        <v>0</v>
      </c>
      <c r="K698" s="86">
        <f t="shared" si="333"/>
        <v>0</v>
      </c>
      <c r="L698" s="86">
        <f t="shared" si="333"/>
        <v>0</v>
      </c>
      <c r="M698" s="63">
        <f t="shared" si="333"/>
        <v>0</v>
      </c>
      <c r="N698" s="63">
        <f t="shared" si="333"/>
        <v>0</v>
      </c>
      <c r="O698" s="86">
        <v>15000</v>
      </c>
      <c r="P698" s="86">
        <v>18000</v>
      </c>
      <c r="R698" s="100"/>
      <c r="T698" s="100"/>
      <c r="U698" s="100"/>
    </row>
    <row r="699" spans="1:21" s="95" customFormat="1" ht="15" customHeight="1">
      <c r="A699" s="105"/>
      <c r="B699" s="74"/>
      <c r="C699" s="56" t="s">
        <v>282</v>
      </c>
      <c r="D699" s="87">
        <v>0</v>
      </c>
      <c r="E699" s="87">
        <v>3000</v>
      </c>
      <c r="F699" s="87">
        <f t="shared" si="331"/>
        <v>13000</v>
      </c>
      <c r="G699" s="87">
        <v>13000</v>
      </c>
      <c r="H699" s="87">
        <v>0</v>
      </c>
      <c r="I699" s="87">
        <v>0</v>
      </c>
      <c r="J699" s="87">
        <v>0</v>
      </c>
      <c r="K699" s="87">
        <v>0</v>
      </c>
      <c r="L699" s="87">
        <v>0</v>
      </c>
      <c r="M699" s="67">
        <v>0</v>
      </c>
      <c r="N699" s="67">
        <v>0</v>
      </c>
      <c r="O699" s="87">
        <v>0</v>
      </c>
      <c r="P699" s="87">
        <v>0</v>
      </c>
      <c r="R699" s="96"/>
      <c r="S699" s="96"/>
      <c r="T699" s="96"/>
      <c r="U699" s="96"/>
    </row>
    <row r="700" spans="1:21" s="62" customFormat="1" ht="30" customHeight="1">
      <c r="A700" s="152"/>
      <c r="B700" s="153"/>
      <c r="C700" s="154" t="s">
        <v>4</v>
      </c>
      <c r="D700" s="155">
        <f>D10</f>
        <v>5498940.760000001</v>
      </c>
      <c r="E700" s="155">
        <f>E10</f>
        <v>12861305.41</v>
      </c>
      <c r="F700" s="155">
        <f t="shared" si="331"/>
        <v>18723672</v>
      </c>
      <c r="G700" s="155">
        <f aca="true" t="shared" si="334" ref="G700:P700">G10</f>
        <v>6636800</v>
      </c>
      <c r="H700" s="155">
        <f t="shared" si="334"/>
        <v>291395</v>
      </c>
      <c r="I700" s="155">
        <f t="shared" si="334"/>
        <v>1464200</v>
      </c>
      <c r="J700" s="155">
        <f t="shared" si="334"/>
        <v>2416780</v>
      </c>
      <c r="K700" s="157">
        <f t="shared" si="334"/>
        <v>10000</v>
      </c>
      <c r="L700" s="155">
        <f t="shared" si="334"/>
        <v>1600</v>
      </c>
      <c r="M700" s="155">
        <f t="shared" si="334"/>
        <v>3612000</v>
      </c>
      <c r="N700" s="155">
        <f t="shared" si="334"/>
        <v>4290897</v>
      </c>
      <c r="O700" s="155">
        <f t="shared" si="334"/>
        <v>15902900</v>
      </c>
      <c r="P700" s="155">
        <f t="shared" si="334"/>
        <v>14172957</v>
      </c>
      <c r="R700" s="156"/>
      <c r="S700" s="156"/>
      <c r="T700" s="156"/>
      <c r="U700" s="156"/>
    </row>
    <row r="701" spans="18:21" ht="15" customHeight="1">
      <c r="R701" s="100"/>
      <c r="T701" s="100"/>
      <c r="U701" s="100"/>
    </row>
    <row r="702" spans="18:21" ht="15" customHeight="1">
      <c r="R702" s="100"/>
      <c r="T702" s="100"/>
      <c r="U702" s="100"/>
    </row>
    <row r="703" spans="18:21" ht="15" customHeight="1">
      <c r="R703" s="100"/>
      <c r="T703" s="100"/>
      <c r="U703" s="100"/>
    </row>
    <row r="704" spans="18:21" ht="15" customHeight="1">
      <c r="R704" s="100"/>
      <c r="T704" s="100"/>
      <c r="U704" s="100"/>
    </row>
    <row r="705" spans="18:21" ht="15" customHeight="1">
      <c r="R705" s="100"/>
      <c r="T705" s="100"/>
      <c r="U705" s="100"/>
    </row>
    <row r="706" spans="18:20" ht="15" customHeight="1">
      <c r="R706" s="100"/>
      <c r="T706" s="100"/>
    </row>
    <row r="707" spans="18:20" ht="15" customHeight="1">
      <c r="R707" s="100"/>
      <c r="T707" s="100"/>
    </row>
    <row r="708" spans="18:20" ht="15" customHeight="1">
      <c r="R708" s="100"/>
      <c r="T708" s="100"/>
    </row>
    <row r="709" spans="18:20" ht="15" customHeight="1">
      <c r="R709" s="100"/>
      <c r="T709" s="100"/>
    </row>
    <row r="710" ht="15" customHeight="1">
      <c r="T710" s="100"/>
    </row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</sheetData>
  <sheetProtection/>
  <mergeCells count="319">
    <mergeCell ref="P664:P665"/>
    <mergeCell ref="O627:O628"/>
    <mergeCell ref="P627:P628"/>
    <mergeCell ref="A664:A665"/>
    <mergeCell ref="B664:B665"/>
    <mergeCell ref="C664:C665"/>
    <mergeCell ref="D664:D665"/>
    <mergeCell ref="E664:E665"/>
    <mergeCell ref="F664:F665"/>
    <mergeCell ref="G664:N664"/>
    <mergeCell ref="O664:O665"/>
    <mergeCell ref="G589:N589"/>
    <mergeCell ref="O589:O590"/>
    <mergeCell ref="P589:P590"/>
    <mergeCell ref="A627:A628"/>
    <mergeCell ref="B627:B628"/>
    <mergeCell ref="C627:C628"/>
    <mergeCell ref="D627:D628"/>
    <mergeCell ref="E627:E628"/>
    <mergeCell ref="F627:F628"/>
    <mergeCell ref="G627:N627"/>
    <mergeCell ref="A589:A590"/>
    <mergeCell ref="B589:B590"/>
    <mergeCell ref="C589:C590"/>
    <mergeCell ref="D589:D590"/>
    <mergeCell ref="E589:E590"/>
    <mergeCell ref="F589:F590"/>
    <mergeCell ref="G618:N618"/>
    <mergeCell ref="A618:A619"/>
    <mergeCell ref="P519:P520"/>
    <mergeCell ref="A552:A553"/>
    <mergeCell ref="B552:B553"/>
    <mergeCell ref="C552:C553"/>
    <mergeCell ref="D552:D553"/>
    <mergeCell ref="E552:E553"/>
    <mergeCell ref="F552:F553"/>
    <mergeCell ref="G552:N552"/>
    <mergeCell ref="O552:O553"/>
    <mergeCell ref="P552:P553"/>
    <mergeCell ref="O481:O482"/>
    <mergeCell ref="P481:P482"/>
    <mergeCell ref="A519:A520"/>
    <mergeCell ref="B519:B520"/>
    <mergeCell ref="C519:C520"/>
    <mergeCell ref="D519:D520"/>
    <mergeCell ref="E519:E520"/>
    <mergeCell ref="F519:F520"/>
    <mergeCell ref="G519:N519"/>
    <mergeCell ref="O519:O520"/>
    <mergeCell ref="G444:N444"/>
    <mergeCell ref="O444:O445"/>
    <mergeCell ref="P444:P445"/>
    <mergeCell ref="A481:A482"/>
    <mergeCell ref="B481:B482"/>
    <mergeCell ref="C481:C482"/>
    <mergeCell ref="D481:D482"/>
    <mergeCell ref="E481:E482"/>
    <mergeCell ref="F481:F482"/>
    <mergeCell ref="G481:N481"/>
    <mergeCell ref="A444:A445"/>
    <mergeCell ref="B444:B445"/>
    <mergeCell ref="C444:C445"/>
    <mergeCell ref="D444:D445"/>
    <mergeCell ref="E444:E445"/>
    <mergeCell ref="F444:F445"/>
    <mergeCell ref="P379:P380"/>
    <mergeCell ref="A410:A411"/>
    <mergeCell ref="B410:B411"/>
    <mergeCell ref="C410:C411"/>
    <mergeCell ref="D410:D411"/>
    <mergeCell ref="E410:E411"/>
    <mergeCell ref="F410:F411"/>
    <mergeCell ref="G410:N410"/>
    <mergeCell ref="O410:O411"/>
    <mergeCell ref="P410:P411"/>
    <mergeCell ref="O346:O347"/>
    <mergeCell ref="P346:P347"/>
    <mergeCell ref="A379:A380"/>
    <mergeCell ref="B379:B380"/>
    <mergeCell ref="C379:C380"/>
    <mergeCell ref="D379:D380"/>
    <mergeCell ref="E379:E380"/>
    <mergeCell ref="F379:F380"/>
    <mergeCell ref="G379:N379"/>
    <mergeCell ref="O379:O380"/>
    <mergeCell ref="G313:N313"/>
    <mergeCell ref="O313:O314"/>
    <mergeCell ref="P313:P314"/>
    <mergeCell ref="A346:A347"/>
    <mergeCell ref="B346:B347"/>
    <mergeCell ref="C346:C347"/>
    <mergeCell ref="D346:D347"/>
    <mergeCell ref="E346:E347"/>
    <mergeCell ref="F346:F347"/>
    <mergeCell ref="G346:N346"/>
    <mergeCell ref="F281:F282"/>
    <mergeCell ref="G281:N281"/>
    <mergeCell ref="O281:O282"/>
    <mergeCell ref="P281:P282"/>
    <mergeCell ref="A313:A314"/>
    <mergeCell ref="B313:B314"/>
    <mergeCell ref="C313:C314"/>
    <mergeCell ref="D313:D314"/>
    <mergeCell ref="E313:E314"/>
    <mergeCell ref="F313:F314"/>
    <mergeCell ref="E244:E245"/>
    <mergeCell ref="F244:F245"/>
    <mergeCell ref="G244:N244"/>
    <mergeCell ref="O244:O245"/>
    <mergeCell ref="P244:P245"/>
    <mergeCell ref="A281:A282"/>
    <mergeCell ref="B281:B282"/>
    <mergeCell ref="C281:C282"/>
    <mergeCell ref="D281:D282"/>
    <mergeCell ref="E281:E282"/>
    <mergeCell ref="O170:O171"/>
    <mergeCell ref="P170:P171"/>
    <mergeCell ref="B205:B206"/>
    <mergeCell ref="C205:C206"/>
    <mergeCell ref="D205:D206"/>
    <mergeCell ref="E205:E206"/>
    <mergeCell ref="F205:F206"/>
    <mergeCell ref="G205:N205"/>
    <mergeCell ref="O205:O206"/>
    <mergeCell ref="P205:P206"/>
    <mergeCell ref="G134:N134"/>
    <mergeCell ref="O134:O135"/>
    <mergeCell ref="P134:P135"/>
    <mergeCell ref="A170:A171"/>
    <mergeCell ref="B170:B171"/>
    <mergeCell ref="C170:C171"/>
    <mergeCell ref="D170:D171"/>
    <mergeCell ref="E170:E171"/>
    <mergeCell ref="F170:F171"/>
    <mergeCell ref="G170:N170"/>
    <mergeCell ref="F102:F103"/>
    <mergeCell ref="G102:N102"/>
    <mergeCell ref="O102:O103"/>
    <mergeCell ref="P102:P103"/>
    <mergeCell ref="A134:A135"/>
    <mergeCell ref="B134:B135"/>
    <mergeCell ref="C134:C135"/>
    <mergeCell ref="D134:D135"/>
    <mergeCell ref="E134:E135"/>
    <mergeCell ref="F134:F135"/>
    <mergeCell ref="E72:E73"/>
    <mergeCell ref="F72:F73"/>
    <mergeCell ref="G72:N72"/>
    <mergeCell ref="O72:O73"/>
    <mergeCell ref="P72:P73"/>
    <mergeCell ref="A102:A103"/>
    <mergeCell ref="B102:B103"/>
    <mergeCell ref="C102:C103"/>
    <mergeCell ref="D102:D103"/>
    <mergeCell ref="E102:E103"/>
    <mergeCell ref="A72:A73"/>
    <mergeCell ref="B72:B73"/>
    <mergeCell ref="C72:C73"/>
    <mergeCell ref="D72:D73"/>
    <mergeCell ref="A244:A245"/>
    <mergeCell ref="B244:B245"/>
    <mergeCell ref="C244:C245"/>
    <mergeCell ref="D244:D245"/>
    <mergeCell ref="B157:C157"/>
    <mergeCell ref="B149:C149"/>
    <mergeCell ref="P618:P619"/>
    <mergeCell ref="B457:C457"/>
    <mergeCell ref="B465:C465"/>
    <mergeCell ref="B426:C426"/>
    <mergeCell ref="B526:C526"/>
    <mergeCell ref="B555:C555"/>
    <mergeCell ref="B534:C534"/>
    <mergeCell ref="B509:C509"/>
    <mergeCell ref="B545:C545"/>
    <mergeCell ref="B518:C518"/>
    <mergeCell ref="B585:C585"/>
    <mergeCell ref="B592:C592"/>
    <mergeCell ref="F618:F619"/>
    <mergeCell ref="B636:C636"/>
    <mergeCell ref="B682:C682"/>
    <mergeCell ref="B677:C677"/>
    <mergeCell ref="B402:C402"/>
    <mergeCell ref="B632:C632"/>
    <mergeCell ref="B593:C593"/>
    <mergeCell ref="B594:C594"/>
    <mergeCell ref="B618:B619"/>
    <mergeCell ref="B535:C535"/>
    <mergeCell ref="B433:C433"/>
    <mergeCell ref="B472:C472"/>
    <mergeCell ref="B562:C562"/>
    <mergeCell ref="B576:C576"/>
    <mergeCell ref="B551:C551"/>
    <mergeCell ref="D618:D619"/>
    <mergeCell ref="E618:E619"/>
    <mergeCell ref="B432:C432"/>
    <mergeCell ref="B452:C452"/>
    <mergeCell ref="B566:C566"/>
    <mergeCell ref="B525:C525"/>
    <mergeCell ref="B530:C530"/>
    <mergeCell ref="B517:C517"/>
    <mergeCell ref="B485:C485"/>
    <mergeCell ref="A205:A206"/>
    <mergeCell ref="B332:C332"/>
    <mergeCell ref="B393:C393"/>
    <mergeCell ref="B326:C326"/>
    <mergeCell ref="B298:C298"/>
    <mergeCell ref="B224:C224"/>
    <mergeCell ref="B388:C388"/>
    <mergeCell ref="B249:C249"/>
    <mergeCell ref="B382:C382"/>
    <mergeCell ref="B241:C241"/>
    <mergeCell ref="P38:P39"/>
    <mergeCell ref="B100:C100"/>
    <mergeCell ref="B50:C50"/>
    <mergeCell ref="B119:C119"/>
    <mergeCell ref="B140:C140"/>
    <mergeCell ref="B114:C114"/>
    <mergeCell ref="B62:C62"/>
    <mergeCell ref="B123:C123"/>
    <mergeCell ref="B132:C132"/>
    <mergeCell ref="O38:O39"/>
    <mergeCell ref="O618:O619"/>
    <mergeCell ref="B127:C127"/>
    <mergeCell ref="B210:C210"/>
    <mergeCell ref="B275:C275"/>
    <mergeCell ref="B288:C288"/>
    <mergeCell ref="B169:C169"/>
    <mergeCell ref="B181:C181"/>
    <mergeCell ref="B255:C255"/>
    <mergeCell ref="B248:C248"/>
    <mergeCell ref="C618:C619"/>
    <mergeCell ref="B141:C141"/>
    <mergeCell ref="B236:C236"/>
    <mergeCell ref="B260:C260"/>
    <mergeCell ref="B343:C343"/>
    <mergeCell ref="B389:C389"/>
    <mergeCell ref="B439:C439"/>
    <mergeCell ref="B280:C280"/>
    <mergeCell ref="B287:C287"/>
    <mergeCell ref="B237:C237"/>
    <mergeCell ref="B338:C338"/>
    <mergeCell ref="B23:C23"/>
    <mergeCell ref="E38:E39"/>
    <mergeCell ref="B61:C61"/>
    <mergeCell ref="G38:N38"/>
    <mergeCell ref="B27:C27"/>
    <mergeCell ref="B41:C41"/>
    <mergeCell ref="B38:B39"/>
    <mergeCell ref="C38:C39"/>
    <mergeCell ref="B107:C107"/>
    <mergeCell ref="B87:C87"/>
    <mergeCell ref="B76:C76"/>
    <mergeCell ref="A38:A39"/>
    <mergeCell ref="F38:F39"/>
    <mergeCell ref="C7:C8"/>
    <mergeCell ref="B13:C13"/>
    <mergeCell ref="B42:C42"/>
    <mergeCell ref="D38:D39"/>
    <mergeCell ref="A7:A8"/>
    <mergeCell ref="B113:C113"/>
    <mergeCell ref="B96:C96"/>
    <mergeCell ref="B92:C92"/>
    <mergeCell ref="B12:C12"/>
    <mergeCell ref="F7:F8"/>
    <mergeCell ref="D7:D8"/>
    <mergeCell ref="B7:B8"/>
    <mergeCell ref="B82:C82"/>
    <mergeCell ref="B88:C88"/>
    <mergeCell ref="B75:C75"/>
    <mergeCell ref="O7:O8"/>
    <mergeCell ref="E7:E8"/>
    <mergeCell ref="B322:C322"/>
    <mergeCell ref="B374:C374"/>
    <mergeCell ref="B493:C493"/>
    <mergeCell ref="B350:C350"/>
    <mergeCell ref="B406:C406"/>
    <mergeCell ref="B342:C342"/>
    <mergeCell ref="B156:C156"/>
    <mergeCell ref="B162:C162"/>
    <mergeCell ref="B684:C684"/>
    <mergeCell ref="B418:C418"/>
    <mergeCell ref="B650:C650"/>
    <mergeCell ref="B649:C649"/>
    <mergeCell ref="B621:C621"/>
    <mergeCell ref="B539:C539"/>
    <mergeCell ref="B648:C648"/>
    <mergeCell ref="B581:C581"/>
    <mergeCell ref="B447:C447"/>
    <mergeCell ref="B572:C572"/>
    <mergeCell ref="B356:C356"/>
    <mergeCell ref="B311:C311"/>
    <mergeCell ref="B186:C186"/>
    <mergeCell ref="B193:C193"/>
    <mergeCell ref="B198:C198"/>
    <mergeCell ref="B271:C271"/>
    <mergeCell ref="B312:C312"/>
    <mergeCell ref="B293:C293"/>
    <mergeCell ref="B292:C292"/>
    <mergeCell ref="B230:C230"/>
    <mergeCell ref="B683:C683"/>
    <mergeCell ref="B668:C668"/>
    <mergeCell ref="B304:C304"/>
    <mergeCell ref="B414:C414"/>
    <mergeCell ref="B502:C502"/>
    <mergeCell ref="B366:C366"/>
    <mergeCell ref="B397:C397"/>
    <mergeCell ref="B401:C401"/>
    <mergeCell ref="B360:C360"/>
    <mergeCell ref="B365:C365"/>
    <mergeCell ref="B145:C145"/>
    <mergeCell ref="B202:C202"/>
    <mergeCell ref="B217:C217"/>
    <mergeCell ref="E1:G1"/>
    <mergeCell ref="B2:P4"/>
    <mergeCell ref="P7:P8"/>
    <mergeCell ref="G7:N7"/>
    <mergeCell ref="A10:C10"/>
    <mergeCell ref="B11:C11"/>
    <mergeCell ref="B180:C180"/>
  </mergeCells>
  <printOptions/>
  <pageMargins left="0.5118110236220472" right="0.2755905511811024" top="0.5905511811023623" bottom="0.4724409448818898" header="0.31496062992125984" footer="0.1968503937007874"/>
  <pageSetup horizontalDpi="600" verticalDpi="600" orientation="landscape" paperSize="9" scale="83" r:id="rId1"/>
  <headerFooter alignWithMargins="0">
    <oddHeader>&amp;C&amp;"Arial,Kurziv"&amp;7Proračun Grada Hvar za 2024. - Posebni dio</oddHeader>
    <oddFooter>&amp;C&amp;"Arial,Kurziv"&amp;7Stranica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30.57421875" style="0" customWidth="1"/>
    <col min="2" max="2" width="40.7109375" style="0" customWidth="1"/>
    <col min="3" max="3" width="12.57421875" style="0" customWidth="1"/>
    <col min="4" max="4" width="31.28125" style="0" customWidth="1"/>
  </cols>
  <sheetData>
    <row r="1" spans="1:12" s="4" customFormat="1" ht="30" customHeight="1">
      <c r="A1" s="16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2"/>
    </row>
    <row r="2" spans="1:12" s="4" customFormat="1" ht="14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12"/>
    </row>
    <row r="3" spans="1:12" s="27" customFormat="1" ht="21" customHeight="1">
      <c r="A3" s="292" t="s">
        <v>39</v>
      </c>
      <c r="B3" s="292"/>
      <c r="C3" s="292"/>
      <c r="D3" s="292"/>
      <c r="E3" s="34"/>
      <c r="F3" s="34"/>
      <c r="G3" s="34"/>
      <c r="H3" s="34"/>
      <c r="I3" s="34"/>
      <c r="J3" s="34"/>
      <c r="K3" s="34"/>
      <c r="L3" s="34"/>
    </row>
    <row r="4" spans="1:12" s="27" customFormat="1" ht="14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27" customFormat="1" ht="15" customHeight="1">
      <c r="A5" s="294" t="s">
        <v>400</v>
      </c>
      <c r="B5" s="294"/>
      <c r="C5" s="294"/>
      <c r="D5" s="34"/>
      <c r="E5" s="34"/>
      <c r="F5" s="34"/>
      <c r="G5" s="34"/>
      <c r="H5" s="34"/>
      <c r="I5" s="34"/>
      <c r="J5" s="34"/>
      <c r="K5" s="34"/>
      <c r="L5" s="34"/>
    </row>
    <row r="6" spans="1:12" s="27" customFormat="1" ht="15" customHeight="1">
      <c r="A6" s="294"/>
      <c r="B6" s="294"/>
      <c r="C6" s="294"/>
      <c r="D6" s="34"/>
      <c r="E6" s="34"/>
      <c r="F6" s="34"/>
      <c r="G6" s="34"/>
      <c r="H6" s="34"/>
      <c r="I6" s="34"/>
      <c r="J6" s="34"/>
      <c r="K6" s="34"/>
      <c r="L6" s="34"/>
    </row>
    <row r="7" spans="1:12" s="27" customFormat="1" ht="15" customHeight="1">
      <c r="A7" s="294"/>
      <c r="B7" s="294"/>
      <c r="C7" s="294"/>
      <c r="D7" s="34"/>
      <c r="E7" s="34"/>
      <c r="F7" s="34"/>
      <c r="G7" s="34"/>
      <c r="H7" s="34"/>
      <c r="I7" s="34"/>
      <c r="J7" s="34"/>
      <c r="K7" s="34"/>
      <c r="L7" s="34"/>
    </row>
    <row r="8" spans="1:12" s="27" customFormat="1" ht="1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27" customFormat="1" ht="20.25" customHeight="1">
      <c r="A9" s="292" t="s">
        <v>44</v>
      </c>
      <c r="B9" s="292"/>
      <c r="C9" s="292"/>
      <c r="D9" s="292"/>
      <c r="E9" s="34"/>
      <c r="F9" s="34"/>
      <c r="G9" s="34"/>
      <c r="H9" s="34"/>
      <c r="I9" s="34"/>
      <c r="J9" s="34"/>
      <c r="K9" s="34"/>
      <c r="L9" s="34"/>
    </row>
    <row r="10" spans="1:12" s="27" customFormat="1" ht="18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27" customFormat="1" ht="33.75" customHeight="1">
      <c r="A11" s="294" t="s">
        <v>401</v>
      </c>
      <c r="B11" s="294"/>
      <c r="C11" s="294"/>
      <c r="D11" s="294"/>
      <c r="E11" s="34"/>
      <c r="F11" s="34"/>
      <c r="G11" s="34"/>
      <c r="H11" s="34"/>
      <c r="I11" s="34"/>
      <c r="J11" s="34"/>
      <c r="K11" s="34"/>
      <c r="L11" s="34"/>
    </row>
    <row r="12" spans="1:12" s="27" customFormat="1" ht="1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s="27" customFormat="1" ht="15" customHeight="1">
      <c r="A13" s="292" t="s">
        <v>40</v>
      </c>
      <c r="B13" s="292"/>
      <c r="C13" s="292"/>
      <c r="D13" s="292"/>
      <c r="E13" s="34"/>
      <c r="F13" s="34"/>
      <c r="G13" s="34"/>
      <c r="H13" s="34"/>
      <c r="I13" s="34"/>
      <c r="J13" s="34"/>
      <c r="K13" s="34"/>
      <c r="L13" s="34"/>
    </row>
    <row r="14" spans="1:12" s="27" customFormat="1" ht="15" customHeight="1">
      <c r="A14" s="292" t="s">
        <v>41</v>
      </c>
      <c r="B14" s="292"/>
      <c r="C14" s="292"/>
      <c r="D14" s="292"/>
      <c r="E14" s="34"/>
      <c r="F14" s="34"/>
      <c r="G14" s="34"/>
      <c r="H14" s="34"/>
      <c r="I14" s="34"/>
      <c r="J14" s="34"/>
      <c r="K14" s="34"/>
      <c r="L14" s="34"/>
    </row>
    <row r="15" spans="1:12" s="27" customFormat="1" ht="15" customHeight="1">
      <c r="A15" s="293" t="s">
        <v>42</v>
      </c>
      <c r="B15" s="293"/>
      <c r="C15" s="293"/>
      <c r="D15" s="293"/>
      <c r="E15" s="34"/>
      <c r="F15" s="34"/>
      <c r="G15" s="34"/>
      <c r="H15" s="34"/>
      <c r="I15" s="34"/>
      <c r="J15" s="34"/>
      <c r="K15" s="34"/>
      <c r="L15" s="34"/>
    </row>
    <row r="16" spans="1:12" s="4" customFormat="1" ht="15" customHeight="1">
      <c r="A16" s="293" t="s">
        <v>79</v>
      </c>
      <c r="B16" s="293"/>
      <c r="C16" s="293"/>
      <c r="D16" s="293"/>
      <c r="E16" s="37"/>
      <c r="F16" s="37"/>
      <c r="G16" s="37"/>
      <c r="H16" s="37"/>
      <c r="I16" s="37"/>
      <c r="J16" s="37"/>
      <c r="K16" s="37"/>
      <c r="L16" s="12"/>
    </row>
    <row r="17" spans="1:12" s="4" customFormat="1" ht="1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12"/>
    </row>
    <row r="18" spans="1:12" s="4" customFormat="1" ht="15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2"/>
    </row>
    <row r="19" spans="1:12" s="27" customFormat="1" ht="15" customHeight="1">
      <c r="A19" s="34" t="s">
        <v>402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s="27" customFormat="1" ht="15" customHeight="1">
      <c r="A20" s="34" t="s">
        <v>403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s="27" customFormat="1" ht="14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27" customFormat="1" ht="16.5" customHeight="1">
      <c r="A22" s="34" t="s">
        <v>404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27" customFormat="1" ht="23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27" customFormat="1" ht="15.75" customHeight="1">
      <c r="A24" s="34"/>
      <c r="B24" s="34"/>
      <c r="C24" s="33"/>
      <c r="D24" s="33"/>
      <c r="E24" s="34"/>
      <c r="F24" s="34"/>
      <c r="G24" s="34"/>
      <c r="H24" s="34"/>
      <c r="I24" s="34"/>
      <c r="J24" s="34"/>
      <c r="K24" s="34"/>
      <c r="L24" s="34"/>
    </row>
    <row r="25" spans="1:12" s="27" customFormat="1" ht="21.75" customHeight="1">
      <c r="A25" s="34"/>
      <c r="B25" s="289" t="s">
        <v>86</v>
      </c>
      <c r="C25" s="289"/>
      <c r="D25" s="289"/>
      <c r="E25" s="34"/>
      <c r="F25" s="34"/>
      <c r="G25" s="34"/>
      <c r="H25" s="34"/>
      <c r="I25" s="34"/>
      <c r="J25" s="34"/>
      <c r="K25" s="34"/>
      <c r="L25" s="34"/>
    </row>
    <row r="26" spans="1:12" s="27" customFormat="1" ht="15.75" customHeight="1">
      <c r="A26" s="34"/>
      <c r="B26" s="34"/>
      <c r="C26" s="290"/>
      <c r="D26" s="290"/>
      <c r="E26" s="34"/>
      <c r="F26" s="34"/>
      <c r="G26" s="34"/>
      <c r="H26" s="34"/>
      <c r="I26" s="34"/>
      <c r="J26" s="34"/>
      <c r="K26" s="34"/>
      <c r="L26" s="34"/>
    </row>
    <row r="27" spans="1:12" s="27" customFormat="1" ht="33.75" customHeight="1">
      <c r="A27" s="34"/>
      <c r="B27" s="35"/>
      <c r="C27" s="36"/>
      <c r="D27" s="36"/>
      <c r="E27" s="34"/>
      <c r="F27" s="34"/>
      <c r="G27" s="34"/>
      <c r="H27" s="34"/>
      <c r="I27" s="34"/>
      <c r="J27" s="34"/>
      <c r="K27" s="34"/>
      <c r="L27" s="34"/>
    </row>
    <row r="28" spans="1:12" s="27" customFormat="1" ht="14.25">
      <c r="A28" s="34"/>
      <c r="B28" s="34"/>
      <c r="C28" s="291" t="s">
        <v>373</v>
      </c>
      <c r="D28" s="291"/>
      <c r="E28" s="34"/>
      <c r="F28" s="34"/>
      <c r="G28" s="34"/>
      <c r="H28" s="34"/>
      <c r="I28" s="34"/>
      <c r="J28" s="34"/>
      <c r="K28" s="34"/>
      <c r="L28" s="34"/>
    </row>
    <row r="29" spans="1:11" s="4" customFormat="1" ht="1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s="4" customFormat="1" ht="1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="4" customFormat="1" ht="12"/>
    <row r="32" s="4" customFormat="1" ht="12"/>
  </sheetData>
  <sheetProtection/>
  <mergeCells count="11">
    <mergeCell ref="A5:C7"/>
    <mergeCell ref="B25:D25"/>
    <mergeCell ref="C26:D26"/>
    <mergeCell ref="C28:D28"/>
    <mergeCell ref="A3:D3"/>
    <mergeCell ref="A9:D9"/>
    <mergeCell ref="A13:D13"/>
    <mergeCell ref="A14:D14"/>
    <mergeCell ref="A15:D15"/>
    <mergeCell ref="A16:D16"/>
    <mergeCell ref="A11:D1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 Petric Hraste</cp:lastModifiedBy>
  <cp:lastPrinted>2023-11-16T14:08:19Z</cp:lastPrinted>
  <dcterms:created xsi:type="dcterms:W3CDTF">2004-01-09T13:07:12Z</dcterms:created>
  <dcterms:modified xsi:type="dcterms:W3CDTF">2023-11-16T18:01:01Z</dcterms:modified>
  <cp:category/>
  <cp:version/>
  <cp:contentType/>
  <cp:contentStatus/>
</cp:coreProperties>
</file>