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<sst xmlns="http://schemas.openxmlformats.org/spreadsheetml/2006/main" count="2390" uniqueCount="1356">
  <si>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</si>
  <si>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</si>
  <si>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</si>
  <si>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</si>
  <si>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</si>
  <si>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</si>
  <si>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</si>
  <si>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</si>
  <si>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</si>
  <si>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</si>
  <si>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</si>
  <si>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</si>
  <si>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</si>
  <si>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</si>
  <si>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</si>
  <si>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</si>
  <si>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</si>
  <si>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</si>
  <si>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</si>
  <si>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</si>
  <si>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</si>
  <si>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</si>
  <si>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</si>
  <si>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</si>
  <si>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</si>
  <si>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</si>
  <si>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</si>
  <si>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</si>
  <si>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</si>
  <si>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</si>
  <si>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</si>
  <si>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</si>
  <si>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</si>
  <si>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</si>
  <si>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</si>
  <si>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</si>
  <si>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</si>
  <si>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</si>
  <si>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</si>
  <si>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</si>
  <si>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</si>
  <si>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</si>
  <si>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</si>
  <si>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</si>
  <si>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</si>
  <si>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</si>
  <si>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</si>
  <si>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</si>
  <si>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</si>
  <si>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</si>
  <si>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</si>
  <si>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</si>
  <si>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</si>
  <si>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</si>
  <si>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</si>
  <si>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</si>
  <si>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</si>
  <si>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</si>
  <si>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</si>
  <si>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</si>
  <si>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</si>
  <si>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</si>
  <si>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</si>
  <si>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</si>
  <si>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</si>
  <si>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</si>
  <si>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</si>
  <si>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</si>
  <si>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</si>
  <si>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</si>
  <si>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</si>
  <si>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</si>
  <si>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</si>
  <si>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</si>
  <si>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</si>
  <si>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</si>
  <si>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</si>
  <si>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</si>
  <si>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</si>
  <si>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</si>
  <si>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</si>
  <si>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</si>
  <si>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</si>
  <si>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</si>
  <si>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</si>
  <si>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</si>
  <si>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</si>
  <si>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</si>
  <si>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</si>
  <si>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</si>
  <si>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</si>
  <si>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</si>
  <si>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</si>
  <si>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</si>
  <si>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</si>
  <si>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</si>
  <si>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</si>
  <si>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</si>
  <si>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</si>
  <si>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</si>
  <si>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</si>
  <si>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</si>
  <si>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</si>
  <si>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</si>
  <si>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</si>
  <si>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</si>
  <si>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</si>
  <si>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</si>
  <si>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</si>
  <si>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</si>
  <si>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</si>
  <si>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</si>
  <si>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</si>
  <si>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</si>
  <si>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</si>
  <si>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</si>
  <si>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</si>
  <si>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</si>
  <si>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</si>
  <si>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</si>
  <si>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</si>
  <si>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</si>
  <si>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</si>
  <si>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</si>
  <si>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</si>
  <si>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</si>
  <si>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</si>
  <si>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</si>
  <si>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</si>
  <si>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</si>
  <si>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</si>
  <si>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</si>
  <si>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</si>
  <si>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</si>
  <si>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</si>
  <si>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</si>
  <si>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</si>
  <si>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</si>
  <si>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</si>
  <si>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</si>
  <si>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</si>
  <si>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</si>
  <si>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</si>
  <si>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</si>
  <si>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</si>
  <si>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</si>
  <si>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</si>
  <si>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</si>
  <si>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</si>
  <si>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</si>
  <si>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</si>
  <si>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</si>
  <si>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</si>
  <si>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</si>
  <si>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</si>
  <si>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</si>
  <si>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</si>
  <si>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</si>
  <si>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</si>
  <si>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</si>
  <si>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</si>
  <si>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</si>
  <si>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</si>
  <si>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</si>
  <si>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</si>
  <si>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</si>
  <si>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</si>
  <si>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</si>
  <si>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</si>
  <si>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</si>
  <si>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</si>
  <si>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</si>
  <si>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</si>
  <si>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</si>
  <si>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</si>
  <si>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</si>
  <si>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</si>
  <si>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</si>
  <si>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</si>
  <si>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</si>
  <si>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</si>
  <si>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</si>
  <si>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</si>
  <si>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</si>
  <si>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</si>
  <si>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</si>
  <si>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</si>
  <si>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</si>
  <si>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</si>
  <si>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</si>
  <si>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</si>
  <si>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</si>
  <si>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</si>
  <si>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</si>
  <si>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</si>
  <si>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</si>
  <si>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</si>
  <si>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</si>
  <si>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</si>
  <si>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</si>
  <si>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</si>
  <si>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</si>
  <si>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</si>
  <si>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</si>
  <si>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</si>
  <si>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</si>
  <si>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</si>
  <si>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</si>
  <si>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</si>
  <si>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</si>
  <si>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</si>
  <si>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</si>
  <si>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</si>
  <si>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</si>
  <si>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</si>
  <si>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</si>
  <si>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</si>
  <si>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</si>
  <si>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</si>
  <si>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</si>
  <si>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</si>
  <si>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</si>
  <si>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</si>
  <si>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</si>
  <si>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</si>
  <si>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</si>
  <si>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</si>
  <si>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</si>
  <si>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</si>
  <si>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</si>
  <si>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</si>
  <si>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</si>
  <si>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</si>
  <si>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</si>
  <si>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</si>
  <si>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</si>
  <si>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</si>
  <si>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</si>
  <si>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</si>
  <si>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</si>
  <si>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</si>
  <si>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</si>
  <si>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</si>
  <si>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</si>
  <si>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</si>
  <si>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</si>
  <si>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</si>
  <si>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</si>
  <si>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</si>
  <si>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</si>
  <si>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</si>
  <si>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</si>
  <si>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</si>
  <si>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</si>
  <si>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</si>
  <si>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</si>
  <si>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</si>
  <si>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</si>
  <si>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</si>
  <si>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</si>
  <si>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</si>
  <si>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</si>
  <si>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</si>
  <si>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</si>
  <si>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</si>
  <si>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</si>
  <si>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</si>
  <si>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</si>
  <si>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</si>
  <si>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</si>
  <si>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</si>
  <si>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</si>
  <si>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</si>
  <si>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</si>
  <si>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</si>
  <si>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</si>
  <si>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</si>
  <si>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</si>
  <si>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</si>
  <si>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</si>
  <si>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</si>
  <si>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</si>
  <si>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</si>
  <si>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</si>
  <si>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</si>
  <si>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</si>
  <si>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</si>
  <si>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</si>
  <si>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</si>
  <si>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</si>
  <si>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</si>
  <si>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</si>
  <si>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</si>
  <si>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</si>
  <si>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</si>
  <si>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</si>
  <si>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</si>
  <si>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</si>
  <si>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</si>
  <si>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</si>
  <si>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</si>
  <si>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</si>
  <si>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</si>
  <si>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</si>
  <si>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</si>
  <si>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</si>
  <si>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</si>
  <si>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</si>
  <si>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</si>
  <si>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</si>
  <si>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</si>
  <si>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</si>
  <si>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</si>
  <si>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</si>
  <si>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</si>
  <si>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</si>
  <si>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</si>
  <si>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</si>
  <si>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</si>
  <si>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</si>
  <si>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</si>
  <si>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</si>
  <si>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</si>
  <si>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</si>
  <si>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</si>
  <si>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</si>
  <si>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</si>
  <si>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</si>
  <si>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</si>
  <si>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</si>
  <si>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</si>
  <si>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</si>
  <si>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</si>
  <si>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</si>
  <si>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</si>
  <si>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</si>
  <si>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</si>
  <si>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</si>
  <si>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</si>
  <si>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</si>
  <si>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</si>
  <si>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</si>
  <si>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</si>
  <si>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</si>
  <si>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</si>
  <si>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</si>
  <si>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</si>
  <si>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</si>
  <si>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</si>
  <si>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</si>
  <si>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</si>
  <si>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</si>
  <si>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</si>
  <si>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</si>
  <si>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</si>
  <si>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</si>
  <si>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</si>
  <si>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</si>
  <si>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</si>
  <si>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</si>
  <si>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</si>
  <si>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</si>
  <si>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</si>
  <si>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</si>
  <si>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</si>
  <si>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</si>
  <si>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</si>
  <si>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</si>
  <si>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</si>
  <si>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</si>
  <si>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</si>
  <si>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</si>
  <si>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</si>
  <si>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</si>
  <si>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</si>
  <si>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</si>
  <si>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</si>
  <si>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</si>
  <si>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</si>
  <si>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</si>
  <si>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</si>
  <si>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</si>
  <si>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</si>
  <si>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</si>
  <si>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</si>
  <si>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</si>
  <si>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</si>
  <si>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</si>
  <si>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</si>
  <si>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</si>
  <si>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</si>
  <si>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</si>
  <si>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</si>
  <si>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</si>
  <si>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</si>
  <si>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</si>
  <si>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</si>
  <si>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</si>
  <si>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</si>
  <si>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</si>
  <si>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</si>
  <si>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</si>
  <si>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</si>
  <si>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</si>
  <si>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</si>
  <si>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</si>
  <si>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</si>
  <si>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</si>
  <si>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</si>
  <si>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</si>
  <si>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</si>
  <si>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</si>
  <si>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</si>
  <si>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</si>
  <si>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</si>
  <si>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</si>
  <si>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</si>
  <si>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</si>
  <si>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</si>
  <si>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</si>
  <si>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</si>
  <si>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</si>
  <si>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</si>
  <si>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</si>
  <si>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</si>
  <si>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</si>
  <si>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</si>
  <si>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</si>
  <si>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</si>
  <si>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</si>
  <si>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</si>
  <si>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</si>
  <si>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</si>
  <si>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</si>
  <si>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</si>
  <si>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</si>
  <si>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</si>
  <si>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</si>
  <si>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</si>
  <si>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</si>
  <si>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</si>
  <si>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</si>
  <si>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</si>
  <si>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</si>
  <si>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</si>
  <si>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</si>
  <si>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</si>
  <si>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</si>
  <si>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</si>
  <si>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</si>
  <si>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</si>
  <si>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</si>
  <si>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</si>
  <si>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</si>
  <si>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</si>
  <si>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</si>
  <si>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</si>
  <si>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</si>
  <si>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</si>
  <si>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</si>
  <si>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</si>
  <si>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</si>
  <si>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</si>
  <si>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</si>
  <si>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</si>
  <si>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</si>
  <si>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</si>
  <si>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</si>
  <si>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</si>
  <si>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</si>
  <si>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</si>
  <si>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</si>
  <si>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</si>
  <si>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</si>
  <si>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</si>
  <si>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</si>
  <si>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</si>
  <si>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</si>
  <si>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</si>
  <si>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</si>
  <si>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</si>
  <si>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</si>
  <si>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</si>
  <si>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</si>
  <si>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</si>
  <si>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</si>
  <si>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</si>
  <si>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</si>
  <si>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</si>
  <si>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</si>
  <si>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</si>
  <si>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</si>
  <si>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</si>
  <si>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</si>
  <si>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</si>
  <si>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</si>
  <si>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</si>
  <si>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</si>
  <si>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</si>
  <si>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</si>
  <si>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</si>
  <si>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</si>
  <si>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</si>
  <si>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</si>
  <si>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</si>
  <si>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</si>
  <si>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</si>
  <si>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</si>
  <si>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</si>
  <si>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</si>
  <si>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</si>
  <si>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</si>
  <si>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</si>
  <si>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</si>
  <si>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</si>
  <si>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</si>
  <si>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</si>
  <si>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</si>
  <si>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</si>
  <si>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</si>
  <si>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</si>
  <si>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</si>
  <si>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</si>
  <si>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</si>
  <si>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</si>
  <si>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</si>
  <si>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</si>
  <si>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</si>
  <si>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</si>
  <si>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</si>
  <si>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</si>
  <si>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</si>
  <si>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</si>
  <si>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</si>
  <si>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</si>
  <si>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</si>
  <si>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</si>
  <si>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</si>
  <si>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</si>
  <si>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</si>
  <si>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</si>
  <si>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</si>
  <si>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</si>
  <si>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</si>
  <si>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</si>
  <si>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</si>
  <si>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</si>
  <si>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</si>
  <si>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</si>
  <si>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</si>
  <si>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</si>
  <si>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</si>
  <si>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</si>
  <si>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</si>
  <si>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</si>
  <si>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</si>
  <si>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</si>
  <si>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</si>
  <si>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</si>
  <si>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</si>
  <si>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</si>
  <si>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</si>
  <si>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</si>
  <si>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</si>
  <si>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</si>
  <si>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</si>
  <si>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</si>
  <si>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</si>
  <si>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</si>
  <si>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</si>
  <si>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</si>
  <si>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</si>
  <si>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</si>
  <si>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</si>
  <si>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</si>
  <si>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</si>
  <si>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</si>
  <si>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</si>
  <si>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</si>
  <si>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</si>
  <si>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</si>
  <si>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</si>
  <si>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</si>
  <si>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</si>
  <si>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</si>
  <si>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</si>
  <si>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</si>
  <si>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</si>
  <si>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</si>
  <si>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</si>
  <si>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</si>
  <si>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</si>
  <si>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</si>
  <si>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</si>
  <si>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</si>
  <si>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</si>
  <si>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</si>
  <si>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</si>
  <si>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</si>
  <si>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</si>
  <si>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</si>
  <si>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</si>
  <si>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</si>
  <si>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</si>
  <si>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</si>
  <si>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</si>
  <si>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</si>
  <si>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</si>
  <si>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</si>
  <si>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</si>
  <si>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</si>
  <si>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</si>
  <si>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</si>
  <si>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</si>
  <si>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</si>
  <si>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</si>
  <si>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</si>
  <si>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</si>
  <si>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</si>
  <si>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</si>
  <si>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</si>
  <si>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</si>
  <si>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</si>
  <si>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</si>
  <si>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</si>
  <si>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</si>
  <si>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</si>
  <si>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</si>
  <si>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</si>
  <si>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</si>
  <si>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</si>
  <si>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</si>
  <si>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</si>
  <si>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</si>
  <si>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</si>
  <si>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</si>
  <si>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</si>
  <si>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</si>
  <si>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</si>
  <si>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</si>
  <si>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</si>
  <si>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</si>
  <si>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</si>
  <si>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</si>
  <si>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</si>
  <si>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</si>
  <si>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</si>
  <si>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</si>
  <si>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</si>
  <si>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</si>
  <si>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</si>
  <si>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</si>
  <si>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</si>
  <si>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</si>
  <si>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</si>
  <si>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 - tekuća pomoć Županije SDŽ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</si>
  <si>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</si>
  <si>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</si>
  <si>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</si>
  <si>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</si>
  <si>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</si>
  <si>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</si>
  <si>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</si>
  <si>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</si>
  <si>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</si>
  <si>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</si>
  <si>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</si>
  <si>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</si>
  <si>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</si>
  <si>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</si>
  <si>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</si>
  <si>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</si>
  <si>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</si>
  <si>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</si>
  <si>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</si>
  <si>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</si>
  <si>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</si>
  <si>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</si>
  <si>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</si>
  <si>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</si>
  <si>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</si>
  <si>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</si>
  <si>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</si>
  <si>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</si>
  <si>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</si>
  <si>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</si>
  <si>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</si>
  <si>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</si>
  <si>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</si>
  <si>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</si>
  <si>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</si>
  <si>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K.Projekt K1006 02: Adaptacija i dogradnja zgrade Zakaštil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</si>
  <si>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</si>
  <si>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</si>
  <si>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</si>
  <si>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</si>
  <si>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</si>
  <si>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</si>
  <si>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</si>
  <si>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</si>
  <si>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</si>
  <si>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</si>
  <si>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</si>
  <si>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</si>
  <si>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</si>
  <si>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</si>
  <si>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</si>
  <si>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</si>
  <si>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</si>
  <si>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</si>
  <si>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</si>
  <si>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</si>
  <si>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</si>
  <si>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</si>
  <si>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</si>
  <si>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</si>
  <si>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</si>
  <si>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</si>
  <si>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</si>
  <si>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</si>
  <si>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</si>
  <si>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</si>
  <si>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</si>
  <si>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</si>
  <si>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</si>
  <si>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</si>
  <si>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</si>
  <si>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</si>
  <si>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</si>
  <si>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</si>
  <si>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</si>
  <si>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</si>
  <si>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</si>
  <si>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</si>
  <si>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</si>
  <si>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</si>
  <si>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</si>
  <si>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</si>
  <si>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</si>
  <si>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</si>
  <si>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</si>
  <si>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</si>
  <si>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</si>
  <si>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</si>
  <si>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</si>
  <si>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</si>
  <si>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</si>
  <si>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</si>
  <si>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</si>
  <si>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</si>
  <si>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</si>
  <si>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</si>
  <si>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</si>
  <si>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</si>
  <si>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</si>
  <si>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</si>
  <si>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</si>
  <si>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</si>
  <si>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</si>
  <si>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</si>
  <si>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</si>
  <si>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</si>
  <si>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</si>
  <si>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</si>
  <si>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</si>
  <si>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</si>
  <si>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</si>
  <si>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</si>
  <si>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</si>
  <si>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</si>
  <si>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</si>
  <si>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</si>
  <si>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</si>
  <si>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</si>
  <si>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</si>
  <si>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</si>
  <si>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</si>
  <si>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</si>
  <si>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</si>
  <si>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</si>
  <si>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</si>
  <si>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</si>
  <si>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</si>
  <si>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</si>
  <si>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</si>
  <si>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</si>
  <si>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</si>
  <si>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</si>
  <si>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</si>
  <si>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</si>
  <si>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</si>
  <si>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</si>
  <si>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</si>
  <si>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</si>
  <si>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</si>
  <si>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</si>
  <si>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</si>
  <si>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</si>
  <si>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</si>
  <si>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</si>
  <si>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</si>
  <si>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</si>
  <si>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</si>
  <si>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</si>
  <si>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</si>
  <si>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GODIŠNJI IZVJEŠTAJ O IZVRŠENJU PRORAČUNA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</si>
  <si>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</si>
  <si>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</si>
  <si>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</si>
  <si>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</si>
  <si>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</si>
  <si>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</si>
  <si>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</si>
  <si>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</si>
  <si>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</si>
  <si>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</si>
  <si>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</si>
  <si>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</si>
  <si>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</si>
  <si>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</si>
  <si>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</si>
  <si>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</si>
  <si>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</si>
  <si>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</si>
  <si>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</si>
  <si>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</si>
  <si>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</si>
  <si>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</si>
  <si>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</si>
  <si>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</si>
  <si>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</si>
  <si>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</si>
  <si>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</si>
  <si>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</si>
  <si>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</si>
  <si>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</si>
  <si>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</si>
  <si>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</si>
  <si>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</si>
  <si>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</si>
  <si>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</si>
  <si>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</si>
  <si>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</si>
  <si>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</si>
  <si>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</si>
  <si>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</si>
  <si>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</si>
  <si>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</si>
  <si>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</si>
  <si>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</si>
  <si>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</si>
  <si>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</si>
  <si>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</si>
  <si>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</si>
  <si>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</si>
  <si>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</si>
  <si>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</si>
  <si>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</si>
  <si>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</si>
  <si>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</si>
  <si>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</si>
  <si>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</si>
  <si>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</si>
  <si>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</si>
  <si>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</si>
  <si>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</si>
  <si>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</si>
  <si>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</si>
  <si>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</si>
  <si>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</si>
  <si>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</si>
  <si>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</si>
  <si>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</si>
  <si>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</si>
  <si>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</si>
  <si>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</si>
  <si>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</si>
  <si>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</si>
  <si>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</si>
  <si>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</si>
  <si>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</si>
  <si>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</si>
  <si>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</si>
  <si>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</si>
  <si>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</si>
  <si>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</si>
  <si>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</si>
  <si>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</si>
  <si>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</si>
  <si>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</si>
  <si>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</si>
  <si>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</si>
  <si>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</si>
  <si>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</si>
  <si>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</si>
  <si>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</si>
  <si>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</si>
  <si>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</si>
  <si>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</si>
  <si>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</si>
  <si>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</si>
  <si>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</si>
  <si>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</si>
  <si>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</si>
  <si>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</si>
  <si>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</si>
  <si>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</si>
  <si>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</si>
  <si>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</si>
  <si>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</si>
  <si>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</si>
  <si>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</si>
  <si>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</si>
  <si>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</si>
  <si>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</si>
  <si>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</si>
  <si>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</si>
  <si>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</si>
  <si>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</si>
  <si>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</si>
  <si>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</si>
  <si>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</si>
  <si>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</si>
  <si>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</si>
  <si>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</si>
  <si>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</si>
  <si>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</si>
  <si>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</si>
  <si>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</si>
  <si>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</si>
  <si>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</si>
  <si>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</si>
  <si>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</si>
  <si>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</si>
  <si>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</si>
  <si>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</si>
  <si>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</si>
  <si>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</si>
  <si>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</si>
  <si>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</si>
  <si>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</si>
  <si>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</si>
  <si>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</si>
  <si>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</si>
  <si>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</si>
  <si>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</si>
  <si>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</si>
  <si>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K.projekt K1010 02:  Projekt kuća Mediterana</t>
  </si>
  <si>
    <t xml:space="preserve">  Projekt kuće Mediterarna</t>
  </si>
  <si>
    <t xml:space="preserve"> K.projekt K1010 03: Studija razvoja prema energ.tranziciji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</si>
  <si>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</si>
  <si>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</si>
  <si>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</si>
  <si>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</si>
  <si>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</si>
  <si>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</si>
  <si>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</si>
  <si>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</si>
  <si>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</si>
  <si>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</si>
  <si>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</si>
  <si>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</si>
  <si>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</si>
  <si>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</si>
  <si>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</si>
  <si>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</si>
  <si>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</si>
  <si>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</si>
  <si>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</si>
  <si>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</si>
  <si>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</si>
  <si>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</si>
  <si>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</si>
  <si>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</si>
  <si>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</si>
  <si>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</si>
  <si>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</si>
  <si>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</si>
  <si>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</si>
  <si>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</si>
  <si>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</si>
  <si>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</si>
  <si>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</si>
  <si>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</si>
  <si>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</si>
  <si>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</si>
  <si>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</si>
  <si>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</si>
  <si>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</si>
  <si>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</si>
  <si>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</si>
  <si>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</si>
  <si>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</si>
  <si>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</si>
  <si>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</si>
  <si>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</si>
  <si>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Aktivnost A1022 02: Potpore srednjoškol. ustanovama</t>
  </si>
  <si>
    <t xml:space="preserve"> K.Projekt K1022 03:  Izgradnja srednje škole i šk.igrališta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</si>
  <si>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</si>
  <si>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</si>
  <si>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</si>
  <si>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</si>
  <si>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udrugama 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</si>
  <si>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</si>
  <si>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</si>
  <si>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</si>
  <si>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</si>
  <si>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</si>
  <si>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</si>
  <si>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</si>
  <si>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</si>
  <si>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</si>
  <si>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</si>
  <si>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</si>
  <si>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</si>
  <si>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</si>
  <si>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</si>
  <si>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</si>
  <si>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</si>
  <si>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</si>
  <si>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</si>
  <si>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</si>
  <si>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>Izvršeno 2019.god.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</si>
  <si>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</si>
  <si>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</si>
  <si>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</si>
  <si>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</si>
  <si>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</si>
  <si>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</si>
  <si>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</si>
  <si>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</si>
  <si>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</si>
  <si>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ulazaka u  kazalištu i Arsenal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</si>
  <si>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</si>
  <si>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</si>
  <si>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</si>
  <si>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</si>
  <si>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</si>
  <si>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</si>
  <si>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</si>
  <si>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</si>
  <si>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</si>
  <si>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</si>
  <si>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</si>
  <si>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</si>
  <si>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</si>
  <si>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</si>
  <si>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</si>
  <si>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</si>
  <si>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</si>
  <si>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</si>
  <si>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</si>
  <si>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</si>
  <si>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</si>
  <si>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</si>
  <si>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</si>
  <si>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</si>
  <si>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</si>
  <si>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</si>
  <si>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</si>
  <si>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</si>
  <si>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</si>
  <si>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</si>
  <si>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</si>
  <si>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</si>
  <si>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</si>
  <si>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</si>
  <si>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</si>
  <si>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Aktivnost A1005 05:  Usluge policije i pomoć komunalnog redarstva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</si>
  <si>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</si>
  <si>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</si>
  <si>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</si>
  <si>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</si>
  <si>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T 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</si>
  <si>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</si>
  <si>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</si>
  <si>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</si>
  <si>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</si>
  <si>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</si>
  <si>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</si>
  <si>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</si>
  <si>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</si>
  <si>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</si>
  <si>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</si>
  <si>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</si>
  <si>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</si>
  <si>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</si>
  <si>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K.projekt K1010 01: Razvojna strategija turizma i studija utjecaja 
na okoliš</t>
  </si>
  <si>
    <t xml:space="preserve"> Ukupni izvori K.projekt  K1010 01</t>
  </si>
  <si>
    <t xml:space="preserve"> Ukupni izvori K.projekt  K1010 03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</si>
  <si>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</si>
  <si>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</si>
  <si>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</si>
  <si>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</si>
  <si>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</si>
  <si>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</si>
  <si>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</si>
  <si>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</si>
  <si>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</si>
  <si>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</si>
  <si>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</si>
  <si>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</si>
  <si>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</si>
  <si>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</si>
  <si>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</si>
  <si>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</si>
  <si>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</si>
  <si>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</si>
  <si>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</si>
  <si>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</si>
  <si>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</si>
  <si>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</si>
  <si>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</si>
  <si>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</si>
  <si>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</si>
  <si>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</si>
  <si>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</si>
  <si>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</si>
  <si>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</si>
  <si>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</si>
  <si>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</si>
  <si>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</si>
  <si>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</si>
  <si>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</si>
  <si>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</si>
  <si>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</si>
  <si>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</si>
  <si>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</si>
  <si>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</si>
  <si>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</si>
  <si>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</si>
  <si>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</si>
  <si>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</si>
  <si>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</si>
  <si>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</si>
  <si>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</si>
  <si>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</si>
  <si>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</si>
  <si>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</si>
  <si>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</si>
  <si>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</si>
  <si>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</si>
  <si>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</si>
  <si>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</si>
  <si>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</si>
  <si>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</si>
  <si>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</si>
  <si>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</si>
  <si>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</si>
  <si>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 Ostale naknade troškvoa zaposlenima</t>
  </si>
  <si>
    <t xml:space="preserve"> K.Projekt K2001 03: Dodat.ulaganje na zgradi i dvorištu Dječjeg vrtića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</si>
  <si>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</si>
  <si>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</si>
  <si>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</si>
  <si>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Program 1002:  Prigodni kulturni-zabavni programi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</si>
  <si>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</si>
  <si>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</si>
  <si>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T1009 02: Pomoć Komunalnom za sanacija komunalnog
                                     odlagališta i gradnju reciklažnog dvorišta</t>
  </si>
  <si>
    <t xml:space="preserve"> K.projekt K1009 03: Kupnja zemljišta za sanaciju odlagališta
                                          i izgradnju reciklažnog dvoriša</t>
  </si>
  <si>
    <t xml:space="preserve"> T.projekt T1014 02:  Pomoć Komunalnom za kupnju uređaja i
                                     opreme za čišćenje i zbrinjavanja otpada na JP</t>
  </si>
  <si>
    <t>GRADA HVARA ZA 2020. GODINU</t>
  </si>
  <si>
    <t>Hvar, 20.04.2021.god.</t>
  </si>
  <si>
    <t>Izvorni Plan
za 2020.g.</t>
  </si>
  <si>
    <t>Tekući Plan
za 2020.g.</t>
  </si>
  <si>
    <t>Izvršeno 2020.god.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</si>
  <si>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</si>
  <si>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</si>
  <si>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</si>
  <si>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</si>
  <si>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</si>
  <si>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</si>
  <si>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</si>
  <si>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</si>
  <si>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</si>
  <si>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</si>
  <si>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</si>
  <si>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</si>
  <si>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</si>
  <si>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</si>
  <si>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</si>
  <si>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</si>
  <si>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</si>
  <si>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</si>
  <si>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3423</t>
  </si>
  <si>
    <t xml:space="preserve"> Kamate na primljene kredite i zajmove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</si>
  <si>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</si>
  <si>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</si>
  <si>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</si>
  <si>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</si>
  <si>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</si>
  <si>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</si>
  <si>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</si>
  <si>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</si>
  <si>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</si>
  <si>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</si>
  <si>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</si>
  <si>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</si>
  <si>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</si>
  <si>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</si>
  <si>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</si>
  <si>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</si>
  <si>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</si>
  <si>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</si>
  <si>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</si>
  <si>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</si>
  <si>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</si>
  <si>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Plaće za prekovremeni rad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</si>
  <si>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</si>
  <si>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</si>
  <si>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</si>
  <si>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</si>
  <si>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</si>
  <si>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</si>
  <si>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</si>
  <si>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 xml:space="preserve">  - kapitalne donacije od ostalih subjekata izvan općeg proračuna- Knjižnica</t>
  </si>
  <si>
    <t>81</t>
  </si>
  <si>
    <t>71</t>
  </si>
  <si>
    <t>Namjenski primici</t>
  </si>
  <si>
    <t xml:space="preserve"> 54</t>
  </si>
  <si>
    <t xml:space="preserve"> 542</t>
  </si>
  <si>
    <t xml:space="preserve"> 5422</t>
  </si>
  <si>
    <t xml:space="preserve"> Otplata glavnice primljenih kredita od kreditnih institucija u javnom sektoru</t>
  </si>
  <si>
    <t xml:space="preserve"> OTPLATA GLAVNICE PRIMLJENIH KREDITA I ZAJMOVA OD 
 KREDTINIH I OSTALIH FIN.INSTITUCIJA U JAVNOM SEKTORU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</si>
  <si>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</si>
  <si>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</si>
  <si>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</si>
  <si>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</si>
  <si>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</si>
  <si>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</si>
  <si>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Primljeni kreditin od kreditnih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</si>
  <si>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</si>
  <si>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</si>
  <si>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</si>
  <si>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</si>
  <si>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</si>
  <si>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</si>
  <si>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</si>
  <si>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</si>
  <si>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</si>
  <si>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</si>
  <si>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</si>
  <si>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</si>
  <si>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</si>
  <si>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</si>
  <si>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</si>
  <si>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</si>
  <si>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</si>
  <si>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</si>
  <si>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</si>
  <si>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</si>
  <si>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</si>
  <si>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</si>
  <si>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</si>
  <si>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</si>
  <si>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</si>
  <si>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</si>
  <si>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</si>
  <si>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</si>
  <si>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</si>
  <si>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</si>
  <si>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</si>
  <si>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</si>
  <si>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</si>
  <si>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</si>
  <si>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</si>
  <si>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</si>
  <si>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</si>
  <si>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>IZVORNI PLAN
za 2020.god.</t>
  </si>
  <si>
    <t>TEKUĆI PLAN
za 2020.god.</t>
  </si>
  <si>
    <t>IZVRŠENO
u 2020.god.</t>
  </si>
  <si>
    <t>Izvorni Plan
za 2020.god.</t>
  </si>
  <si>
    <t>Tekući Plan
za 2020.god.</t>
  </si>
  <si>
    <t>Izvršeno u 2020.god.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</si>
  <si>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</si>
  <si>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</si>
  <si>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</si>
  <si>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</si>
  <si>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</si>
  <si>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</si>
  <si>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</si>
  <si>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</si>
  <si>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</si>
  <si>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</si>
  <si>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</si>
  <si>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</si>
  <si>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</si>
  <si>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</si>
  <si>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Aktivnost A1004 01: Izdaci po zajmovima i jamstvima</t>
  </si>
  <si>
    <t xml:space="preserve"> Ukupni izvori Aktivnost A1004 01</t>
  </si>
  <si>
    <t>54</t>
  </si>
  <si>
    <t xml:space="preserve">  IZDACI ZA OTPLATU GLAVNICE PRIMLJENIH KREDITA I ZAJMOVA</t>
  </si>
  <si>
    <t>544</t>
  </si>
  <si>
    <t>5443</t>
  </si>
  <si>
    <t xml:space="preserve">  Otplata glavnice primljenih kredita od tuzemnih kreditnih institucija 
  izvan javnog sektora</t>
  </si>
  <si>
    <t xml:space="preserve"> Izvor 61 (prihodi od nefinanc.imovine)</t>
  </si>
  <si>
    <t>342</t>
  </si>
  <si>
    <t xml:space="preserve">  KAMATE NA PRIMLJENE KREDITE I ZAJMOVE</t>
  </si>
  <si>
    <t>3423</t>
  </si>
  <si>
    <t xml:space="preserve">  Kamate na primljene kredita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</si>
  <si>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</si>
  <si>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</si>
  <si>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</si>
  <si>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Izvor 67 (prihodi od nefinanc.imovine)</t>
  </si>
  <si>
    <t xml:space="preserve"> Ukupni izvori K.projekt  K1010 02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</si>
  <si>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</si>
  <si>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</si>
  <si>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</si>
  <si>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</si>
  <si>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</si>
  <si>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</si>
  <si>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</si>
  <si>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</si>
  <si>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 Tekuće donacije Zajednici sportskih udruga-za rad Zajednice</t>
  </si>
  <si>
    <t xml:space="preserve">  Tekuće donacije Zajednici sportskih udruga-za rad sportskih udruga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</si>
  <si>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</si>
  <si>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</si>
  <si>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</si>
  <si>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</si>
  <si>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</si>
  <si>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</si>
  <si>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</si>
  <si>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</si>
  <si>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</si>
  <si>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</si>
  <si>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</si>
  <si>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</si>
  <si>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</si>
  <si>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</si>
  <si>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</si>
  <si>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</si>
  <si>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</si>
  <si>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</si>
  <si>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</si>
  <si>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</si>
  <si>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</si>
  <si>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00102 - Izvori 82 (primici od financijske imovine)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</si>
  <si>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</si>
  <si>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</si>
  <si>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</si>
  <si>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</si>
  <si>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</si>
  <si>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</si>
  <si>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</si>
  <si>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</si>
  <si>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</si>
  <si>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</si>
  <si>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</si>
  <si>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</si>
  <si>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</si>
  <si>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</si>
  <si>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</si>
  <si>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</si>
  <si>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</si>
  <si>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</si>
  <si>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</si>
  <si>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 xml:space="preserve">  Kak.pomoć unutar općeg proračuna ( uređenje prostorija)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</si>
</sst>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4" fillId="12" borderId="14" xfId="0" applyFont="1" applyFill="1" applyBorder="1" applyAlignment="1">
      <alignment horizontal="left" indent="2"/>
    </xf>
    <xf numFmtId="0" fontId="4" fillId="12" borderId="16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6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6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0" fontId="19" fillId="37" borderId="17" xfId="0" applyFont="1" applyFill="1" applyBorder="1" applyAlignment="1">
      <alignment horizontal="left"/>
    </xf>
    <xf numFmtId="0" fontId="19" fillId="37" borderId="18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0" fontId="4" fillId="19" borderId="14" xfId="0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left" wrapText="1"/>
    </xf>
    <xf numFmtId="49" fontId="4" fillId="36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zoomScale="140" zoomScaleNormal="140" workbookViewId="0" topLeftCell="A25">
      <selection activeCell="B41" sqref="B41"/>
    </sheetView>
  </sheetViews>
  <sheetFormatPr defaultColWidth="9.140625" defaultRowHeight="12.75"/>
  <cols>
    <col min="1" max="1" width="5.57421875" style="2" customWidth="1"/>
    <col min="2" max="2" width="38.57421875" style="2" customWidth="1"/>
    <col min="3" max="3" width="7.8515625" style="2" customWidth="1"/>
    <col min="4" max="4" width="8.7109375" style="2" customWidth="1"/>
    <col min="5" max="5" width="8.8515625" style="2" customWidth="1"/>
    <col min="6" max="6" width="10.00390625" style="2" customWidth="1"/>
    <col min="7" max="7" width="6.8515625" style="50" customWidth="1"/>
    <col min="8" max="8" width="5.57421875" style="50" customWidth="1"/>
    <col min="9" max="16384" width="9.140625" style="2" customWidth="1"/>
  </cols>
  <sheetData>
    <row r="1" spans="1:8" ht="33" customHeight="1">
      <c r="A1" s="10" t="s">
        <v>153</v>
      </c>
      <c r="F1" s="166" t="s">
        <v>1161</v>
      </c>
      <c r="G1" s="166"/>
      <c r="H1" s="166"/>
    </row>
    <row r="2" ht="15" customHeight="1">
      <c r="A2" s="10" t="s">
        <v>352</v>
      </c>
    </row>
    <row r="3" ht="15" customHeight="1"/>
    <row r="4" ht="25.5" customHeight="1"/>
    <row r="5" spans="1:8" ht="28.5" customHeight="1">
      <c r="A5" s="169" t="s">
        <v>805</v>
      </c>
      <c r="B5" s="169"/>
      <c r="C5" s="169"/>
      <c r="D5" s="169"/>
      <c r="E5" s="169"/>
      <c r="F5" s="169"/>
      <c r="G5" s="169"/>
      <c r="H5" s="169"/>
    </row>
    <row r="6" spans="1:8" ht="24.75" customHeight="1">
      <c r="A6" s="169" t="s">
        <v>1160</v>
      </c>
      <c r="B6" s="169"/>
      <c r="C6" s="169"/>
      <c r="D6" s="169"/>
      <c r="E6" s="169"/>
      <c r="F6" s="169"/>
      <c r="G6" s="169"/>
      <c r="H6" s="169"/>
    </row>
    <row r="7" spans="1:8" ht="16.5" customHeight="1">
      <c r="A7" s="177"/>
      <c r="B7" s="177"/>
      <c r="C7" s="177"/>
      <c r="D7" s="177"/>
      <c r="E7" s="177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894</v>
      </c>
    </row>
    <row r="13" spans="7:8" ht="12">
      <c r="G13" s="158" t="s">
        <v>173</v>
      </c>
      <c r="H13" s="158"/>
    </row>
    <row r="14" spans="1:8" ht="27" customHeight="1">
      <c r="A14" s="167" t="s">
        <v>245</v>
      </c>
      <c r="B14" s="168"/>
      <c r="C14" s="34" t="s">
        <v>1022</v>
      </c>
      <c r="D14" s="34" t="s">
        <v>1162</v>
      </c>
      <c r="E14" s="34" t="s">
        <v>1163</v>
      </c>
      <c r="F14" s="34" t="s">
        <v>1164</v>
      </c>
      <c r="G14" s="52" t="s">
        <v>739</v>
      </c>
      <c r="H14" s="52" t="s">
        <v>740</v>
      </c>
    </row>
    <row r="15" spans="1:8" ht="11.25" customHeight="1">
      <c r="A15" s="173">
        <v>1</v>
      </c>
      <c r="B15" s="174"/>
      <c r="C15" s="17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81" t="s">
        <v>790</v>
      </c>
      <c r="B16" s="182"/>
      <c r="C16" s="20">
        <f>C45</f>
        <v>48932765.29</v>
      </c>
      <c r="D16" s="20">
        <f>D45</f>
        <v>29229550</v>
      </c>
      <c r="E16" s="20">
        <f>E45</f>
        <v>29229550</v>
      </c>
      <c r="F16" s="125">
        <f>F45</f>
        <v>33476357.35</v>
      </c>
      <c r="G16" s="54">
        <f>F16/C16*100</f>
        <v>68.41296859395212</v>
      </c>
      <c r="H16" s="54">
        <f aca="true" t="shared" si="0" ref="H16:H24">F16/E16*100</f>
        <v>114.5291574793317</v>
      </c>
    </row>
    <row r="17" spans="1:8" ht="18" customHeight="1">
      <c r="A17" s="181" t="s">
        <v>791</v>
      </c>
      <c r="B17" s="182"/>
      <c r="C17" s="20">
        <f>C183</f>
        <v>21580.989999999998</v>
      </c>
      <c r="D17" s="20">
        <f>D183</f>
        <v>123000</v>
      </c>
      <c r="E17" s="20">
        <f>E183</f>
        <v>123000</v>
      </c>
      <c r="F17" s="125">
        <f>F183</f>
        <v>202328.96</v>
      </c>
      <c r="G17" s="54">
        <f aca="true" t="shared" si="1" ref="G17:G24">F17/C17*100</f>
        <v>937.5332642293056</v>
      </c>
      <c r="H17" s="54">
        <f t="shared" si="0"/>
        <v>164.4950894308943</v>
      </c>
    </row>
    <row r="18" spans="1:8" ht="18" customHeight="1">
      <c r="A18" s="156" t="s">
        <v>792</v>
      </c>
      <c r="B18" s="157"/>
      <c r="C18" s="22">
        <f>SUM(C16:C17)</f>
        <v>48954346.28</v>
      </c>
      <c r="D18" s="22">
        <f>SUM(D16:D17)</f>
        <v>29352550</v>
      </c>
      <c r="E18" s="22">
        <f>SUM(E16:E17)</f>
        <v>29352550</v>
      </c>
      <c r="F18" s="124">
        <f>SUM(F16:F17)</f>
        <v>33678686.31</v>
      </c>
      <c r="G18" s="54">
        <f t="shared" si="1"/>
        <v>68.79611080366776</v>
      </c>
      <c r="H18" s="54">
        <f t="shared" si="0"/>
        <v>114.7385365496354</v>
      </c>
    </row>
    <row r="19" spans="1:8" ht="12" customHeight="1">
      <c r="A19" s="170"/>
      <c r="B19" s="171"/>
      <c r="C19" s="171"/>
      <c r="D19" s="171"/>
      <c r="E19" s="171"/>
      <c r="F19" s="171"/>
      <c r="G19" s="171"/>
      <c r="H19" s="172"/>
    </row>
    <row r="20" spans="1:8" ht="18" customHeight="1">
      <c r="A20" s="181" t="s">
        <v>793</v>
      </c>
      <c r="B20" s="182"/>
      <c r="C20" s="20">
        <f>C214</f>
        <v>31492188.020000007</v>
      </c>
      <c r="D20" s="20">
        <f>D214</f>
        <v>25696850</v>
      </c>
      <c r="E20" s="20">
        <f>E214</f>
        <v>25730150</v>
      </c>
      <c r="F20" s="125">
        <f>F214</f>
        <v>23536084.14</v>
      </c>
      <c r="G20" s="54">
        <f t="shared" si="1"/>
        <v>74.73626197408939</v>
      </c>
      <c r="H20" s="54">
        <f t="shared" si="0"/>
        <v>91.47278247503415</v>
      </c>
    </row>
    <row r="21" spans="1:8" ht="18" customHeight="1">
      <c r="A21" s="181" t="s">
        <v>794</v>
      </c>
      <c r="B21" s="182"/>
      <c r="C21" s="20">
        <f>C294</f>
        <v>16046703.22</v>
      </c>
      <c r="D21" s="20">
        <f>D294</f>
        <v>14588650</v>
      </c>
      <c r="E21" s="20">
        <f>E294</f>
        <v>14555350</v>
      </c>
      <c r="F21" s="125">
        <f>F294</f>
        <v>12700256.54</v>
      </c>
      <c r="G21" s="54">
        <f t="shared" si="1"/>
        <v>79.14558128158613</v>
      </c>
      <c r="H21" s="54">
        <f t="shared" si="0"/>
        <v>87.25490311122714</v>
      </c>
    </row>
    <row r="22" spans="1:8" ht="18" customHeight="1">
      <c r="A22" s="156" t="s">
        <v>795</v>
      </c>
      <c r="B22" s="157"/>
      <c r="C22" s="22">
        <f>SUM(C20:C21)</f>
        <v>47538891.24000001</v>
      </c>
      <c r="D22" s="22">
        <f>SUM(D20:D21)</f>
        <v>40285500</v>
      </c>
      <c r="E22" s="22">
        <f>SUM(E20:E21)</f>
        <v>40285500</v>
      </c>
      <c r="F22" s="124">
        <f>SUM(F20:F21)</f>
        <v>36236340.68</v>
      </c>
      <c r="G22" s="54">
        <f t="shared" si="1"/>
        <v>76.2246231134439</v>
      </c>
      <c r="H22" s="54">
        <f t="shared" si="0"/>
        <v>89.94884184135731</v>
      </c>
    </row>
    <row r="23" spans="1:8" ht="12" customHeight="1">
      <c r="A23" s="170"/>
      <c r="B23" s="171"/>
      <c r="C23" s="171"/>
      <c r="D23" s="171"/>
      <c r="E23" s="171"/>
      <c r="F23" s="171"/>
      <c r="G23" s="171"/>
      <c r="H23" s="172"/>
    </row>
    <row r="24" spans="1:8" ht="18" customHeight="1">
      <c r="A24" s="179" t="s">
        <v>796</v>
      </c>
      <c r="B24" s="180"/>
      <c r="C24" s="93">
        <f>C18-C22</f>
        <v>1415455.0399999917</v>
      </c>
      <c r="D24" s="93">
        <f>D18-D22</f>
        <v>-10932950</v>
      </c>
      <c r="E24" s="93">
        <f>E18-E22</f>
        <v>-10932950</v>
      </c>
      <c r="F24" s="127">
        <f>F18-F22</f>
        <v>-2557654.3699999973</v>
      </c>
      <c r="G24" s="94">
        <f t="shared" si="1"/>
        <v>-180.69485061143394</v>
      </c>
      <c r="H24" s="94">
        <f t="shared" si="0"/>
        <v>23.394000429893097</v>
      </c>
    </row>
    <row r="25" spans="1:8" ht="12" customHeight="1">
      <c r="A25" s="178"/>
      <c r="B25" s="178"/>
      <c r="C25" s="178"/>
      <c r="D25" s="178"/>
      <c r="E25" s="178"/>
      <c r="F25" s="178"/>
      <c r="G25" s="178"/>
      <c r="H25" s="178"/>
    </row>
    <row r="26" spans="1:8" ht="18" customHeight="1">
      <c r="A26" s="161" t="s">
        <v>789</v>
      </c>
      <c r="B26" s="162"/>
      <c r="C26" s="162"/>
      <c r="D26" s="162"/>
      <c r="E26" s="162"/>
      <c r="F26" s="162"/>
      <c r="G26" s="162"/>
      <c r="H26" s="163"/>
    </row>
    <row r="27" spans="1:8" ht="18" customHeight="1">
      <c r="A27" s="183" t="s">
        <v>804</v>
      </c>
      <c r="B27" s="184"/>
      <c r="C27" s="95">
        <v>9657604</v>
      </c>
      <c r="D27" s="95">
        <v>11073058</v>
      </c>
      <c r="E27" s="95">
        <v>11073058</v>
      </c>
      <c r="F27" s="128">
        <v>11073057.66</v>
      </c>
      <c r="G27" s="96">
        <f>F27/C27*100</f>
        <v>114.65636466353352</v>
      </c>
      <c r="H27" s="96">
        <f>F27/E27*100</f>
        <v>99.99999692948415</v>
      </c>
    </row>
    <row r="28" spans="1:8" ht="18" customHeight="1">
      <c r="A28" s="164" t="s">
        <v>797</v>
      </c>
      <c r="B28" s="165"/>
      <c r="C28" s="20">
        <v>1004705</v>
      </c>
      <c r="D28" s="20">
        <v>7727400</v>
      </c>
      <c r="E28" s="20">
        <v>7727400</v>
      </c>
      <c r="F28" s="125">
        <v>2670947.84</v>
      </c>
      <c r="G28" s="54">
        <f>F28/C28*100</f>
        <v>265.84398803628926</v>
      </c>
      <c r="H28" s="54">
        <f>F28/E28*100</f>
        <v>34.56463804125579</v>
      </c>
    </row>
    <row r="29" ht="21.75" customHeight="1"/>
    <row r="30" spans="1:8" ht="27" customHeight="1">
      <c r="A30" s="15" t="s">
        <v>244</v>
      </c>
      <c r="B30" s="16"/>
      <c r="C30" s="34" t="s">
        <v>1022</v>
      </c>
      <c r="D30" s="34" t="s">
        <v>1162</v>
      </c>
      <c r="E30" s="34" t="s">
        <v>1163</v>
      </c>
      <c r="F30" s="34" t="s">
        <v>1164</v>
      </c>
      <c r="G30" s="52" t="s">
        <v>739</v>
      </c>
      <c r="H30" s="52" t="s">
        <v>740</v>
      </c>
    </row>
    <row r="31" spans="1:8" ht="18" customHeight="1">
      <c r="A31" s="164" t="s">
        <v>798</v>
      </c>
      <c r="B31" s="165"/>
      <c r="C31" s="20">
        <f>'TABLICA 7'!C5</f>
        <v>0</v>
      </c>
      <c r="D31" s="20">
        <f>D197</f>
        <v>3205550</v>
      </c>
      <c r="E31" s="20">
        <f>E197</f>
        <v>3205550</v>
      </c>
      <c r="F31" s="125">
        <f>F197</f>
        <v>5432567.64</v>
      </c>
      <c r="G31" s="54" t="e">
        <f aca="true" t="shared" si="2" ref="G31:G38">F31/C31*100</f>
        <v>#DIV/0!</v>
      </c>
      <c r="H31" s="54">
        <f>F31/E31*100</f>
        <v>169.47380761491786</v>
      </c>
    </row>
    <row r="32" spans="1:8" ht="18" customHeight="1">
      <c r="A32" s="164" t="s">
        <v>799</v>
      </c>
      <c r="B32" s="165"/>
      <c r="C32" s="20">
        <f>'TABLICA 7'!C16</f>
        <v>0</v>
      </c>
      <c r="D32" s="20">
        <f>'TABLICA 7'!D16</f>
        <v>0</v>
      </c>
      <c r="E32" s="20">
        <f>'TABLICA 7'!E16</f>
        <v>0</v>
      </c>
      <c r="F32" s="20">
        <f>'TABLICA 7'!F16</f>
        <v>0</v>
      </c>
      <c r="G32" s="54" t="e">
        <f t="shared" si="2"/>
        <v>#DIV/0!</v>
      </c>
      <c r="H32" s="54" t="e">
        <f>F32/E32*100</f>
        <v>#DIV/0!</v>
      </c>
    </row>
    <row r="33" spans="1:8" ht="18" customHeight="1">
      <c r="A33" s="156" t="s">
        <v>800</v>
      </c>
      <c r="B33" s="157"/>
      <c r="C33" s="22">
        <f>0-C32</f>
        <v>0</v>
      </c>
      <c r="D33" s="22">
        <f>0-D32</f>
        <v>0</v>
      </c>
      <c r="E33" s="22">
        <f>0-E32</f>
        <v>0</v>
      </c>
      <c r="F33" s="22">
        <f>0-F32</f>
        <v>0</v>
      </c>
      <c r="G33" s="54" t="e">
        <f t="shared" si="2"/>
        <v>#DIV/0!</v>
      </c>
      <c r="H33" s="54" t="e">
        <f>F33/E33*100</f>
        <v>#DIV/0!</v>
      </c>
    </row>
    <row r="34" spans="3:6" ht="26.25" customHeight="1">
      <c r="C34" s="36"/>
      <c r="D34" s="36"/>
      <c r="E34" s="36"/>
      <c r="F34" s="36"/>
    </row>
    <row r="35" spans="1:8" ht="21" customHeight="1">
      <c r="A35" s="159" t="s">
        <v>246</v>
      </c>
      <c r="B35" s="160"/>
      <c r="C35" s="37">
        <f>C18+C31</f>
        <v>48954346.28</v>
      </c>
      <c r="D35" s="37">
        <f>D18+D31</f>
        <v>32558100</v>
      </c>
      <c r="E35" s="37">
        <f>E18+E31</f>
        <v>32558100</v>
      </c>
      <c r="F35" s="129">
        <f>F18+F31</f>
        <v>39111253.95</v>
      </c>
      <c r="G35" s="54">
        <f t="shared" si="2"/>
        <v>79.89332290599633</v>
      </c>
      <c r="H35" s="54">
        <f>F35/E35*100</f>
        <v>120.12756871561916</v>
      </c>
    </row>
    <row r="36" spans="1:8" ht="21" customHeight="1">
      <c r="A36" s="159" t="s">
        <v>247</v>
      </c>
      <c r="B36" s="160"/>
      <c r="C36" s="37">
        <f>C22+C32</f>
        <v>47538891.24000001</v>
      </c>
      <c r="D36" s="37">
        <f>D22+D32</f>
        <v>40285500</v>
      </c>
      <c r="E36" s="37">
        <f>E22+E32</f>
        <v>40285500</v>
      </c>
      <c r="F36" s="129">
        <f>F22+F32</f>
        <v>36236340.68</v>
      </c>
      <c r="G36" s="54">
        <f t="shared" si="2"/>
        <v>76.2246231134439</v>
      </c>
      <c r="H36" s="54">
        <f>F36/E36*100</f>
        <v>89.94884184135731</v>
      </c>
    </row>
    <row r="37" spans="1:8" ht="21" customHeight="1">
      <c r="A37" s="154" t="s">
        <v>248</v>
      </c>
      <c r="B37" s="155"/>
      <c r="C37" s="20">
        <f>C35-C36</f>
        <v>1415455.0399999917</v>
      </c>
      <c r="D37" s="20">
        <f>D35-D36</f>
        <v>-7727400</v>
      </c>
      <c r="E37" s="20">
        <f>E35-E36</f>
        <v>-7727400</v>
      </c>
      <c r="F37" s="125">
        <f>F35-F36</f>
        <v>2874913.2700000033</v>
      </c>
      <c r="G37" s="54">
        <f t="shared" si="2"/>
        <v>203.10876635120957</v>
      </c>
      <c r="H37" s="54">
        <f>F37/E37*100</f>
        <v>-37.204147190516906</v>
      </c>
    </row>
    <row r="38" spans="1:8" ht="21" customHeight="1">
      <c r="A38" s="175" t="s">
        <v>577</v>
      </c>
      <c r="B38" s="176"/>
      <c r="C38" s="22">
        <v>1004704.8</v>
      </c>
      <c r="D38" s="22">
        <v>7727400</v>
      </c>
      <c r="E38" s="22">
        <v>7727400</v>
      </c>
      <c r="F38" s="124">
        <v>2670947.7</v>
      </c>
      <c r="G38" s="54">
        <f t="shared" si="2"/>
        <v>265.84402702166847</v>
      </c>
      <c r="H38" s="54">
        <f>F38/E38*100</f>
        <v>34.56463622952093</v>
      </c>
    </row>
    <row r="39" spans="1:8" ht="21" customHeight="1">
      <c r="A39" s="154" t="s">
        <v>801</v>
      </c>
      <c r="B39" s="155"/>
      <c r="C39" s="20">
        <v>11073057.8</v>
      </c>
      <c r="D39" s="20">
        <f>D35-D36+D27</f>
        <v>3345658</v>
      </c>
      <c r="E39" s="20">
        <f>E35-E36+E27</f>
        <v>3345658</v>
      </c>
      <c r="F39" s="125">
        <f>F35-F36+F27</f>
        <v>13947970.930000003</v>
      </c>
      <c r="G39" s="54"/>
      <c r="H39" s="54"/>
    </row>
    <row r="40" ht="20.25" customHeight="1"/>
    <row r="41" spans="1:2" ht="28.5" customHeight="1">
      <c r="A41" s="105" t="s">
        <v>902</v>
      </c>
      <c r="B41" s="12"/>
    </row>
    <row r="42" spans="3:8" ht="22.5" customHeight="1">
      <c r="C42" s="8"/>
      <c r="D42" s="8"/>
      <c r="E42" s="8"/>
      <c r="F42" s="8"/>
      <c r="G42" s="158"/>
      <c r="H42" s="158"/>
    </row>
    <row r="43" spans="1:8" ht="27" customHeight="1">
      <c r="A43" s="92" t="s">
        <v>802</v>
      </c>
      <c r="B43" s="92" t="s">
        <v>896</v>
      </c>
      <c r="C43" s="97" t="s">
        <v>1022</v>
      </c>
      <c r="D43" s="48" t="s">
        <v>1162</v>
      </c>
      <c r="E43" s="48" t="s">
        <v>1163</v>
      </c>
      <c r="F43" s="48" t="s">
        <v>1164</v>
      </c>
      <c r="G43" s="55" t="s">
        <v>806</v>
      </c>
      <c r="H43" s="55" t="s">
        <v>807</v>
      </c>
    </row>
    <row r="44" spans="1:8" s="50" customFormat="1" ht="9.75" customHeight="1">
      <c r="A44" s="98">
        <v>1</v>
      </c>
      <c r="B44" s="98">
        <v>2</v>
      </c>
      <c r="C44" s="55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406</v>
      </c>
      <c r="B45" s="28" t="s">
        <v>249</v>
      </c>
      <c r="C45" s="21">
        <f>C46+C66+C97+C125+C155+C176</f>
        <v>48932765.29</v>
      </c>
      <c r="D45" s="21">
        <f>D46+D66+D97+D125+D155+D176</f>
        <v>29229550</v>
      </c>
      <c r="E45" s="21">
        <f>E46+E66+E97+E125+E155+E176</f>
        <v>29229550</v>
      </c>
      <c r="F45" s="123">
        <f>F46+F66+F97+F125+F155+F176</f>
        <v>33476357.35</v>
      </c>
      <c r="G45" s="56">
        <f>F45/C45*100</f>
        <v>68.41296859395212</v>
      </c>
      <c r="H45" s="56">
        <f>F45/E45*100</f>
        <v>114.5291574793317</v>
      </c>
    </row>
    <row r="46" spans="1:8" ht="21" customHeight="1">
      <c r="A46" s="25" t="s">
        <v>407</v>
      </c>
      <c r="B46" s="26" t="s">
        <v>175</v>
      </c>
      <c r="C46" s="22">
        <f>C47+C54+C60</f>
        <v>24114705.869999997</v>
      </c>
      <c r="D46" s="22">
        <f>D47+D54+D60</f>
        <v>9808000</v>
      </c>
      <c r="E46" s="22">
        <f>E47+E54+E60</f>
        <v>9808000</v>
      </c>
      <c r="F46" s="124">
        <f>F47+F54+F60</f>
        <v>12568751.419999998</v>
      </c>
      <c r="G46" s="54">
        <f>F46/C46*100</f>
        <v>52.12069136466726</v>
      </c>
      <c r="H46" s="54">
        <f>F46/E46*100</f>
        <v>128.14795493474713</v>
      </c>
    </row>
    <row r="47" spans="1:8" ht="18" customHeight="1">
      <c r="A47" s="25" t="s">
        <v>408</v>
      </c>
      <c r="B47" s="26" t="s">
        <v>176</v>
      </c>
      <c r="C47" s="22">
        <f>SUM(C48:C53)</f>
        <v>9640503.589999998</v>
      </c>
      <c r="D47" s="22">
        <f>SUM(D48:D53)</f>
        <v>4448000</v>
      </c>
      <c r="E47" s="22">
        <f>SUM(E48:E53)</f>
        <v>4448000</v>
      </c>
      <c r="F47" s="124">
        <f>SUM(F48:F53)</f>
        <v>6249251.039999999</v>
      </c>
      <c r="G47" s="54">
        <f aca="true" t="shared" si="3" ref="G47:G101">F47/C47*100</f>
        <v>64.82286927917632</v>
      </c>
      <c r="H47" s="54">
        <f>F47/E47*100</f>
        <v>140.49575179856112</v>
      </c>
    </row>
    <row r="48" spans="1:8" ht="15" customHeight="1">
      <c r="A48" s="18" t="s">
        <v>409</v>
      </c>
      <c r="B48" s="19" t="s">
        <v>177</v>
      </c>
      <c r="C48" s="20">
        <v>5996852.09</v>
      </c>
      <c r="D48" s="20">
        <v>3268000</v>
      </c>
      <c r="E48" s="20">
        <v>3268000</v>
      </c>
      <c r="F48" s="125">
        <v>4050302.5</v>
      </c>
      <c r="G48" s="54">
        <f t="shared" si="3"/>
        <v>67.5404768904347</v>
      </c>
      <c r="H48" s="54">
        <f>F48/E48*100</f>
        <v>123.93826499388005</v>
      </c>
    </row>
    <row r="49" spans="1:8" ht="15" customHeight="1">
      <c r="A49" s="18" t="s">
        <v>410</v>
      </c>
      <c r="B49" s="19" t="s">
        <v>178</v>
      </c>
      <c r="C49" s="20">
        <v>1606960.8</v>
      </c>
      <c r="D49" s="20">
        <v>750000</v>
      </c>
      <c r="E49" s="20">
        <v>750000</v>
      </c>
      <c r="F49" s="125">
        <v>1080126.63</v>
      </c>
      <c r="G49" s="54">
        <f t="shared" si="3"/>
        <v>67.21549337108907</v>
      </c>
      <c r="H49" s="54">
        <f>F49/E49*100</f>
        <v>144.01688399999998</v>
      </c>
    </row>
    <row r="50" spans="1:8" ht="15" customHeight="1">
      <c r="A50" s="18" t="s">
        <v>411</v>
      </c>
      <c r="B50" s="19" t="s">
        <v>179</v>
      </c>
      <c r="C50" s="20">
        <v>2055312.06</v>
      </c>
      <c r="D50" s="20">
        <v>850000</v>
      </c>
      <c r="E50" s="20">
        <v>850000</v>
      </c>
      <c r="F50" s="125">
        <v>1451443.98</v>
      </c>
      <c r="G50" s="54">
        <f t="shared" si="3"/>
        <v>70.61915357028558</v>
      </c>
      <c r="H50" s="54">
        <f aca="true" t="shared" si="4" ref="H50:H101">F50/E50*100</f>
        <v>170.75811529411763</v>
      </c>
    </row>
    <row r="51" spans="1:8" ht="15" customHeight="1">
      <c r="A51" s="18" t="s">
        <v>412</v>
      </c>
      <c r="B51" s="19" t="s">
        <v>525</v>
      </c>
      <c r="C51" s="20">
        <v>373514.43</v>
      </c>
      <c r="D51" s="20">
        <v>150000</v>
      </c>
      <c r="E51" s="20">
        <v>150000</v>
      </c>
      <c r="F51" s="125">
        <v>108870.21</v>
      </c>
      <c r="G51" s="54">
        <f t="shared" si="3"/>
        <v>29.147524501262247</v>
      </c>
      <c r="H51" s="54">
        <f t="shared" si="4"/>
        <v>72.58014</v>
      </c>
    </row>
    <row r="52" spans="1:8" ht="15" customHeight="1">
      <c r="A52" s="18" t="s">
        <v>1190</v>
      </c>
      <c r="B52" s="19" t="s">
        <v>180</v>
      </c>
      <c r="C52" s="20">
        <v>-480127.16</v>
      </c>
      <c r="D52" s="20">
        <v>-600000</v>
      </c>
      <c r="E52" s="20">
        <v>-600000</v>
      </c>
      <c r="F52" s="125">
        <v>-441492.28</v>
      </c>
      <c r="G52" s="54">
        <f t="shared" si="3"/>
        <v>91.95319839852428</v>
      </c>
      <c r="H52" s="54">
        <f t="shared" si="4"/>
        <v>73.58204666666667</v>
      </c>
    </row>
    <row r="53" spans="1:8" ht="15" customHeight="1">
      <c r="A53" s="18" t="s">
        <v>647</v>
      </c>
      <c r="B53" s="19" t="s">
        <v>1048</v>
      </c>
      <c r="C53" s="20">
        <v>87991.37</v>
      </c>
      <c r="D53" s="20">
        <v>30000</v>
      </c>
      <c r="E53" s="20">
        <v>30000</v>
      </c>
      <c r="F53" s="125">
        <v>0</v>
      </c>
      <c r="G53" s="54">
        <f t="shared" si="3"/>
        <v>0</v>
      </c>
      <c r="H53" s="54">
        <f>F53/E53*100</f>
        <v>0</v>
      </c>
    </row>
    <row r="54" spans="1:8" ht="18" customHeight="1">
      <c r="A54" s="25" t="s">
        <v>413</v>
      </c>
      <c r="B54" s="26" t="s">
        <v>181</v>
      </c>
      <c r="C54" s="22">
        <f>C55+C58</f>
        <v>10334128.25</v>
      </c>
      <c r="D54" s="22">
        <f>D55+D58</f>
        <v>4450000</v>
      </c>
      <c r="E54" s="22">
        <f>E55+E58</f>
        <v>4450000</v>
      </c>
      <c r="F54" s="124">
        <f>F55+F58</f>
        <v>5136523.77</v>
      </c>
      <c r="G54" s="54">
        <f t="shared" si="3"/>
        <v>49.70447091170946</v>
      </c>
      <c r="H54" s="54">
        <f t="shared" si="4"/>
        <v>115.42750044943818</v>
      </c>
    </row>
    <row r="55" spans="1:8" ht="15" customHeight="1">
      <c r="A55" s="18" t="s">
        <v>414</v>
      </c>
      <c r="B55" s="19" t="s">
        <v>182</v>
      </c>
      <c r="C55" s="20">
        <f>SUM(C56:C57)</f>
        <v>5066834.899999999</v>
      </c>
      <c r="D55" s="20">
        <f>SUM(D56:D57)</f>
        <v>1450000</v>
      </c>
      <c r="E55" s="20">
        <f>SUM(E56:E57)</f>
        <v>1450000</v>
      </c>
      <c r="F55" s="125">
        <f>SUM(F56:F57)</f>
        <v>1594467.69</v>
      </c>
      <c r="G55" s="54">
        <f t="shared" si="3"/>
        <v>31.468712154011573</v>
      </c>
      <c r="H55" s="54">
        <f t="shared" si="4"/>
        <v>109.96328896551724</v>
      </c>
    </row>
    <row r="56" spans="1:8" ht="13.5" customHeight="1">
      <c r="A56" s="23" t="s">
        <v>415</v>
      </c>
      <c r="B56" s="24" t="s">
        <v>250</v>
      </c>
      <c r="C56" s="20">
        <v>205435.02</v>
      </c>
      <c r="D56" s="20">
        <v>200000</v>
      </c>
      <c r="E56" s="20">
        <v>200000</v>
      </c>
      <c r="F56" s="125">
        <v>176412.12</v>
      </c>
      <c r="G56" s="54">
        <f t="shared" si="3"/>
        <v>85.8724671187999</v>
      </c>
      <c r="H56" s="54">
        <f t="shared" si="4"/>
        <v>88.20606</v>
      </c>
    </row>
    <row r="57" spans="1:8" ht="12.75" customHeight="1">
      <c r="A57" s="23" t="s">
        <v>416</v>
      </c>
      <c r="B57" s="24" t="s">
        <v>251</v>
      </c>
      <c r="C57" s="20">
        <v>4861399.88</v>
      </c>
      <c r="D57" s="20">
        <v>1250000</v>
      </c>
      <c r="E57" s="20">
        <v>1250000</v>
      </c>
      <c r="F57" s="125">
        <v>1418055.57</v>
      </c>
      <c r="G57" s="54">
        <f t="shared" si="3"/>
        <v>29.169696075279454</v>
      </c>
      <c r="H57" s="54">
        <f t="shared" si="4"/>
        <v>113.4444456</v>
      </c>
    </row>
    <row r="58" spans="1:8" ht="15" customHeight="1">
      <c r="A58" s="18" t="s">
        <v>417</v>
      </c>
      <c r="B58" s="19" t="s">
        <v>183</v>
      </c>
      <c r="C58" s="20">
        <f>SUM(C59)</f>
        <v>5267293.35</v>
      </c>
      <c r="D58" s="20">
        <f>SUM(D59)</f>
        <v>3000000</v>
      </c>
      <c r="E58" s="20">
        <f>SUM(E59)</f>
        <v>3000000</v>
      </c>
      <c r="F58" s="125">
        <f>SUM(F59)</f>
        <v>3542056.08</v>
      </c>
      <c r="G58" s="54">
        <f t="shared" si="3"/>
        <v>67.24622770440534</v>
      </c>
      <c r="H58" s="54">
        <f t="shared" si="4"/>
        <v>118.068536</v>
      </c>
    </row>
    <row r="59" spans="1:8" ht="12.75" customHeight="1">
      <c r="A59" s="23" t="s">
        <v>418</v>
      </c>
      <c r="B59" s="24" t="s">
        <v>252</v>
      </c>
      <c r="C59" s="20">
        <v>5267293.35</v>
      </c>
      <c r="D59" s="20">
        <v>3000000</v>
      </c>
      <c r="E59" s="20">
        <v>3000000</v>
      </c>
      <c r="F59" s="125">
        <v>3542056.08</v>
      </c>
      <c r="G59" s="54">
        <f t="shared" si="3"/>
        <v>67.24622770440534</v>
      </c>
      <c r="H59" s="54">
        <f t="shared" si="4"/>
        <v>118.068536</v>
      </c>
    </row>
    <row r="60" spans="1:8" ht="18" customHeight="1">
      <c r="A60" s="25" t="s">
        <v>419</v>
      </c>
      <c r="B60" s="26" t="s">
        <v>184</v>
      </c>
      <c r="C60" s="22">
        <f>C61+C63</f>
        <v>4140074.03</v>
      </c>
      <c r="D60" s="22">
        <f>D61+D63</f>
        <v>910000</v>
      </c>
      <c r="E60" s="22">
        <f>E61+E63</f>
        <v>910000</v>
      </c>
      <c r="F60" s="124">
        <f>F61+F63</f>
        <v>1182976.61</v>
      </c>
      <c r="G60" s="54">
        <f t="shared" si="3"/>
        <v>28.57380330467183</v>
      </c>
      <c r="H60" s="54">
        <f t="shared" si="4"/>
        <v>129.99742967032967</v>
      </c>
    </row>
    <row r="61" spans="1:8" ht="15" customHeight="1">
      <c r="A61" s="18" t="s">
        <v>420</v>
      </c>
      <c r="B61" s="19" t="s">
        <v>185</v>
      </c>
      <c r="C61" s="20">
        <f>SUM(C62)</f>
        <v>4126732.76</v>
      </c>
      <c r="D61" s="20">
        <f>SUM(D62)</f>
        <v>900000</v>
      </c>
      <c r="E61" s="20">
        <f>SUM(E62)</f>
        <v>900000</v>
      </c>
      <c r="F61" s="125">
        <f>SUM(F62)</f>
        <v>1169705.37</v>
      </c>
      <c r="G61" s="54">
        <f t="shared" si="3"/>
        <v>28.34458730494582</v>
      </c>
      <c r="H61" s="54">
        <f t="shared" si="4"/>
        <v>129.96726333333334</v>
      </c>
    </row>
    <row r="62" spans="1:8" ht="12.75" customHeight="1">
      <c r="A62" s="23" t="s">
        <v>421</v>
      </c>
      <c r="B62" s="24" t="s">
        <v>253</v>
      </c>
      <c r="C62" s="20">
        <v>4126732.76</v>
      </c>
      <c r="D62" s="20">
        <v>900000</v>
      </c>
      <c r="E62" s="20">
        <v>900000</v>
      </c>
      <c r="F62" s="125">
        <v>1169705.37</v>
      </c>
      <c r="G62" s="54">
        <f t="shared" si="3"/>
        <v>28.34458730494582</v>
      </c>
      <c r="H62" s="54">
        <f t="shared" si="4"/>
        <v>129.96726333333334</v>
      </c>
    </row>
    <row r="63" spans="1:8" ht="15" customHeight="1">
      <c r="A63" s="18" t="s">
        <v>422</v>
      </c>
      <c r="B63" s="19" t="s">
        <v>307</v>
      </c>
      <c r="C63" s="20">
        <f>SUM(C64:C65)</f>
        <v>13341.27</v>
      </c>
      <c r="D63" s="20">
        <f>SUM(D64:D64)</f>
        <v>10000</v>
      </c>
      <c r="E63" s="20">
        <f>SUM(E64:E64)</f>
        <v>10000</v>
      </c>
      <c r="F63" s="125">
        <f>SUM(F64:F65)</f>
        <v>13271.24</v>
      </c>
      <c r="G63" s="54">
        <f t="shared" si="3"/>
        <v>99.47508745419289</v>
      </c>
      <c r="H63" s="54">
        <f t="shared" si="4"/>
        <v>132.7124</v>
      </c>
    </row>
    <row r="64" spans="1:8" ht="12.75" customHeight="1">
      <c r="A64" s="23" t="s">
        <v>423</v>
      </c>
      <c r="B64" s="24" t="s">
        <v>254</v>
      </c>
      <c r="C64" s="20">
        <v>13341.27</v>
      </c>
      <c r="D64" s="20">
        <v>10000</v>
      </c>
      <c r="E64" s="20">
        <v>10000</v>
      </c>
      <c r="F64" s="125">
        <v>13271.24</v>
      </c>
      <c r="G64" s="54">
        <f t="shared" si="3"/>
        <v>99.47508745419289</v>
      </c>
      <c r="H64" s="54">
        <f t="shared" si="4"/>
        <v>132.7124</v>
      </c>
    </row>
    <row r="65" spans="1:8" ht="12.75" customHeight="1">
      <c r="A65" s="23" t="s">
        <v>764</v>
      </c>
      <c r="B65" s="24" t="s">
        <v>765</v>
      </c>
      <c r="C65" s="20">
        <v>0</v>
      </c>
      <c r="D65" s="20">
        <v>0</v>
      </c>
      <c r="E65" s="20">
        <v>0</v>
      </c>
      <c r="F65" s="125">
        <v>0</v>
      </c>
      <c r="G65" s="54" t="e">
        <f>F65/C65*100</f>
        <v>#DIV/0!</v>
      </c>
      <c r="H65" s="54" t="e">
        <f>F65/E65*100</f>
        <v>#DIV/0!</v>
      </c>
    </row>
    <row r="66" spans="1:8" ht="21" customHeight="1">
      <c r="A66" s="25" t="s">
        <v>424</v>
      </c>
      <c r="B66" s="26" t="s">
        <v>186</v>
      </c>
      <c r="C66" s="103">
        <f>C70+C77+C86+C94+C67</f>
        <v>2065313.12</v>
      </c>
      <c r="D66" s="103">
        <f>D70+D77+D86+D94+D67</f>
        <v>8122000</v>
      </c>
      <c r="E66" s="103">
        <f>E70+E77+E86+E94+E67</f>
        <v>8122000</v>
      </c>
      <c r="F66" s="126">
        <f>F70+F77+F86+F94+F67</f>
        <v>6449889.89</v>
      </c>
      <c r="G66" s="54">
        <f t="shared" si="3"/>
        <v>312.295982025234</v>
      </c>
      <c r="H66" s="54">
        <f t="shared" si="4"/>
        <v>79.41258175326273</v>
      </c>
    </row>
    <row r="67" spans="1:8" ht="18" customHeight="1">
      <c r="A67" s="25" t="s">
        <v>926</v>
      </c>
      <c r="B67" s="26" t="s">
        <v>927</v>
      </c>
      <c r="C67" s="22">
        <f aca="true" t="shared" si="5" ref="C67:F68">C68</f>
        <v>162376.74</v>
      </c>
      <c r="D67" s="22">
        <f t="shared" si="5"/>
        <v>195000</v>
      </c>
      <c r="E67" s="22">
        <f t="shared" si="5"/>
        <v>195000</v>
      </c>
      <c r="F67" s="124">
        <f t="shared" si="5"/>
        <v>194935.09</v>
      </c>
      <c r="G67" s="54">
        <f>F67/C67*100</f>
        <v>120.05111692721506</v>
      </c>
      <c r="H67" s="54">
        <f>F67/E67*100</f>
        <v>99.96671282051281</v>
      </c>
    </row>
    <row r="68" spans="1:8" ht="15" customHeight="1">
      <c r="A68" s="18" t="s">
        <v>1023</v>
      </c>
      <c r="B68" s="19" t="s">
        <v>928</v>
      </c>
      <c r="C68" s="20">
        <f t="shared" si="5"/>
        <v>162376.74</v>
      </c>
      <c r="D68" s="20">
        <f t="shared" si="5"/>
        <v>195000</v>
      </c>
      <c r="E68" s="20">
        <f t="shared" si="5"/>
        <v>195000</v>
      </c>
      <c r="F68" s="125">
        <f t="shared" si="5"/>
        <v>194935.09</v>
      </c>
      <c r="G68" s="54">
        <f>F68/C68*100</f>
        <v>120.05111692721506</v>
      </c>
      <c r="H68" s="54">
        <f>F68/E68*100</f>
        <v>99.96671282051281</v>
      </c>
    </row>
    <row r="69" spans="1:8" ht="15" customHeight="1">
      <c r="A69" s="18" t="s">
        <v>1024</v>
      </c>
      <c r="B69" s="19" t="s">
        <v>1025</v>
      </c>
      <c r="C69" s="20">
        <v>162376.74</v>
      </c>
      <c r="D69" s="20">
        <v>195000</v>
      </c>
      <c r="E69" s="20">
        <v>195000</v>
      </c>
      <c r="F69" s="125">
        <v>194935.09</v>
      </c>
      <c r="G69" s="54">
        <f>F69/C69*100</f>
        <v>120.05111692721506</v>
      </c>
      <c r="H69" s="54">
        <f>F69/E69*100</f>
        <v>99.96671282051281</v>
      </c>
    </row>
    <row r="70" spans="1:8" ht="18" customHeight="1">
      <c r="A70" s="25" t="s">
        <v>425</v>
      </c>
      <c r="B70" s="26" t="s">
        <v>757</v>
      </c>
      <c r="C70" s="22">
        <f>C71+C74</f>
        <v>1663755.85</v>
      </c>
      <c r="D70" s="22">
        <f>D71+D74</f>
        <v>5374000</v>
      </c>
      <c r="E70" s="22">
        <f>E71+E74</f>
        <v>5374000</v>
      </c>
      <c r="F70" s="124">
        <f>F71+F74</f>
        <v>4910328.08</v>
      </c>
      <c r="G70" s="54">
        <f t="shared" si="3"/>
        <v>295.13513536255937</v>
      </c>
      <c r="H70" s="54">
        <f t="shared" si="4"/>
        <v>91.37194045403795</v>
      </c>
    </row>
    <row r="71" spans="1:8" ht="15" customHeight="1">
      <c r="A71" s="18" t="s">
        <v>426</v>
      </c>
      <c r="B71" s="19" t="s">
        <v>187</v>
      </c>
      <c r="C71" s="20">
        <f>SUM(C72:C73)</f>
        <v>549743.75</v>
      </c>
      <c r="D71" s="20">
        <f>SUM(D72:D73)</f>
        <v>803000</v>
      </c>
      <c r="E71" s="20">
        <f>SUM(E72:E73)</f>
        <v>803000</v>
      </c>
      <c r="F71" s="125">
        <f>SUM(F72:F73)</f>
        <v>343315.14</v>
      </c>
      <c r="G71" s="54">
        <f t="shared" si="3"/>
        <v>62.45003058243045</v>
      </c>
      <c r="H71" s="54">
        <f t="shared" si="4"/>
        <v>42.75406475716065</v>
      </c>
    </row>
    <row r="72" spans="1:8" ht="12.75" customHeight="1">
      <c r="A72" s="23" t="s">
        <v>427</v>
      </c>
      <c r="B72" s="24" t="s">
        <v>157</v>
      </c>
      <c r="C72" s="20">
        <v>544993.75</v>
      </c>
      <c r="D72" s="20">
        <v>798000</v>
      </c>
      <c r="E72" s="20">
        <v>798000</v>
      </c>
      <c r="F72" s="125">
        <v>338065.14</v>
      </c>
      <c r="G72" s="54">
        <f t="shared" si="3"/>
        <v>62.03101228225094</v>
      </c>
      <c r="H72" s="54">
        <f t="shared" si="4"/>
        <v>42.36405263157895</v>
      </c>
    </row>
    <row r="73" spans="1:8" ht="12.75" customHeight="1">
      <c r="A73" s="23" t="s">
        <v>428</v>
      </c>
      <c r="B73" s="24" t="s">
        <v>158</v>
      </c>
      <c r="C73" s="20">
        <v>4750</v>
      </c>
      <c r="D73" s="20">
        <v>5000</v>
      </c>
      <c r="E73" s="20">
        <v>5000</v>
      </c>
      <c r="F73" s="125">
        <v>5250</v>
      </c>
      <c r="G73" s="54">
        <f t="shared" si="3"/>
        <v>110.5263157894737</v>
      </c>
      <c r="H73" s="54">
        <f t="shared" si="4"/>
        <v>105</v>
      </c>
    </row>
    <row r="74" spans="1:8" ht="15" customHeight="1">
      <c r="A74" s="18" t="s">
        <v>429</v>
      </c>
      <c r="B74" s="19" t="s">
        <v>188</v>
      </c>
      <c r="C74" s="20">
        <f>SUM(C75:C76)</f>
        <v>1114012.1</v>
      </c>
      <c r="D74" s="20">
        <f>SUM(D75:D76)</f>
        <v>4571000</v>
      </c>
      <c r="E74" s="20">
        <f>SUM(E75:E76)</f>
        <v>4571000</v>
      </c>
      <c r="F74" s="125">
        <f>SUM(F75:F76)</f>
        <v>4567012.94</v>
      </c>
      <c r="G74" s="54">
        <f t="shared" si="3"/>
        <v>409.96080204155777</v>
      </c>
      <c r="H74" s="54">
        <f t="shared" si="4"/>
        <v>99.9127748851455</v>
      </c>
    </row>
    <row r="75" spans="1:8" ht="12.75" customHeight="1">
      <c r="A75" s="23" t="s">
        <v>430</v>
      </c>
      <c r="B75" s="24" t="s">
        <v>159</v>
      </c>
      <c r="C75" s="20">
        <v>618559.1</v>
      </c>
      <c r="D75" s="20">
        <v>4531000</v>
      </c>
      <c r="E75" s="20">
        <v>4531000</v>
      </c>
      <c r="F75" s="125">
        <v>4527012.94</v>
      </c>
      <c r="G75" s="54">
        <f t="shared" si="3"/>
        <v>731.8642535531367</v>
      </c>
      <c r="H75" s="54">
        <f t="shared" si="4"/>
        <v>99.9120048554403</v>
      </c>
    </row>
    <row r="76" spans="1:8" ht="12.75" customHeight="1">
      <c r="A76" s="23" t="s">
        <v>431</v>
      </c>
      <c r="B76" s="24" t="s">
        <v>156</v>
      </c>
      <c r="C76" s="20">
        <v>495453</v>
      </c>
      <c r="D76" s="20">
        <v>40000</v>
      </c>
      <c r="E76" s="20">
        <v>40000</v>
      </c>
      <c r="F76" s="125">
        <v>40000</v>
      </c>
      <c r="G76" s="54">
        <f t="shared" si="3"/>
        <v>8.073419678556796</v>
      </c>
      <c r="H76" s="54">
        <f t="shared" si="4"/>
        <v>100</v>
      </c>
    </row>
    <row r="77" spans="1:8" ht="18" customHeight="1">
      <c r="A77" s="25" t="s">
        <v>432</v>
      </c>
      <c r="B77" s="26" t="s">
        <v>741</v>
      </c>
      <c r="C77" s="22">
        <f>C78+C84</f>
        <v>149500.53</v>
      </c>
      <c r="D77" s="22">
        <f>D78+D84</f>
        <v>268000</v>
      </c>
      <c r="E77" s="22">
        <f>E78+E84</f>
        <v>268000</v>
      </c>
      <c r="F77" s="124">
        <f>F78+F84</f>
        <v>145937.43</v>
      </c>
      <c r="G77" s="54">
        <f t="shared" si="3"/>
        <v>97.61666396767957</v>
      </c>
      <c r="H77" s="54">
        <f t="shared" si="4"/>
        <v>54.45426492537313</v>
      </c>
    </row>
    <row r="78" spans="1:8" ht="15" customHeight="1">
      <c r="A78" s="18" t="s">
        <v>532</v>
      </c>
      <c r="B78" s="19" t="s">
        <v>742</v>
      </c>
      <c r="C78" s="20">
        <f>SUM(C79:C83)</f>
        <v>149500.53</v>
      </c>
      <c r="D78" s="20">
        <f>SUM(D79:D83)</f>
        <v>145000</v>
      </c>
      <c r="E78" s="20">
        <f>SUM(E79:E83)</f>
        <v>145000</v>
      </c>
      <c r="F78" s="125">
        <f>SUM(F79:F83)</f>
        <v>145937.43</v>
      </c>
      <c r="G78" s="54">
        <f t="shared" si="3"/>
        <v>97.61666396767957</v>
      </c>
      <c r="H78" s="54">
        <f aca="true" t="shared" si="6" ref="H78:H83">F78/E78*100</f>
        <v>100.64650344827587</v>
      </c>
    </row>
    <row r="79" spans="1:8" ht="12.75" customHeight="1">
      <c r="A79" s="23" t="s">
        <v>648</v>
      </c>
      <c r="B79" s="24" t="s">
        <v>901</v>
      </c>
      <c r="C79" s="20">
        <v>0</v>
      </c>
      <c r="D79" s="20">
        <v>0</v>
      </c>
      <c r="E79" s="20">
        <v>0</v>
      </c>
      <c r="F79" s="125">
        <v>0</v>
      </c>
      <c r="G79" s="54" t="e">
        <f t="shared" si="3"/>
        <v>#DIV/0!</v>
      </c>
      <c r="H79" s="54" t="e">
        <f t="shared" si="6"/>
        <v>#DIV/0!</v>
      </c>
    </row>
    <row r="80" spans="1:8" ht="12.75" customHeight="1">
      <c r="A80" s="23" t="s">
        <v>648</v>
      </c>
      <c r="B80" s="24" t="s">
        <v>913</v>
      </c>
      <c r="C80" s="20">
        <v>0</v>
      </c>
      <c r="D80" s="20">
        <v>0</v>
      </c>
      <c r="E80" s="20">
        <v>0</v>
      </c>
      <c r="F80" s="125">
        <v>0</v>
      </c>
      <c r="G80" s="54" t="e">
        <f aca="true" t="shared" si="7" ref="G80:G85">F80/C80*100</f>
        <v>#DIV/0!</v>
      </c>
      <c r="H80" s="54" t="e">
        <f t="shared" si="6"/>
        <v>#DIV/0!</v>
      </c>
    </row>
    <row r="81" spans="1:8" ht="12.75" customHeight="1">
      <c r="A81" s="23" t="s">
        <v>533</v>
      </c>
      <c r="B81" s="24" t="s">
        <v>536</v>
      </c>
      <c r="C81" s="20">
        <v>0</v>
      </c>
      <c r="D81" s="20">
        <v>0</v>
      </c>
      <c r="E81" s="20">
        <v>0</v>
      </c>
      <c r="F81" s="125">
        <v>0</v>
      </c>
      <c r="G81" s="54" t="e">
        <f t="shared" si="7"/>
        <v>#DIV/0!</v>
      </c>
      <c r="H81" s="54" t="e">
        <f t="shared" si="6"/>
        <v>#DIV/0!</v>
      </c>
    </row>
    <row r="82" spans="1:8" ht="12.75" customHeight="1">
      <c r="A82" s="23" t="s">
        <v>533</v>
      </c>
      <c r="B82" s="24" t="s">
        <v>649</v>
      </c>
      <c r="C82" s="20">
        <v>149500.53</v>
      </c>
      <c r="D82" s="20">
        <v>145000</v>
      </c>
      <c r="E82" s="20">
        <v>145000</v>
      </c>
      <c r="F82" s="125">
        <v>145937.43</v>
      </c>
      <c r="G82" s="54">
        <f t="shared" si="7"/>
        <v>97.61666396767957</v>
      </c>
      <c r="H82" s="54">
        <f t="shared" si="6"/>
        <v>100.64650344827587</v>
      </c>
    </row>
    <row r="83" spans="1:8" ht="12.75" customHeight="1">
      <c r="A83" s="23" t="s">
        <v>533</v>
      </c>
      <c r="B83" s="24" t="s">
        <v>914</v>
      </c>
      <c r="C83" s="20">
        <v>0</v>
      </c>
      <c r="D83" s="20">
        <v>0</v>
      </c>
      <c r="E83" s="20">
        <v>0</v>
      </c>
      <c r="F83" s="125">
        <v>0</v>
      </c>
      <c r="G83" s="54" t="e">
        <f t="shared" si="7"/>
        <v>#DIV/0!</v>
      </c>
      <c r="H83" s="54" t="e">
        <f t="shared" si="6"/>
        <v>#DIV/0!</v>
      </c>
    </row>
    <row r="84" spans="1:8" ht="15" customHeight="1">
      <c r="A84" s="18" t="s">
        <v>433</v>
      </c>
      <c r="B84" s="19" t="s">
        <v>743</v>
      </c>
      <c r="C84" s="20">
        <f>SUM(C85:C85)</f>
        <v>0</v>
      </c>
      <c r="D84" s="20">
        <f>SUM(D85:D85)</f>
        <v>123000</v>
      </c>
      <c r="E84" s="20">
        <f>SUM(E85:E85)</f>
        <v>123000</v>
      </c>
      <c r="F84" s="125">
        <v>0</v>
      </c>
      <c r="G84" s="54" t="e">
        <f t="shared" si="7"/>
        <v>#DIV/0!</v>
      </c>
      <c r="H84" s="54">
        <f t="shared" si="4"/>
        <v>0</v>
      </c>
    </row>
    <row r="85" spans="1:8" ht="12.75" customHeight="1">
      <c r="A85" s="23" t="s">
        <v>434</v>
      </c>
      <c r="B85" s="24" t="s">
        <v>744</v>
      </c>
      <c r="C85" s="20">
        <v>0</v>
      </c>
      <c r="D85" s="20">
        <v>123000</v>
      </c>
      <c r="E85" s="20">
        <v>123000</v>
      </c>
      <c r="F85" s="125">
        <v>0</v>
      </c>
      <c r="G85" s="54" t="e">
        <f t="shared" si="7"/>
        <v>#DIV/0!</v>
      </c>
      <c r="H85" s="54">
        <f t="shared" si="4"/>
        <v>0</v>
      </c>
    </row>
    <row r="86" spans="1:8" ht="18" customHeight="1">
      <c r="A86" s="25" t="s">
        <v>650</v>
      </c>
      <c r="B86" s="26" t="s">
        <v>651</v>
      </c>
      <c r="C86" s="22">
        <f>C87+C92</f>
        <v>89680</v>
      </c>
      <c r="D86" s="22">
        <f>D87+D92</f>
        <v>85000</v>
      </c>
      <c r="E86" s="22">
        <f>E87+E92</f>
        <v>85000</v>
      </c>
      <c r="F86" s="124">
        <f>F87+F92</f>
        <v>87040</v>
      </c>
      <c r="G86" s="54">
        <f aca="true" t="shared" si="8" ref="G86:G95">F86/C86*100</f>
        <v>97.05619982158787</v>
      </c>
      <c r="H86" s="54">
        <f aca="true" t="shared" si="9" ref="H86:H94">F86/E86*100</f>
        <v>102.4</v>
      </c>
    </row>
    <row r="87" spans="1:8" ht="15" customHeight="1">
      <c r="A87" s="18" t="s">
        <v>652</v>
      </c>
      <c r="B87" s="19" t="s">
        <v>653</v>
      </c>
      <c r="C87" s="20">
        <f>SUM(C88:C89)</f>
        <v>17680</v>
      </c>
      <c r="D87" s="20">
        <f>SUM(D88:D89)</f>
        <v>25000</v>
      </c>
      <c r="E87" s="20">
        <f>SUM(E88:E89)</f>
        <v>25000</v>
      </c>
      <c r="F87" s="125">
        <f>SUM(F88:F89)</f>
        <v>15040</v>
      </c>
      <c r="G87" s="54">
        <f t="shared" si="8"/>
        <v>85.06787330316742</v>
      </c>
      <c r="H87" s="54">
        <f t="shared" si="9"/>
        <v>60.160000000000004</v>
      </c>
    </row>
    <row r="88" spans="1:8" ht="12.75" customHeight="1">
      <c r="A88" s="23" t="s">
        <v>652</v>
      </c>
      <c r="B88" s="24" t="s">
        <v>654</v>
      </c>
      <c r="C88" s="20">
        <v>17680</v>
      </c>
      <c r="D88" s="20">
        <v>15000</v>
      </c>
      <c r="E88" s="20">
        <v>15000</v>
      </c>
      <c r="F88" s="125">
        <v>15040</v>
      </c>
      <c r="G88" s="54">
        <f t="shared" si="8"/>
        <v>85.06787330316742</v>
      </c>
      <c r="H88" s="54">
        <f t="shared" si="9"/>
        <v>100.26666666666667</v>
      </c>
    </row>
    <row r="89" spans="1:8" ht="12.75" customHeight="1">
      <c r="A89" s="23" t="s">
        <v>652</v>
      </c>
      <c r="B89" s="24" t="s">
        <v>655</v>
      </c>
      <c r="C89" s="20">
        <v>0</v>
      </c>
      <c r="D89" s="20">
        <v>10000</v>
      </c>
      <c r="E89" s="20">
        <v>10000</v>
      </c>
      <c r="F89" s="125">
        <v>0</v>
      </c>
      <c r="G89" s="54" t="e">
        <f t="shared" si="8"/>
        <v>#DIV/0!</v>
      </c>
      <c r="H89" s="54">
        <f t="shared" si="9"/>
        <v>0</v>
      </c>
    </row>
    <row r="90" spans="1:8" ht="27" customHeight="1">
      <c r="A90" s="92" t="s">
        <v>802</v>
      </c>
      <c r="B90" s="92" t="s">
        <v>896</v>
      </c>
      <c r="C90" s="97" t="s">
        <v>1022</v>
      </c>
      <c r="D90" s="48" t="s">
        <v>1162</v>
      </c>
      <c r="E90" s="48" t="s">
        <v>1163</v>
      </c>
      <c r="F90" s="48" t="s">
        <v>1164</v>
      </c>
      <c r="G90" s="55" t="s">
        <v>806</v>
      </c>
      <c r="H90" s="55" t="s">
        <v>807</v>
      </c>
    </row>
    <row r="91" spans="1:8" ht="9.75" customHeight="1">
      <c r="A91" s="98">
        <v>1</v>
      </c>
      <c r="B91" s="98">
        <v>2</v>
      </c>
      <c r="C91" s="55">
        <v>3</v>
      </c>
      <c r="D91" s="55">
        <v>4</v>
      </c>
      <c r="E91" s="55">
        <v>5</v>
      </c>
      <c r="F91" s="55">
        <v>6</v>
      </c>
      <c r="G91" s="55">
        <v>7</v>
      </c>
      <c r="H91" s="55">
        <v>8</v>
      </c>
    </row>
    <row r="92" spans="1:8" ht="15" customHeight="1">
      <c r="A92" s="18" t="s">
        <v>656</v>
      </c>
      <c r="B92" s="19" t="s">
        <v>745</v>
      </c>
      <c r="C92" s="20">
        <f>SUM(C93:C93)</f>
        <v>72000</v>
      </c>
      <c r="D92" s="20">
        <f>SUM(D93:D93)</f>
        <v>60000</v>
      </c>
      <c r="E92" s="20">
        <f>SUM(E93:E93)</f>
        <v>60000</v>
      </c>
      <c r="F92" s="125">
        <f>SUM(F93:F93)</f>
        <v>72000</v>
      </c>
      <c r="G92" s="54">
        <f t="shared" si="8"/>
        <v>100</v>
      </c>
      <c r="H92" s="54">
        <f t="shared" si="9"/>
        <v>120</v>
      </c>
    </row>
    <row r="93" spans="1:8" ht="12.75" customHeight="1">
      <c r="A93" s="23" t="s">
        <v>657</v>
      </c>
      <c r="B93" s="24" t="s">
        <v>658</v>
      </c>
      <c r="C93" s="20">
        <v>72000</v>
      </c>
      <c r="D93" s="20">
        <v>60000</v>
      </c>
      <c r="E93" s="20">
        <v>60000</v>
      </c>
      <c r="F93" s="125">
        <v>72000</v>
      </c>
      <c r="G93" s="54">
        <f t="shared" si="8"/>
        <v>100</v>
      </c>
      <c r="H93" s="54">
        <f t="shared" si="9"/>
        <v>120</v>
      </c>
    </row>
    <row r="94" spans="1:8" ht="18" customHeight="1">
      <c r="A94" s="25" t="s">
        <v>746</v>
      </c>
      <c r="B94" s="26" t="s">
        <v>748</v>
      </c>
      <c r="C94" s="22">
        <f>C95</f>
        <v>0</v>
      </c>
      <c r="D94" s="22">
        <f>D95</f>
        <v>2200000</v>
      </c>
      <c r="E94" s="22">
        <f>E95</f>
        <v>2200000</v>
      </c>
      <c r="F94" s="124">
        <f>F95</f>
        <v>1111649.29</v>
      </c>
      <c r="G94" s="54" t="e">
        <f t="shared" si="8"/>
        <v>#DIV/0!</v>
      </c>
      <c r="H94" s="54">
        <f t="shared" si="9"/>
        <v>50.52951318181819</v>
      </c>
    </row>
    <row r="95" spans="1:8" ht="15" customHeight="1">
      <c r="A95" s="18" t="s">
        <v>747</v>
      </c>
      <c r="B95" s="19" t="s">
        <v>749</v>
      </c>
      <c r="C95" s="20">
        <v>0</v>
      </c>
      <c r="D95" s="20">
        <v>2200000</v>
      </c>
      <c r="E95" s="20">
        <v>2200000</v>
      </c>
      <c r="F95" s="125">
        <v>1111649.29</v>
      </c>
      <c r="G95" s="54" t="e">
        <f t="shared" si="8"/>
        <v>#DIV/0!</v>
      </c>
      <c r="H95" s="54">
        <f>F95/E95*100</f>
        <v>50.52951318181819</v>
      </c>
    </row>
    <row r="96" spans="1:8" ht="8.25" customHeight="1">
      <c r="A96" s="6"/>
      <c r="B96" s="7"/>
      <c r="C96" s="9"/>
      <c r="D96" s="9"/>
      <c r="E96" s="9"/>
      <c r="F96" s="9"/>
      <c r="G96" s="57"/>
      <c r="H96" s="58"/>
    </row>
    <row r="97" spans="1:8" ht="20.25" customHeight="1">
      <c r="A97" s="25" t="s">
        <v>435</v>
      </c>
      <c r="B97" s="26" t="s">
        <v>189</v>
      </c>
      <c r="C97" s="22">
        <f>C98+C110</f>
        <v>6535940.2299999995</v>
      </c>
      <c r="D97" s="22">
        <f>D98+D110</f>
        <v>4470700</v>
      </c>
      <c r="E97" s="22">
        <f>E98+E110</f>
        <v>4470700</v>
      </c>
      <c r="F97" s="124">
        <f>F98+F110</f>
        <v>4734958.07</v>
      </c>
      <c r="G97" s="54">
        <f t="shared" si="3"/>
        <v>72.44494140669339</v>
      </c>
      <c r="H97" s="54">
        <f t="shared" si="4"/>
        <v>105.9108880041157</v>
      </c>
    </row>
    <row r="98" spans="1:8" ht="18" customHeight="1">
      <c r="A98" s="25" t="s">
        <v>436</v>
      </c>
      <c r="B98" s="26" t="s">
        <v>190</v>
      </c>
      <c r="C98" s="22">
        <f>C99+C104+C106+C108</f>
        <v>138767.45999999996</v>
      </c>
      <c r="D98" s="22">
        <f>D99+D104+D106+D108</f>
        <v>27200</v>
      </c>
      <c r="E98" s="22">
        <f>E99+E104+E106+E108</f>
        <v>27200</v>
      </c>
      <c r="F98" s="124">
        <f>F99+F104+F106+F108</f>
        <v>82548.08</v>
      </c>
      <c r="G98" s="54">
        <f t="shared" si="3"/>
        <v>59.486626043310174</v>
      </c>
      <c r="H98" s="54">
        <f t="shared" si="4"/>
        <v>303.48558823529413</v>
      </c>
    </row>
    <row r="99" spans="1:8" ht="15" customHeight="1">
      <c r="A99" s="18" t="s">
        <v>437</v>
      </c>
      <c r="B99" s="19" t="s">
        <v>191</v>
      </c>
      <c r="C99" s="20">
        <f>SUM(C100:C103)</f>
        <v>27209.56</v>
      </c>
      <c r="D99" s="20">
        <f>SUM(D100:D103)</f>
        <v>27200</v>
      </c>
      <c r="E99" s="20">
        <f>SUM(E100:E103)</f>
        <v>27200</v>
      </c>
      <c r="F99" s="125">
        <f>SUM(F100:F103)</f>
        <v>27118.769999999997</v>
      </c>
      <c r="G99" s="54">
        <f t="shared" si="3"/>
        <v>99.66633051030593</v>
      </c>
      <c r="H99" s="54">
        <f t="shared" si="4"/>
        <v>99.70136029411763</v>
      </c>
    </row>
    <row r="100" spans="1:8" ht="12.75" customHeight="1">
      <c r="A100" s="23" t="s">
        <v>438</v>
      </c>
      <c r="B100" s="24" t="s">
        <v>160</v>
      </c>
      <c r="C100" s="20">
        <v>27091.18</v>
      </c>
      <c r="D100" s="20">
        <v>27000</v>
      </c>
      <c r="E100" s="20">
        <v>27000</v>
      </c>
      <c r="F100" s="125">
        <f>26986.68+9.71</f>
        <v>26996.39</v>
      </c>
      <c r="G100" s="54">
        <f t="shared" si="3"/>
        <v>99.65010752577038</v>
      </c>
      <c r="H100" s="54">
        <f t="shared" si="4"/>
        <v>99.98662962962963</v>
      </c>
    </row>
    <row r="101" spans="1:8" ht="12.75" customHeight="1">
      <c r="A101" s="23" t="s">
        <v>439</v>
      </c>
      <c r="B101" s="24" t="s">
        <v>660</v>
      </c>
      <c r="C101" s="20">
        <v>97.39</v>
      </c>
      <c r="D101" s="20">
        <v>100</v>
      </c>
      <c r="E101" s="20">
        <v>100</v>
      </c>
      <c r="F101" s="125">
        <v>98.17</v>
      </c>
      <c r="G101" s="54">
        <f t="shared" si="3"/>
        <v>100.80090358353013</v>
      </c>
      <c r="H101" s="54">
        <f t="shared" si="4"/>
        <v>98.17</v>
      </c>
    </row>
    <row r="102" spans="1:8" ht="12.75" customHeight="1">
      <c r="A102" s="23" t="s">
        <v>439</v>
      </c>
      <c r="B102" s="24" t="s">
        <v>659</v>
      </c>
      <c r="C102" s="20">
        <v>16.63</v>
      </c>
      <c r="D102" s="20">
        <v>100</v>
      </c>
      <c r="E102" s="20">
        <v>100</v>
      </c>
      <c r="F102" s="125">
        <v>24.21</v>
      </c>
      <c r="G102" s="54">
        <f aca="true" t="shared" si="10" ref="G102:G109">F102/C102*100</f>
        <v>145.5802766085388</v>
      </c>
      <c r="H102" s="54">
        <f aca="true" t="shared" si="11" ref="H102:H109">F102/E102*100</f>
        <v>24.21</v>
      </c>
    </row>
    <row r="103" spans="1:8" ht="12.75" customHeight="1">
      <c r="A103" s="23" t="s">
        <v>439</v>
      </c>
      <c r="B103" s="24" t="s">
        <v>661</v>
      </c>
      <c r="C103" s="20">
        <v>4.36</v>
      </c>
      <c r="D103" s="20">
        <v>0</v>
      </c>
      <c r="E103" s="20">
        <v>0</v>
      </c>
      <c r="F103" s="125">
        <v>0</v>
      </c>
      <c r="G103" s="54">
        <f t="shared" si="10"/>
        <v>0</v>
      </c>
      <c r="H103" s="54" t="e">
        <f t="shared" si="11"/>
        <v>#DIV/0!</v>
      </c>
    </row>
    <row r="104" spans="1:8" ht="15" customHeight="1">
      <c r="A104" s="18" t="s">
        <v>1026</v>
      </c>
      <c r="B104" s="19" t="s">
        <v>1027</v>
      </c>
      <c r="C104" s="20">
        <f>SUM(C105)</f>
        <v>18976.5</v>
      </c>
      <c r="D104" s="20">
        <f>SUM(D105)</f>
        <v>0</v>
      </c>
      <c r="E104" s="20">
        <f>SUM(E105)</f>
        <v>0</v>
      </c>
      <c r="F104" s="125">
        <f>SUM(F105)</f>
        <v>31812.29</v>
      </c>
      <c r="G104" s="54">
        <f>F104/C104*100</f>
        <v>167.64045003030063</v>
      </c>
      <c r="H104" s="54" t="e">
        <f>F104/E104*100</f>
        <v>#DIV/0!</v>
      </c>
    </row>
    <row r="105" spans="1:8" ht="12.75" customHeight="1">
      <c r="A105" s="23" t="s">
        <v>1028</v>
      </c>
      <c r="B105" s="24" t="s">
        <v>1029</v>
      </c>
      <c r="C105" s="20">
        <v>18976.5</v>
      </c>
      <c r="D105" s="20">
        <v>0</v>
      </c>
      <c r="E105" s="20">
        <v>0</v>
      </c>
      <c r="F105" s="125">
        <v>31812.29</v>
      </c>
      <c r="G105" s="54">
        <f>F105/C105*100</f>
        <v>167.64045003030063</v>
      </c>
      <c r="H105" s="54" t="e">
        <f>F105/E105*100</f>
        <v>#DIV/0!</v>
      </c>
    </row>
    <row r="106" spans="1:8" ht="15" customHeight="1">
      <c r="A106" s="18" t="s">
        <v>534</v>
      </c>
      <c r="B106" s="19" t="s">
        <v>929</v>
      </c>
      <c r="C106" s="20">
        <f>SUM(C107)</f>
        <v>92330.79</v>
      </c>
      <c r="D106" s="20">
        <f>SUM(D107)</f>
        <v>0</v>
      </c>
      <c r="E106" s="20">
        <f>SUM(E107)</f>
        <v>0</v>
      </c>
      <c r="F106" s="125">
        <f>SUM(F107)</f>
        <v>23579.75</v>
      </c>
      <c r="G106" s="54">
        <f t="shared" si="10"/>
        <v>25.53833883583147</v>
      </c>
      <c r="H106" s="54" t="e">
        <f t="shared" si="11"/>
        <v>#DIV/0!</v>
      </c>
    </row>
    <row r="107" spans="1:8" ht="12.75" customHeight="1">
      <c r="A107" s="23" t="s">
        <v>535</v>
      </c>
      <c r="B107" s="24" t="s">
        <v>578</v>
      </c>
      <c r="C107" s="20">
        <v>92330.79</v>
      </c>
      <c r="D107" s="20">
        <v>0</v>
      </c>
      <c r="E107" s="20">
        <v>0</v>
      </c>
      <c r="F107" s="125">
        <f>11356.29+12223.46</f>
        <v>23579.75</v>
      </c>
      <c r="G107" s="54">
        <f t="shared" si="10"/>
        <v>25.53833883583147</v>
      </c>
      <c r="H107" s="54" t="e">
        <f t="shared" si="11"/>
        <v>#DIV/0!</v>
      </c>
    </row>
    <row r="108" spans="1:8" ht="15" customHeight="1">
      <c r="A108" s="18" t="s">
        <v>930</v>
      </c>
      <c r="B108" s="19" t="s">
        <v>932</v>
      </c>
      <c r="C108" s="20">
        <f>SUM(C109)</f>
        <v>250.61</v>
      </c>
      <c r="D108" s="20">
        <f>SUM(D109)</f>
        <v>0</v>
      </c>
      <c r="E108" s="20">
        <f>SUM(E109)</f>
        <v>0</v>
      </c>
      <c r="F108" s="125">
        <f>SUM(F109)</f>
        <v>37.27</v>
      </c>
      <c r="G108" s="54">
        <f t="shared" si="10"/>
        <v>14.871713020230636</v>
      </c>
      <c r="H108" s="54" t="e">
        <f t="shared" si="11"/>
        <v>#DIV/0!</v>
      </c>
    </row>
    <row r="109" spans="1:8" ht="12.75" customHeight="1">
      <c r="A109" s="23" t="s">
        <v>931</v>
      </c>
      <c r="B109" s="24" t="s">
        <v>933</v>
      </c>
      <c r="C109" s="20">
        <v>250.61</v>
      </c>
      <c r="D109" s="20">
        <v>0</v>
      </c>
      <c r="E109" s="20">
        <v>0</v>
      </c>
      <c r="F109" s="125">
        <v>37.27</v>
      </c>
      <c r="G109" s="54">
        <f t="shared" si="10"/>
        <v>14.871713020230636</v>
      </c>
      <c r="H109" s="54" t="e">
        <f t="shared" si="11"/>
        <v>#DIV/0!</v>
      </c>
    </row>
    <row r="110" spans="1:8" ht="18" customHeight="1">
      <c r="A110" s="25" t="s">
        <v>356</v>
      </c>
      <c r="B110" s="26" t="s">
        <v>192</v>
      </c>
      <c r="C110" s="22">
        <f>C111+C114+C119+C123</f>
        <v>6397172.77</v>
      </c>
      <c r="D110" s="22">
        <f>D111+D114+D119+D123</f>
        <v>4443500</v>
      </c>
      <c r="E110" s="22">
        <f>E111+E114+E119+E123</f>
        <v>4443500</v>
      </c>
      <c r="F110" s="124">
        <f>F111+F114+F119+F123</f>
        <v>4652409.99</v>
      </c>
      <c r="G110" s="54">
        <f aca="true" t="shared" si="12" ref="G110:G162">F110/C110*100</f>
        <v>72.72603315980163</v>
      </c>
      <c r="H110" s="54">
        <f aca="true" t="shared" si="13" ref="H110:H166">F110/E110*100</f>
        <v>104.70147383819062</v>
      </c>
    </row>
    <row r="111" spans="1:8" ht="15" customHeight="1">
      <c r="A111" s="18" t="s">
        <v>357</v>
      </c>
      <c r="B111" s="19" t="s">
        <v>193</v>
      </c>
      <c r="C111" s="20">
        <f>SUM(C112:C113)</f>
        <v>1697112.8699999999</v>
      </c>
      <c r="D111" s="20">
        <f>SUM(D112:D113)</f>
        <v>660000</v>
      </c>
      <c r="E111" s="20">
        <f>SUM(E112:E113)</f>
        <v>660000</v>
      </c>
      <c r="F111" s="125">
        <f>SUM(F112:F113)</f>
        <v>784738.81</v>
      </c>
      <c r="G111" s="54">
        <f t="shared" si="12"/>
        <v>46.23963578804279</v>
      </c>
      <c r="H111" s="54">
        <f t="shared" si="13"/>
        <v>118.8998196969697</v>
      </c>
    </row>
    <row r="112" spans="1:8" ht="12.75" customHeight="1">
      <c r="A112" s="23" t="s">
        <v>358</v>
      </c>
      <c r="B112" s="24" t="s">
        <v>161</v>
      </c>
      <c r="C112" s="20">
        <v>1669959.66</v>
      </c>
      <c r="D112" s="20">
        <v>660000</v>
      </c>
      <c r="E112" s="20">
        <v>660000</v>
      </c>
      <c r="F112" s="125">
        <v>784738.81</v>
      </c>
      <c r="G112" s="54">
        <f t="shared" si="12"/>
        <v>46.99148301582328</v>
      </c>
      <c r="H112" s="54">
        <f t="shared" si="13"/>
        <v>118.8998196969697</v>
      </c>
    </row>
    <row r="113" spans="1:8" ht="12.75" customHeight="1">
      <c r="A113" s="23" t="s">
        <v>556</v>
      </c>
      <c r="B113" s="24" t="s">
        <v>555</v>
      </c>
      <c r="C113" s="20">
        <v>27153.21</v>
      </c>
      <c r="D113" s="20">
        <v>0</v>
      </c>
      <c r="E113" s="20">
        <v>0</v>
      </c>
      <c r="F113" s="125">
        <v>0</v>
      </c>
      <c r="G113" s="54">
        <f t="shared" si="12"/>
        <v>0</v>
      </c>
      <c r="H113" s="54" t="e">
        <f t="shared" si="13"/>
        <v>#DIV/0!</v>
      </c>
    </row>
    <row r="114" spans="1:8" ht="15" customHeight="1">
      <c r="A114" s="18" t="s">
        <v>359</v>
      </c>
      <c r="B114" s="19" t="s">
        <v>194</v>
      </c>
      <c r="C114" s="20">
        <f>SUM(C115:C118)</f>
        <v>2959469.5999999996</v>
      </c>
      <c r="D114" s="20">
        <f>SUM(D115:D118)</f>
        <v>3272500</v>
      </c>
      <c r="E114" s="20">
        <f>SUM(E115:E118)</f>
        <v>3272500</v>
      </c>
      <c r="F114" s="125">
        <f>SUM(F115:F118)</f>
        <v>3298688.77</v>
      </c>
      <c r="G114" s="54">
        <f t="shared" si="12"/>
        <v>111.46216098992876</v>
      </c>
      <c r="H114" s="54">
        <f t="shared" si="13"/>
        <v>100.80026799083271</v>
      </c>
    </row>
    <row r="115" spans="1:8" ht="12.75" customHeight="1">
      <c r="A115" s="23" t="s">
        <v>579</v>
      </c>
      <c r="B115" s="24" t="s">
        <v>580</v>
      </c>
      <c r="C115" s="20">
        <v>3073.07</v>
      </c>
      <c r="D115" s="20">
        <v>1000</v>
      </c>
      <c r="E115" s="20">
        <v>1000</v>
      </c>
      <c r="F115" s="125">
        <v>2540.8</v>
      </c>
      <c r="G115" s="54">
        <f>F115/C115*100</f>
        <v>82.6795354482651</v>
      </c>
      <c r="H115" s="54">
        <f>F115/E115*100</f>
        <v>254.08000000000004</v>
      </c>
    </row>
    <row r="116" spans="1:8" ht="12.75" customHeight="1">
      <c r="A116" s="23" t="s">
        <v>360</v>
      </c>
      <c r="B116" s="24" t="s">
        <v>662</v>
      </c>
      <c r="C116" s="20">
        <v>2887236.53</v>
      </c>
      <c r="D116" s="20">
        <v>3270000</v>
      </c>
      <c r="E116" s="20">
        <v>3270000</v>
      </c>
      <c r="F116" s="125">
        <v>3294547.97</v>
      </c>
      <c r="G116" s="54">
        <f t="shared" si="12"/>
        <v>114.10731111801222</v>
      </c>
      <c r="H116" s="54">
        <f t="shared" si="13"/>
        <v>100.75070244648319</v>
      </c>
    </row>
    <row r="117" spans="1:8" ht="12.75" customHeight="1">
      <c r="A117" s="23" t="s">
        <v>359</v>
      </c>
      <c r="B117" s="24" t="s">
        <v>663</v>
      </c>
      <c r="C117" s="20">
        <v>8000</v>
      </c>
      <c r="D117" s="20">
        <v>0</v>
      </c>
      <c r="E117" s="20">
        <v>0</v>
      </c>
      <c r="F117" s="125">
        <v>0</v>
      </c>
      <c r="G117" s="54">
        <f>F117/C117*100</f>
        <v>0</v>
      </c>
      <c r="H117" s="54" t="e">
        <f>F117/E117*100</f>
        <v>#DIV/0!</v>
      </c>
    </row>
    <row r="118" spans="1:8" ht="12.75" customHeight="1">
      <c r="A118" s="23" t="s">
        <v>526</v>
      </c>
      <c r="B118" s="24" t="s">
        <v>527</v>
      </c>
      <c r="C118" s="20">
        <v>61160</v>
      </c>
      <c r="D118" s="20">
        <v>1500</v>
      </c>
      <c r="E118" s="20">
        <v>1500</v>
      </c>
      <c r="F118" s="125">
        <v>1600</v>
      </c>
      <c r="G118" s="54">
        <f t="shared" si="12"/>
        <v>2.6160889470241986</v>
      </c>
      <c r="H118" s="54">
        <f>F118/E118*100</f>
        <v>106.66666666666667</v>
      </c>
    </row>
    <row r="119" spans="1:8" ht="15" customHeight="1">
      <c r="A119" s="18" t="s">
        <v>361</v>
      </c>
      <c r="B119" s="19" t="s">
        <v>130</v>
      </c>
      <c r="C119" s="20">
        <f>C120+C121+C122</f>
        <v>1710545.93</v>
      </c>
      <c r="D119" s="20">
        <f>D120+D121+D122</f>
        <v>491000</v>
      </c>
      <c r="E119" s="20">
        <v>491000</v>
      </c>
      <c r="F119" s="125">
        <f>F120+F121+F122</f>
        <v>547561.13</v>
      </c>
      <c r="G119" s="54">
        <f t="shared" si="12"/>
        <v>32.01089899994676</v>
      </c>
      <c r="H119" s="54">
        <f t="shared" si="13"/>
        <v>111.51957841140529</v>
      </c>
    </row>
    <row r="120" spans="1:8" ht="12.75" customHeight="1">
      <c r="A120" s="23" t="s">
        <v>362</v>
      </c>
      <c r="B120" s="24" t="s">
        <v>294</v>
      </c>
      <c r="C120" s="20">
        <v>13070</v>
      </c>
      <c r="D120" s="20">
        <v>1000</v>
      </c>
      <c r="E120" s="20">
        <v>1000</v>
      </c>
      <c r="F120" s="125">
        <v>6480</v>
      </c>
      <c r="G120" s="54">
        <f t="shared" si="12"/>
        <v>49.57918898240245</v>
      </c>
      <c r="H120" s="54">
        <f t="shared" si="13"/>
        <v>648</v>
      </c>
    </row>
    <row r="121" spans="1:8" ht="12.75" customHeight="1">
      <c r="A121" s="23" t="s">
        <v>363</v>
      </c>
      <c r="B121" s="24" t="s">
        <v>131</v>
      </c>
      <c r="C121" s="20">
        <v>519640.23</v>
      </c>
      <c r="D121" s="20">
        <v>250000</v>
      </c>
      <c r="E121" s="20">
        <v>250000</v>
      </c>
      <c r="F121" s="125">
        <v>204436.61</v>
      </c>
      <c r="G121" s="54">
        <f t="shared" si="12"/>
        <v>39.34195202707843</v>
      </c>
      <c r="H121" s="54">
        <f t="shared" si="13"/>
        <v>81.774644</v>
      </c>
    </row>
    <row r="122" spans="1:8" ht="12.75" customHeight="1">
      <c r="A122" s="23" t="s">
        <v>364</v>
      </c>
      <c r="B122" s="24" t="s">
        <v>132</v>
      </c>
      <c r="C122" s="20">
        <v>1177835.7</v>
      </c>
      <c r="D122" s="20">
        <v>240000</v>
      </c>
      <c r="E122" s="20">
        <v>240000</v>
      </c>
      <c r="F122" s="125">
        <v>336644.52</v>
      </c>
      <c r="G122" s="54">
        <f t="shared" si="12"/>
        <v>28.581619660535</v>
      </c>
      <c r="H122" s="54">
        <f t="shared" si="13"/>
        <v>140.26855</v>
      </c>
    </row>
    <row r="123" spans="1:8" ht="15" customHeight="1">
      <c r="A123" s="18" t="s">
        <v>528</v>
      </c>
      <c r="B123" s="19" t="s">
        <v>529</v>
      </c>
      <c r="C123" s="20">
        <f>C124</f>
        <v>30044.37</v>
      </c>
      <c r="D123" s="20">
        <f>D124</f>
        <v>20000</v>
      </c>
      <c r="E123" s="20">
        <f>E124</f>
        <v>20000</v>
      </c>
      <c r="F123" s="125">
        <f>F124</f>
        <v>21421.28</v>
      </c>
      <c r="G123" s="54">
        <f t="shared" si="12"/>
        <v>71.29881571821942</v>
      </c>
      <c r="H123" s="54">
        <f t="shared" si="13"/>
        <v>107.10640000000001</v>
      </c>
    </row>
    <row r="124" spans="1:8" ht="12.75" customHeight="1">
      <c r="A124" s="23" t="s">
        <v>530</v>
      </c>
      <c r="B124" s="24" t="s">
        <v>531</v>
      </c>
      <c r="C124" s="20">
        <v>30044.37</v>
      </c>
      <c r="D124" s="20">
        <v>20000</v>
      </c>
      <c r="E124" s="20">
        <v>20000</v>
      </c>
      <c r="F124" s="125">
        <v>21421.28</v>
      </c>
      <c r="G124" s="54">
        <f t="shared" si="12"/>
        <v>71.29881571821942</v>
      </c>
      <c r="H124" s="54">
        <f t="shared" si="13"/>
        <v>107.10640000000001</v>
      </c>
    </row>
    <row r="125" spans="1:8" ht="21" customHeight="1">
      <c r="A125" s="29" t="s">
        <v>365</v>
      </c>
      <c r="B125" s="26" t="s">
        <v>195</v>
      </c>
      <c r="C125" s="22">
        <f>C126+C136+C150</f>
        <v>6616865.489999999</v>
      </c>
      <c r="D125" s="22">
        <f>D126+D136+D150</f>
        <v>4499250</v>
      </c>
      <c r="E125" s="22">
        <f>E126+E136+E150</f>
        <v>4499250</v>
      </c>
      <c r="F125" s="124">
        <f>F126+F136+F150</f>
        <v>5195675.15</v>
      </c>
      <c r="G125" s="54">
        <f t="shared" si="12"/>
        <v>78.52169819459336</v>
      </c>
      <c r="H125" s="54">
        <f t="shared" si="13"/>
        <v>115.47869422681558</v>
      </c>
    </row>
    <row r="126" spans="1:8" ht="18" customHeight="1">
      <c r="A126" s="29" t="s">
        <v>366</v>
      </c>
      <c r="B126" s="26" t="s">
        <v>308</v>
      </c>
      <c r="C126" s="22">
        <f>C127+C129+C131</f>
        <v>703446.9400000001</v>
      </c>
      <c r="D126" s="22">
        <f>D127+D129+D131</f>
        <v>391000</v>
      </c>
      <c r="E126" s="22">
        <f>E127+E129+E131</f>
        <v>391000</v>
      </c>
      <c r="F126" s="124">
        <f>F127+F129+F131</f>
        <v>720983.23</v>
      </c>
      <c r="G126" s="54">
        <f t="shared" si="12"/>
        <v>102.49290870467074</v>
      </c>
      <c r="H126" s="54">
        <f t="shared" si="13"/>
        <v>184.39468797953964</v>
      </c>
    </row>
    <row r="127" spans="1:8" ht="15" customHeight="1">
      <c r="A127" s="30" t="s">
        <v>367</v>
      </c>
      <c r="B127" s="19" t="s">
        <v>196</v>
      </c>
      <c r="C127" s="20">
        <f>SUM(C128)</f>
        <v>40073.95</v>
      </c>
      <c r="D127" s="20">
        <f>SUM(D128)</f>
        <v>50000</v>
      </c>
      <c r="E127" s="20">
        <f>SUM(E128)</f>
        <v>50000</v>
      </c>
      <c r="F127" s="125">
        <f>SUM(F128)</f>
        <v>35930.4</v>
      </c>
      <c r="G127" s="54">
        <f t="shared" si="12"/>
        <v>89.66024063013505</v>
      </c>
      <c r="H127" s="54">
        <f t="shared" si="13"/>
        <v>71.8608</v>
      </c>
    </row>
    <row r="128" spans="1:8" ht="12.75" customHeight="1">
      <c r="A128" s="31" t="s">
        <v>368</v>
      </c>
      <c r="B128" s="24" t="s">
        <v>261</v>
      </c>
      <c r="C128" s="20">
        <v>40073.95</v>
      </c>
      <c r="D128" s="20">
        <v>50000</v>
      </c>
      <c r="E128" s="20">
        <v>50000</v>
      </c>
      <c r="F128" s="125">
        <v>35930.4</v>
      </c>
      <c r="G128" s="54">
        <f t="shared" si="12"/>
        <v>89.66024063013505</v>
      </c>
      <c r="H128" s="54">
        <f t="shared" si="13"/>
        <v>71.8608</v>
      </c>
    </row>
    <row r="129" spans="1:8" ht="15" customHeight="1">
      <c r="A129" s="30" t="s">
        <v>369</v>
      </c>
      <c r="B129" s="19" t="s">
        <v>309</v>
      </c>
      <c r="C129" s="20">
        <f>SUM(C130)</f>
        <v>92015.2</v>
      </c>
      <c r="D129" s="20">
        <f>SUM(D130)</f>
        <v>40000</v>
      </c>
      <c r="E129" s="20">
        <f>SUM(E130)</f>
        <v>40000</v>
      </c>
      <c r="F129" s="125">
        <f>SUM(F130)</f>
        <v>45492.82</v>
      </c>
      <c r="G129" s="54">
        <f t="shared" si="12"/>
        <v>49.44054895278172</v>
      </c>
      <c r="H129" s="54">
        <f t="shared" si="13"/>
        <v>113.73205</v>
      </c>
    </row>
    <row r="130" spans="1:8" ht="12.75" customHeight="1">
      <c r="A130" s="31" t="s">
        <v>370</v>
      </c>
      <c r="B130" s="24" t="s">
        <v>255</v>
      </c>
      <c r="C130" s="20">
        <v>92015.2</v>
      </c>
      <c r="D130" s="20">
        <v>40000</v>
      </c>
      <c r="E130" s="20">
        <v>40000</v>
      </c>
      <c r="F130" s="125">
        <v>45492.82</v>
      </c>
      <c r="G130" s="54">
        <f t="shared" si="12"/>
        <v>49.44054895278172</v>
      </c>
      <c r="H130" s="54">
        <f t="shared" si="13"/>
        <v>113.73205</v>
      </c>
    </row>
    <row r="131" spans="1:8" ht="15" customHeight="1">
      <c r="A131" s="30" t="s">
        <v>371</v>
      </c>
      <c r="B131" s="19" t="s">
        <v>310</v>
      </c>
      <c r="C131" s="20">
        <f>SUM(C132:C135)</f>
        <v>571357.79</v>
      </c>
      <c r="D131" s="20">
        <f>SUM(D132:D135)</f>
        <v>301000</v>
      </c>
      <c r="E131" s="20">
        <f>SUM(E132:E135)</f>
        <v>301000</v>
      </c>
      <c r="F131" s="125">
        <f>SUM(F132:F135)</f>
        <v>639560.01</v>
      </c>
      <c r="G131" s="54">
        <f t="shared" si="12"/>
        <v>111.93686708988425</v>
      </c>
      <c r="H131" s="54">
        <f t="shared" si="13"/>
        <v>212.47840863787374</v>
      </c>
    </row>
    <row r="132" spans="1:8" ht="12.75" customHeight="1">
      <c r="A132" s="31" t="s">
        <v>372</v>
      </c>
      <c r="B132" s="24" t="s">
        <v>256</v>
      </c>
      <c r="C132" s="20">
        <v>518932.57</v>
      </c>
      <c r="D132" s="20">
        <v>300000</v>
      </c>
      <c r="E132" s="20">
        <v>300000</v>
      </c>
      <c r="F132" s="125">
        <v>638850.92</v>
      </c>
      <c r="G132" s="54">
        <f t="shared" si="12"/>
        <v>123.10865745042751</v>
      </c>
      <c r="H132" s="54">
        <f t="shared" si="13"/>
        <v>212.9503066666667</v>
      </c>
    </row>
    <row r="133" spans="1:8" ht="12.75" customHeight="1">
      <c r="A133" s="31" t="s">
        <v>594</v>
      </c>
      <c r="B133" s="24" t="s">
        <v>595</v>
      </c>
      <c r="C133" s="20">
        <v>5425.22</v>
      </c>
      <c r="D133" s="20">
        <v>1000</v>
      </c>
      <c r="E133" s="20">
        <v>1000</v>
      </c>
      <c r="F133" s="125">
        <v>709.09</v>
      </c>
      <c r="G133" s="54">
        <f>F133/C133*100</f>
        <v>13.070253372213477</v>
      </c>
      <c r="H133" s="54">
        <f>F133/E133*100</f>
        <v>70.909</v>
      </c>
    </row>
    <row r="134" spans="1:8" ht="12.75" customHeight="1">
      <c r="A134" s="31" t="s">
        <v>581</v>
      </c>
      <c r="B134" s="24" t="s">
        <v>582</v>
      </c>
      <c r="C134" s="20">
        <v>47000</v>
      </c>
      <c r="D134" s="20">
        <v>0</v>
      </c>
      <c r="E134" s="20">
        <v>0</v>
      </c>
      <c r="F134" s="125">
        <v>0</v>
      </c>
      <c r="G134" s="54">
        <f>F134/C134*100</f>
        <v>0</v>
      </c>
      <c r="H134" s="54" t="e">
        <f>F134/E134*100</f>
        <v>#DIV/0!</v>
      </c>
    </row>
    <row r="135" spans="1:8" ht="12.75" customHeight="1">
      <c r="A135" s="31" t="s">
        <v>581</v>
      </c>
      <c r="B135" s="24" t="s">
        <v>1030</v>
      </c>
      <c r="C135" s="20">
        <v>0</v>
      </c>
      <c r="D135" s="20">
        <v>0</v>
      </c>
      <c r="E135" s="20">
        <v>0</v>
      </c>
      <c r="F135" s="125">
        <v>0</v>
      </c>
      <c r="G135" s="54" t="e">
        <f>F135/C135*100</f>
        <v>#DIV/0!</v>
      </c>
      <c r="H135" s="54" t="e">
        <f>F135/E135*100</f>
        <v>#DIV/0!</v>
      </c>
    </row>
    <row r="136" spans="1:8" ht="18" customHeight="1">
      <c r="A136" s="29" t="s">
        <v>373</v>
      </c>
      <c r="B136" s="26" t="s">
        <v>197</v>
      </c>
      <c r="C136" s="22">
        <f>C137+C139+C141</f>
        <v>1443328.69</v>
      </c>
      <c r="D136" s="22">
        <f>D137+D139+D141</f>
        <v>608250</v>
      </c>
      <c r="E136" s="22">
        <f>E137+E139+E141</f>
        <v>608250</v>
      </c>
      <c r="F136" s="124">
        <f>F137+F139+F141</f>
        <v>664230.08</v>
      </c>
      <c r="G136" s="54">
        <f t="shared" si="12"/>
        <v>46.020707868004756</v>
      </c>
      <c r="H136" s="54">
        <f t="shared" si="13"/>
        <v>109.20346568023017</v>
      </c>
    </row>
    <row r="137" spans="1:8" ht="15" customHeight="1">
      <c r="A137" s="30" t="s">
        <v>374</v>
      </c>
      <c r="B137" s="19" t="s">
        <v>285</v>
      </c>
      <c r="C137" s="20">
        <f>C138</f>
        <v>44451.58</v>
      </c>
      <c r="D137" s="20">
        <f>D138</f>
        <v>15000</v>
      </c>
      <c r="E137" s="20">
        <f>E138</f>
        <v>15000</v>
      </c>
      <c r="F137" s="125">
        <f>F138</f>
        <v>15298.97</v>
      </c>
      <c r="G137" s="54">
        <f t="shared" si="12"/>
        <v>34.417156825471665</v>
      </c>
      <c r="H137" s="54">
        <f t="shared" si="13"/>
        <v>101.99313333333333</v>
      </c>
    </row>
    <row r="138" spans="1:8" ht="12.75" customHeight="1">
      <c r="A138" s="30" t="s">
        <v>375</v>
      </c>
      <c r="B138" s="24" t="s">
        <v>347</v>
      </c>
      <c r="C138" s="20">
        <v>44451.58</v>
      </c>
      <c r="D138" s="20">
        <v>15000</v>
      </c>
      <c r="E138" s="20">
        <v>15000</v>
      </c>
      <c r="F138" s="125">
        <v>15298.97</v>
      </c>
      <c r="G138" s="54">
        <f t="shared" si="12"/>
        <v>34.417156825471665</v>
      </c>
      <c r="H138" s="54">
        <f t="shared" si="13"/>
        <v>101.99313333333333</v>
      </c>
    </row>
    <row r="139" spans="1:8" ht="15" customHeight="1">
      <c r="A139" s="30" t="s">
        <v>664</v>
      </c>
      <c r="B139" s="19" t="s">
        <v>665</v>
      </c>
      <c r="C139" s="20">
        <f>C140</f>
        <v>12.75</v>
      </c>
      <c r="D139" s="20">
        <f>D140</f>
        <v>0</v>
      </c>
      <c r="E139" s="20">
        <f>E140</f>
        <v>0</v>
      </c>
      <c r="F139" s="125">
        <f>F140</f>
        <v>0</v>
      </c>
      <c r="G139" s="54">
        <f t="shared" si="12"/>
        <v>0</v>
      </c>
      <c r="H139" s="54" t="e">
        <f>F139/E139*100</f>
        <v>#DIV/0!</v>
      </c>
    </row>
    <row r="140" spans="1:8" ht="12.75" customHeight="1">
      <c r="A140" s="30" t="s">
        <v>666</v>
      </c>
      <c r="B140" s="24" t="s">
        <v>667</v>
      </c>
      <c r="C140" s="20">
        <v>12.75</v>
      </c>
      <c r="D140" s="20">
        <v>0</v>
      </c>
      <c r="E140" s="20">
        <v>0</v>
      </c>
      <c r="F140" s="125">
        <v>0</v>
      </c>
      <c r="G140" s="54">
        <f t="shared" si="12"/>
        <v>0</v>
      </c>
      <c r="H140" s="54" t="e">
        <f>F140/E140*100</f>
        <v>#DIV/0!</v>
      </c>
    </row>
    <row r="141" spans="1:8" ht="15" customHeight="1">
      <c r="A141" s="30" t="s">
        <v>376</v>
      </c>
      <c r="B141" s="19" t="s">
        <v>290</v>
      </c>
      <c r="C141" s="20">
        <f>SUM(C145:C149)+C142</f>
        <v>1398864.3599999999</v>
      </c>
      <c r="D141" s="20">
        <f>SUM(D145:D149)+D142</f>
        <v>593250</v>
      </c>
      <c r="E141" s="20">
        <f>SUM(E145:E149)+E142</f>
        <v>593250</v>
      </c>
      <c r="F141" s="125">
        <f>SUM(F145:F149)+F142</f>
        <v>648931.11</v>
      </c>
      <c r="G141" s="54">
        <f t="shared" si="12"/>
        <v>46.38985226559064</v>
      </c>
      <c r="H141" s="54">
        <f t="shared" si="13"/>
        <v>109.38577496839443</v>
      </c>
    </row>
    <row r="142" spans="1:8" ht="12.75" customHeight="1">
      <c r="A142" s="31" t="s">
        <v>377</v>
      </c>
      <c r="B142" s="24" t="s">
        <v>668</v>
      </c>
      <c r="C142" s="20">
        <v>787167</v>
      </c>
      <c r="D142" s="20">
        <v>550500</v>
      </c>
      <c r="E142" s="20">
        <v>550500</v>
      </c>
      <c r="F142" s="125">
        <v>595389.99</v>
      </c>
      <c r="G142" s="54">
        <f>F142/C142*100</f>
        <v>75.63706176707102</v>
      </c>
      <c r="H142" s="54">
        <f>F142/E142*100</f>
        <v>108.15440326975477</v>
      </c>
    </row>
    <row r="143" spans="1:8" ht="27" customHeight="1">
      <c r="A143" s="92" t="s">
        <v>802</v>
      </c>
      <c r="B143" s="92" t="s">
        <v>896</v>
      </c>
      <c r="C143" s="97" t="s">
        <v>1022</v>
      </c>
      <c r="D143" s="48" t="s">
        <v>1162</v>
      </c>
      <c r="E143" s="48" t="s">
        <v>1163</v>
      </c>
      <c r="F143" s="48" t="s">
        <v>1164</v>
      </c>
      <c r="G143" s="55" t="s">
        <v>806</v>
      </c>
      <c r="H143" s="55" t="s">
        <v>807</v>
      </c>
    </row>
    <row r="144" spans="1:8" ht="9.75" customHeight="1">
      <c r="A144" s="98">
        <v>1</v>
      </c>
      <c r="B144" s="98">
        <v>2</v>
      </c>
      <c r="C144" s="55">
        <v>3</v>
      </c>
      <c r="D144" s="55">
        <v>4</v>
      </c>
      <c r="E144" s="55">
        <v>5</v>
      </c>
      <c r="F144" s="55">
        <v>6</v>
      </c>
      <c r="G144" s="55">
        <v>7</v>
      </c>
      <c r="H144" s="55">
        <v>8</v>
      </c>
    </row>
    <row r="145" spans="1:8" ht="12.75" customHeight="1">
      <c r="A145" s="31" t="s">
        <v>377</v>
      </c>
      <c r="B145" s="24" t="s">
        <v>669</v>
      </c>
      <c r="C145" s="20">
        <v>14050</v>
      </c>
      <c r="D145" s="20">
        <v>12750</v>
      </c>
      <c r="E145" s="20">
        <v>12750</v>
      </c>
      <c r="F145" s="125">
        <v>11050</v>
      </c>
      <c r="G145" s="54">
        <f>F145/C145*100</f>
        <v>78.64768683274022</v>
      </c>
      <c r="H145" s="54">
        <f>F145/E145*100</f>
        <v>86.66666666666667</v>
      </c>
    </row>
    <row r="146" spans="1:8" ht="12.75" customHeight="1">
      <c r="A146" s="31" t="s">
        <v>378</v>
      </c>
      <c r="B146" s="24" t="s">
        <v>279</v>
      </c>
      <c r="C146" s="20">
        <v>595914.86</v>
      </c>
      <c r="D146" s="20">
        <v>30000</v>
      </c>
      <c r="E146" s="20">
        <v>30000</v>
      </c>
      <c r="F146" s="125">
        <v>42491.12</v>
      </c>
      <c r="G146" s="54">
        <f>F146/C146*100</f>
        <v>7.130401144888383</v>
      </c>
      <c r="H146" s="54">
        <f>F146/E146*100</f>
        <v>141.63706666666667</v>
      </c>
    </row>
    <row r="147" spans="1:8" ht="12.75" customHeight="1">
      <c r="A147" s="31" t="s">
        <v>921</v>
      </c>
      <c r="B147" s="24" t="s">
        <v>1047</v>
      </c>
      <c r="C147" s="20">
        <v>1732.5</v>
      </c>
      <c r="D147" s="20">
        <v>0</v>
      </c>
      <c r="E147" s="20">
        <v>0</v>
      </c>
      <c r="F147" s="125">
        <v>0</v>
      </c>
      <c r="G147" s="54">
        <f t="shared" si="12"/>
        <v>0</v>
      </c>
      <c r="H147" s="54" t="e">
        <f t="shared" si="13"/>
        <v>#DIV/0!</v>
      </c>
    </row>
    <row r="148" spans="1:8" ht="12.75" customHeight="1">
      <c r="A148" s="31" t="s">
        <v>922</v>
      </c>
      <c r="B148" s="24" t="s">
        <v>923</v>
      </c>
      <c r="C148" s="20">
        <v>0</v>
      </c>
      <c r="D148" s="20">
        <v>0</v>
      </c>
      <c r="E148" s="20">
        <v>0</v>
      </c>
      <c r="F148" s="125">
        <v>0</v>
      </c>
      <c r="G148" s="54" t="e">
        <f>F148/C148*100</f>
        <v>#DIV/0!</v>
      </c>
      <c r="H148" s="54" t="e">
        <f>F148/E148*100</f>
        <v>#DIV/0!</v>
      </c>
    </row>
    <row r="149" spans="1:8" ht="12.75" customHeight="1">
      <c r="A149" s="31" t="s">
        <v>922</v>
      </c>
      <c r="B149" s="24" t="s">
        <v>1031</v>
      </c>
      <c r="C149" s="20">
        <v>0</v>
      </c>
      <c r="D149" s="20">
        <v>0</v>
      </c>
      <c r="E149" s="20">
        <v>0</v>
      </c>
      <c r="F149" s="125">
        <v>0</v>
      </c>
      <c r="G149" s="54" t="e">
        <f>F149/C149*100</f>
        <v>#DIV/0!</v>
      </c>
      <c r="H149" s="54" t="e">
        <f>F149/E149*100</f>
        <v>#DIV/0!</v>
      </c>
    </row>
    <row r="150" spans="1:8" ht="18" customHeight="1">
      <c r="A150" s="29" t="s">
        <v>379</v>
      </c>
      <c r="B150" s="26" t="s">
        <v>286</v>
      </c>
      <c r="C150" s="22">
        <f>C151+C153</f>
        <v>4470089.859999999</v>
      </c>
      <c r="D150" s="22">
        <f>D151+D153</f>
        <v>3500000</v>
      </c>
      <c r="E150" s="22">
        <f>E151+E153</f>
        <v>3500000</v>
      </c>
      <c r="F150" s="124">
        <f>F151+F153</f>
        <v>3810461.84</v>
      </c>
      <c r="G150" s="54">
        <f t="shared" si="12"/>
        <v>85.24351767729341</v>
      </c>
      <c r="H150" s="54">
        <f t="shared" si="13"/>
        <v>108.87033828571428</v>
      </c>
    </row>
    <row r="151" spans="1:8" ht="15" customHeight="1">
      <c r="A151" s="30" t="s">
        <v>380</v>
      </c>
      <c r="B151" s="19" t="s">
        <v>287</v>
      </c>
      <c r="C151" s="20">
        <f>C152</f>
        <v>1713365.06</v>
      </c>
      <c r="D151" s="20">
        <f>D152</f>
        <v>1100000</v>
      </c>
      <c r="E151" s="20">
        <f>E152</f>
        <v>1100000</v>
      </c>
      <c r="F151" s="125">
        <f>F152</f>
        <v>1595458.31</v>
      </c>
      <c r="G151" s="54">
        <f t="shared" si="12"/>
        <v>93.11841050383039</v>
      </c>
      <c r="H151" s="54">
        <f t="shared" si="13"/>
        <v>145.04166454545455</v>
      </c>
    </row>
    <row r="152" spans="1:8" ht="12.75" customHeight="1">
      <c r="A152" s="31" t="s">
        <v>381</v>
      </c>
      <c r="B152" s="24" t="s">
        <v>257</v>
      </c>
      <c r="C152" s="20">
        <v>1713365.06</v>
      </c>
      <c r="D152" s="20">
        <v>1100000</v>
      </c>
      <c r="E152" s="20">
        <v>1100000</v>
      </c>
      <c r="F152" s="125">
        <v>1595458.31</v>
      </c>
      <c r="G152" s="54">
        <f t="shared" si="12"/>
        <v>93.11841050383039</v>
      </c>
      <c r="H152" s="54">
        <f t="shared" si="13"/>
        <v>145.04166454545455</v>
      </c>
    </row>
    <row r="153" spans="1:8" ht="15" customHeight="1">
      <c r="A153" s="30" t="s">
        <v>382</v>
      </c>
      <c r="B153" s="19" t="s">
        <v>288</v>
      </c>
      <c r="C153" s="20">
        <f>C154</f>
        <v>2756724.8</v>
      </c>
      <c r="D153" s="20">
        <f>D154</f>
        <v>2400000</v>
      </c>
      <c r="E153" s="20">
        <f>E154</f>
        <v>2400000</v>
      </c>
      <c r="F153" s="125">
        <f>F154</f>
        <v>2215003.53</v>
      </c>
      <c r="G153" s="54">
        <f t="shared" si="12"/>
        <v>80.3490986840616</v>
      </c>
      <c r="H153" s="54">
        <f t="shared" si="13"/>
        <v>92.29181374999999</v>
      </c>
    </row>
    <row r="154" spans="1:8" ht="12.75" customHeight="1">
      <c r="A154" s="31" t="s">
        <v>383</v>
      </c>
      <c r="B154" s="24" t="s">
        <v>258</v>
      </c>
      <c r="C154" s="20">
        <v>2756724.8</v>
      </c>
      <c r="D154" s="20">
        <v>2400000</v>
      </c>
      <c r="E154" s="20">
        <v>2400000</v>
      </c>
      <c r="F154" s="125">
        <v>2215003.53</v>
      </c>
      <c r="G154" s="54">
        <f t="shared" si="12"/>
        <v>80.3490986840616</v>
      </c>
      <c r="H154" s="54">
        <f t="shared" si="13"/>
        <v>92.29181374999999</v>
      </c>
    </row>
    <row r="155" spans="1:8" ht="21" customHeight="1">
      <c r="A155" s="29" t="s">
        <v>384</v>
      </c>
      <c r="B155" s="26" t="s">
        <v>553</v>
      </c>
      <c r="C155" s="22">
        <f>C156+C164</f>
        <v>9367303.93</v>
      </c>
      <c r="D155" s="22">
        <f>D156+D164</f>
        <v>2179600</v>
      </c>
      <c r="E155" s="22">
        <f>E156+E164</f>
        <v>2179600</v>
      </c>
      <c r="F155" s="124">
        <f>F156+F164</f>
        <v>4386487</v>
      </c>
      <c r="G155" s="54">
        <f t="shared" si="12"/>
        <v>46.82763613500048</v>
      </c>
      <c r="H155" s="54">
        <f t="shared" si="13"/>
        <v>201.2519269590751</v>
      </c>
    </row>
    <row r="156" spans="1:8" ht="18" customHeight="1">
      <c r="A156" s="29" t="s">
        <v>385</v>
      </c>
      <c r="B156" s="26" t="s">
        <v>537</v>
      </c>
      <c r="C156" s="22">
        <f>C157</f>
        <v>7811472.85</v>
      </c>
      <c r="D156" s="22">
        <f>D157</f>
        <v>1707600</v>
      </c>
      <c r="E156" s="22">
        <f>E157</f>
        <v>1707600</v>
      </c>
      <c r="F156" s="124">
        <f>F157</f>
        <v>1765073.72</v>
      </c>
      <c r="G156" s="54">
        <f t="shared" si="12"/>
        <v>22.59591441836734</v>
      </c>
      <c r="H156" s="54">
        <f t="shared" si="13"/>
        <v>103.36576013117826</v>
      </c>
    </row>
    <row r="157" spans="1:8" ht="15" customHeight="1">
      <c r="A157" s="30" t="s">
        <v>386</v>
      </c>
      <c r="B157" s="19" t="s">
        <v>289</v>
      </c>
      <c r="C157" s="20">
        <f>SUM(C158:C163)</f>
        <v>7811472.85</v>
      </c>
      <c r="D157" s="20">
        <f>SUM(D158:D163)</f>
        <v>1707600</v>
      </c>
      <c r="E157" s="20">
        <f>SUM(E158:E163)</f>
        <v>1707600</v>
      </c>
      <c r="F157" s="125">
        <f>SUM(F158:F163)</f>
        <v>1765073.72</v>
      </c>
      <c r="G157" s="54">
        <f t="shared" si="12"/>
        <v>22.59591441836734</v>
      </c>
      <c r="H157" s="54">
        <f t="shared" si="13"/>
        <v>103.36576013117826</v>
      </c>
    </row>
    <row r="158" spans="1:8" ht="12.75" customHeight="1">
      <c r="A158" s="31" t="s">
        <v>387</v>
      </c>
      <c r="B158" s="24" t="s">
        <v>596</v>
      </c>
      <c r="C158" s="20">
        <v>269430</v>
      </c>
      <c r="D158" s="20">
        <v>64600</v>
      </c>
      <c r="E158" s="20">
        <v>64600</v>
      </c>
      <c r="F158" s="125">
        <v>64650</v>
      </c>
      <c r="G158" s="54">
        <f t="shared" si="12"/>
        <v>23.99510076828861</v>
      </c>
      <c r="H158" s="54">
        <f t="shared" si="13"/>
        <v>100.07739938080495</v>
      </c>
    </row>
    <row r="159" spans="1:8" ht="12.75" customHeight="1">
      <c r="A159" s="31" t="s">
        <v>387</v>
      </c>
      <c r="B159" s="24" t="s">
        <v>280</v>
      </c>
      <c r="C159" s="20">
        <v>7027037</v>
      </c>
      <c r="D159" s="20">
        <v>1470000</v>
      </c>
      <c r="E159" s="20">
        <v>1470000</v>
      </c>
      <c r="F159" s="125">
        <v>1450218</v>
      </c>
      <c r="G159" s="54">
        <f t="shared" si="12"/>
        <v>20.637688402665304</v>
      </c>
      <c r="H159" s="54">
        <f t="shared" si="13"/>
        <v>98.65428571428572</v>
      </c>
    </row>
    <row r="160" spans="1:8" ht="12.75" customHeight="1">
      <c r="A160" s="31" t="s">
        <v>387</v>
      </c>
      <c r="B160" s="24" t="s">
        <v>1032</v>
      </c>
      <c r="C160" s="20">
        <v>288730</v>
      </c>
      <c r="D160" s="20">
        <v>0</v>
      </c>
      <c r="E160" s="20">
        <v>0</v>
      </c>
      <c r="F160" s="125">
        <v>77191</v>
      </c>
      <c r="G160" s="54">
        <f>F160/C160*100</f>
        <v>26.734665604544038</v>
      </c>
      <c r="H160" s="54" t="e">
        <f>F160/E160*100</f>
        <v>#DIV/0!</v>
      </c>
    </row>
    <row r="161" spans="1:8" ht="12.75" customHeight="1">
      <c r="A161" s="31" t="s">
        <v>387</v>
      </c>
      <c r="B161" s="24" t="s">
        <v>1033</v>
      </c>
      <c r="C161" s="20">
        <v>0</v>
      </c>
      <c r="D161" s="20">
        <v>0</v>
      </c>
      <c r="E161" s="20">
        <v>0</v>
      </c>
      <c r="F161" s="125">
        <v>0</v>
      </c>
      <c r="G161" s="54" t="e">
        <f>F161/C161*100</f>
        <v>#DIV/0!</v>
      </c>
      <c r="H161" s="54" t="e">
        <f>F161/E161*100</f>
        <v>#DIV/0!</v>
      </c>
    </row>
    <row r="162" spans="1:8" ht="12.75" customHeight="1">
      <c r="A162" s="31" t="s">
        <v>387</v>
      </c>
      <c r="B162" s="24" t="s">
        <v>333</v>
      </c>
      <c r="C162" s="20">
        <v>226275.85</v>
      </c>
      <c r="D162" s="20">
        <v>173000</v>
      </c>
      <c r="E162" s="20">
        <v>173000</v>
      </c>
      <c r="F162" s="125">
        <v>173014.72</v>
      </c>
      <c r="G162" s="54">
        <f t="shared" si="12"/>
        <v>76.46185839098605</v>
      </c>
      <c r="H162" s="54">
        <f t="shared" si="13"/>
        <v>100.00850867052023</v>
      </c>
    </row>
    <row r="163" spans="1:8" ht="12.75" customHeight="1">
      <c r="A163" s="31" t="s">
        <v>387</v>
      </c>
      <c r="B163" s="24" t="s">
        <v>583</v>
      </c>
      <c r="C163" s="20">
        <v>0</v>
      </c>
      <c r="D163" s="20">
        <v>0</v>
      </c>
      <c r="E163" s="20">
        <v>0</v>
      </c>
      <c r="F163" s="125">
        <v>0</v>
      </c>
      <c r="G163" s="54" t="e">
        <f>F163/C163*100</f>
        <v>#DIV/0!</v>
      </c>
      <c r="H163" s="54" t="e">
        <f>F163/E163*100</f>
        <v>#DIV/0!</v>
      </c>
    </row>
    <row r="164" spans="1:8" ht="18" customHeight="1">
      <c r="A164" s="29" t="s">
        <v>388</v>
      </c>
      <c r="B164" s="26" t="s">
        <v>199</v>
      </c>
      <c r="C164" s="103">
        <f>C165+C170</f>
        <v>1555831.08</v>
      </c>
      <c r="D164" s="103">
        <f>D165+D170</f>
        <v>472000</v>
      </c>
      <c r="E164" s="103">
        <f>E165+E170</f>
        <v>472000</v>
      </c>
      <c r="F164" s="126">
        <f>F165+F170</f>
        <v>2621413.28</v>
      </c>
      <c r="G164" s="54">
        <f aca="true" t="shared" si="14" ref="G164:G191">F164/C164*100</f>
        <v>168.48958178673226</v>
      </c>
      <c r="H164" s="54">
        <f t="shared" si="13"/>
        <v>555.3841694915253</v>
      </c>
    </row>
    <row r="165" spans="1:8" ht="15" customHeight="1">
      <c r="A165" s="30" t="s">
        <v>389</v>
      </c>
      <c r="B165" s="19" t="s">
        <v>200</v>
      </c>
      <c r="C165" s="20">
        <f>SUM(C166:C169)</f>
        <v>221569.96000000002</v>
      </c>
      <c r="D165" s="20">
        <f>SUM(D166:D169)</f>
        <v>472000</v>
      </c>
      <c r="E165" s="20">
        <f>SUM(E166:E169)</f>
        <v>472000</v>
      </c>
      <c r="F165" s="125">
        <f>SUM(F166:F169)</f>
        <v>41130.02</v>
      </c>
      <c r="G165" s="54">
        <f t="shared" si="14"/>
        <v>18.562994730874163</v>
      </c>
      <c r="H165" s="54">
        <f t="shared" si="13"/>
        <v>8.713987288135593</v>
      </c>
    </row>
    <row r="166" spans="1:8" ht="13.5" customHeight="1">
      <c r="A166" s="31" t="s">
        <v>390</v>
      </c>
      <c r="B166" s="24" t="s">
        <v>163</v>
      </c>
      <c r="C166" s="20">
        <v>100000</v>
      </c>
      <c r="D166" s="20">
        <v>0</v>
      </c>
      <c r="E166" s="20">
        <v>0</v>
      </c>
      <c r="F166" s="125">
        <v>0</v>
      </c>
      <c r="G166" s="54">
        <f t="shared" si="14"/>
        <v>0</v>
      </c>
      <c r="H166" s="54" t="e">
        <f t="shared" si="13"/>
        <v>#DIV/0!</v>
      </c>
    </row>
    <row r="167" spans="1:8" ht="13.5" customHeight="1">
      <c r="A167" s="31" t="s">
        <v>389</v>
      </c>
      <c r="B167" s="24" t="s">
        <v>670</v>
      </c>
      <c r="C167" s="20">
        <v>5878.96</v>
      </c>
      <c r="D167" s="20">
        <v>38000</v>
      </c>
      <c r="E167" s="20">
        <v>38000</v>
      </c>
      <c r="F167" s="125">
        <v>39287.5</v>
      </c>
      <c r="G167" s="54">
        <f aca="true" t="shared" si="15" ref="G167:G174">F167/C167*100</f>
        <v>668.2729598432376</v>
      </c>
      <c r="H167" s="54">
        <f aca="true" t="shared" si="16" ref="H167:H174">F167/E167*100</f>
        <v>103.38815789473684</v>
      </c>
    </row>
    <row r="168" spans="1:8" ht="13.5" customHeight="1">
      <c r="A168" s="31" t="s">
        <v>389</v>
      </c>
      <c r="B168" s="24" t="s">
        <v>671</v>
      </c>
      <c r="C168" s="20">
        <v>15691</v>
      </c>
      <c r="D168" s="20">
        <v>434000</v>
      </c>
      <c r="E168" s="20">
        <v>434000</v>
      </c>
      <c r="F168" s="125">
        <v>1842.52</v>
      </c>
      <c r="G168" s="54">
        <f t="shared" si="15"/>
        <v>11.742527563571475</v>
      </c>
      <c r="H168" s="54">
        <f t="shared" si="16"/>
        <v>0.4245437788018433</v>
      </c>
    </row>
    <row r="169" spans="1:8" ht="13.5" customHeight="1">
      <c r="A169" s="31" t="s">
        <v>924</v>
      </c>
      <c r="B169" s="24" t="s">
        <v>925</v>
      </c>
      <c r="C169" s="20">
        <v>100000</v>
      </c>
      <c r="D169" s="20">
        <v>0</v>
      </c>
      <c r="E169" s="20">
        <v>0</v>
      </c>
      <c r="F169" s="125">
        <v>0</v>
      </c>
      <c r="G169" s="54">
        <f t="shared" si="15"/>
        <v>0</v>
      </c>
      <c r="H169" s="54" t="e">
        <f t="shared" si="16"/>
        <v>#DIV/0!</v>
      </c>
    </row>
    <row r="170" spans="1:8" ht="13.5" customHeight="1">
      <c r="A170" s="31" t="s">
        <v>1193</v>
      </c>
      <c r="B170" s="24" t="s">
        <v>1194</v>
      </c>
      <c r="C170" s="20">
        <f>SUM(C171:C175)</f>
        <v>1334261.12</v>
      </c>
      <c r="D170" s="20">
        <f>SUM(D172:D174)</f>
        <v>0</v>
      </c>
      <c r="E170" s="20">
        <f>SUM(E172:E174)</f>
        <v>0</v>
      </c>
      <c r="F170" s="125">
        <f>SUM(F171:F175)</f>
        <v>2580283.26</v>
      </c>
      <c r="G170" s="54">
        <f t="shared" si="15"/>
        <v>193.38667831376213</v>
      </c>
      <c r="H170" s="54" t="e">
        <f t="shared" si="16"/>
        <v>#DIV/0!</v>
      </c>
    </row>
    <row r="171" spans="1:8" ht="13.5" customHeight="1">
      <c r="A171" s="31" t="s">
        <v>1211</v>
      </c>
      <c r="B171" s="24" t="s">
        <v>1212</v>
      </c>
      <c r="C171" s="20">
        <v>0</v>
      </c>
      <c r="D171" s="20">
        <v>0</v>
      </c>
      <c r="E171" s="20">
        <v>0</v>
      </c>
      <c r="F171" s="125">
        <v>2157371.94</v>
      </c>
      <c r="G171" s="54" t="e">
        <f>F171/C171*100</f>
        <v>#DIV/0!</v>
      </c>
      <c r="H171" s="54" t="e">
        <f>F171/E171*100</f>
        <v>#DIV/0!</v>
      </c>
    </row>
    <row r="172" spans="1:8" ht="13.5" customHeight="1">
      <c r="A172" s="31" t="s">
        <v>1191</v>
      </c>
      <c r="B172" s="24" t="s">
        <v>1192</v>
      </c>
      <c r="C172" s="20">
        <v>0</v>
      </c>
      <c r="D172" s="20">
        <v>0</v>
      </c>
      <c r="E172" s="20">
        <v>0</v>
      </c>
      <c r="F172" s="125">
        <v>25000</v>
      </c>
      <c r="G172" s="54" t="e">
        <f t="shared" si="15"/>
        <v>#DIV/0!</v>
      </c>
      <c r="H172" s="54" t="e">
        <f t="shared" si="16"/>
        <v>#DIV/0!</v>
      </c>
    </row>
    <row r="173" spans="1:8" ht="13.5" customHeight="1">
      <c r="A173" s="31" t="s">
        <v>1034</v>
      </c>
      <c r="B173" s="24" t="s">
        <v>1035</v>
      </c>
      <c r="C173" s="20">
        <v>1334261.12</v>
      </c>
      <c r="D173" s="20">
        <v>0</v>
      </c>
      <c r="E173" s="20">
        <v>0</v>
      </c>
      <c r="F173" s="125">
        <v>377911.32</v>
      </c>
      <c r="G173" s="54">
        <f t="shared" si="15"/>
        <v>28.323640278148847</v>
      </c>
      <c r="H173" s="54" t="e">
        <f t="shared" si="16"/>
        <v>#DIV/0!</v>
      </c>
    </row>
    <row r="174" spans="1:8" ht="13.5" customHeight="1">
      <c r="A174" s="31" t="s">
        <v>1034</v>
      </c>
      <c r="B174" s="24" t="s">
        <v>1036</v>
      </c>
      <c r="C174" s="20">
        <v>0</v>
      </c>
      <c r="D174" s="20">
        <v>0</v>
      </c>
      <c r="E174" s="20">
        <v>0</v>
      </c>
      <c r="F174" s="125">
        <v>0</v>
      </c>
      <c r="G174" s="54" t="e">
        <f t="shared" si="15"/>
        <v>#DIV/0!</v>
      </c>
      <c r="H174" s="54" t="e">
        <f t="shared" si="16"/>
        <v>#DIV/0!</v>
      </c>
    </row>
    <row r="175" spans="1:8" ht="13.5" customHeight="1">
      <c r="A175" s="31" t="s">
        <v>1213</v>
      </c>
      <c r="B175" s="147" t="s">
        <v>1214</v>
      </c>
      <c r="C175" s="20">
        <v>0</v>
      </c>
      <c r="D175" s="20">
        <v>0</v>
      </c>
      <c r="E175" s="20">
        <v>0</v>
      </c>
      <c r="F175" s="125">
        <v>20000</v>
      </c>
      <c r="G175" s="54" t="e">
        <f>F175/C175*100</f>
        <v>#DIV/0!</v>
      </c>
      <c r="H175" s="54" t="e">
        <f>F175/E175*100</f>
        <v>#DIV/0!</v>
      </c>
    </row>
    <row r="176" spans="1:8" ht="21" customHeight="1">
      <c r="A176" s="29" t="s">
        <v>391</v>
      </c>
      <c r="B176" s="26" t="s">
        <v>291</v>
      </c>
      <c r="C176" s="22">
        <f>C177+C181</f>
        <v>232636.65</v>
      </c>
      <c r="D176" s="22">
        <f>D177+D181</f>
        <v>150000</v>
      </c>
      <c r="E176" s="22">
        <f>E177+E181</f>
        <v>150000</v>
      </c>
      <c r="F176" s="124">
        <f>F177+F181</f>
        <v>140595.82</v>
      </c>
      <c r="G176" s="54">
        <f t="shared" si="14"/>
        <v>60.43579977617457</v>
      </c>
      <c r="H176" s="54">
        <f aca="true" t="shared" si="17" ref="H176:H191">F176/E176*100</f>
        <v>93.73054666666667</v>
      </c>
    </row>
    <row r="177" spans="1:8" ht="18" customHeight="1">
      <c r="A177" s="29" t="s">
        <v>392</v>
      </c>
      <c r="B177" s="26" t="s">
        <v>292</v>
      </c>
      <c r="C177" s="22">
        <f>SUM(C178)</f>
        <v>172997.34</v>
      </c>
      <c r="D177" s="22">
        <f>SUM(D178)</f>
        <v>105000</v>
      </c>
      <c r="E177" s="22">
        <f>SUM(E178)</f>
        <v>105000</v>
      </c>
      <c r="F177" s="124">
        <f>SUM(F178)</f>
        <v>96252.70999999999</v>
      </c>
      <c r="G177" s="54">
        <f t="shared" si="14"/>
        <v>55.638260102727585</v>
      </c>
      <c r="H177" s="54">
        <f t="shared" si="17"/>
        <v>91.66924761904761</v>
      </c>
    </row>
    <row r="178" spans="1:8" ht="15" customHeight="1">
      <c r="A178" s="30" t="s">
        <v>393</v>
      </c>
      <c r="B178" s="19" t="s">
        <v>198</v>
      </c>
      <c r="C178" s="20">
        <f>SUM(C179:C180)</f>
        <v>172997.34</v>
      </c>
      <c r="D178" s="20">
        <f>SUM(D179:D180)</f>
        <v>105000</v>
      </c>
      <c r="E178" s="20">
        <f>SUM(E179:E180)</f>
        <v>105000</v>
      </c>
      <c r="F178" s="125">
        <f>SUM(F179:F180)</f>
        <v>96252.70999999999</v>
      </c>
      <c r="G178" s="54">
        <f t="shared" si="14"/>
        <v>55.638260102727585</v>
      </c>
      <c r="H178" s="54">
        <f t="shared" si="17"/>
        <v>91.66924761904761</v>
      </c>
    </row>
    <row r="179" spans="1:8" ht="13.5" customHeight="1">
      <c r="A179" s="31" t="s">
        <v>394</v>
      </c>
      <c r="B179" s="24" t="s">
        <v>672</v>
      </c>
      <c r="C179" s="20">
        <v>116997.34</v>
      </c>
      <c r="D179" s="20">
        <v>65000</v>
      </c>
      <c r="E179" s="20">
        <v>65000</v>
      </c>
      <c r="F179" s="125">
        <v>62252.71</v>
      </c>
      <c r="G179" s="54">
        <f>F179/C179*100</f>
        <v>53.20865414547031</v>
      </c>
      <c r="H179" s="54">
        <f>F179/E179*100</f>
        <v>95.7734</v>
      </c>
    </row>
    <row r="180" spans="1:8" ht="13.5" customHeight="1">
      <c r="A180" s="31" t="s">
        <v>394</v>
      </c>
      <c r="B180" s="24" t="s">
        <v>162</v>
      </c>
      <c r="C180" s="20">
        <v>56000</v>
      </c>
      <c r="D180" s="20">
        <v>40000</v>
      </c>
      <c r="E180" s="20">
        <v>40000</v>
      </c>
      <c r="F180" s="125">
        <v>34000</v>
      </c>
      <c r="G180" s="54">
        <f t="shared" si="14"/>
        <v>60.71428571428571</v>
      </c>
      <c r="H180" s="54">
        <f t="shared" si="17"/>
        <v>85</v>
      </c>
    </row>
    <row r="181" spans="1:8" ht="18" customHeight="1">
      <c r="A181" s="29" t="s">
        <v>395</v>
      </c>
      <c r="B181" s="26" t="s">
        <v>328</v>
      </c>
      <c r="C181" s="22">
        <f>SUM(C182)</f>
        <v>59639.31</v>
      </c>
      <c r="D181" s="22">
        <f>SUM(D182)</f>
        <v>45000</v>
      </c>
      <c r="E181" s="22">
        <f>SUM(E182)</f>
        <v>45000</v>
      </c>
      <c r="F181" s="124">
        <f>SUM(F182)</f>
        <v>44343.11</v>
      </c>
      <c r="G181" s="54">
        <f t="shared" si="14"/>
        <v>74.35215129081809</v>
      </c>
      <c r="H181" s="54">
        <f t="shared" si="17"/>
        <v>98.54024444444445</v>
      </c>
    </row>
    <row r="182" spans="1:8" ht="15" customHeight="1">
      <c r="A182" s="31" t="s">
        <v>396</v>
      </c>
      <c r="B182" s="24" t="s">
        <v>329</v>
      </c>
      <c r="C182" s="20">
        <v>59639.31</v>
      </c>
      <c r="D182" s="20">
        <v>45000</v>
      </c>
      <c r="E182" s="20">
        <v>45000</v>
      </c>
      <c r="F182" s="125">
        <f>44332.47+10.64</f>
        <v>44343.11</v>
      </c>
      <c r="G182" s="54">
        <f t="shared" si="14"/>
        <v>74.35215129081809</v>
      </c>
      <c r="H182" s="54">
        <f t="shared" si="17"/>
        <v>98.54024444444445</v>
      </c>
    </row>
    <row r="183" spans="1:8" ht="24.75" customHeight="1">
      <c r="A183" s="32" t="s">
        <v>397</v>
      </c>
      <c r="B183" s="28" t="s">
        <v>353</v>
      </c>
      <c r="C183" s="21">
        <f>C184+C188</f>
        <v>21580.989999999998</v>
      </c>
      <c r="D183" s="21">
        <f>D184+D188</f>
        <v>123000</v>
      </c>
      <c r="E183" s="21">
        <f>E184+E188</f>
        <v>123000</v>
      </c>
      <c r="F183" s="123">
        <f>F184+F188</f>
        <v>202328.96</v>
      </c>
      <c r="G183" s="56">
        <f>F183/C183*100</f>
        <v>937.5332642293056</v>
      </c>
      <c r="H183" s="56">
        <f>F183/E183*100</f>
        <v>164.4950894308943</v>
      </c>
    </row>
    <row r="184" spans="1:8" ht="21" customHeight="1">
      <c r="A184" s="29" t="s">
        <v>398</v>
      </c>
      <c r="B184" s="26" t="s">
        <v>750</v>
      </c>
      <c r="C184" s="22">
        <f aca="true" t="shared" si="18" ref="C184:F185">SUM(C185)</f>
        <v>12014.1</v>
      </c>
      <c r="D184" s="22">
        <f t="shared" si="18"/>
        <v>115000</v>
      </c>
      <c r="E184" s="22">
        <f t="shared" si="18"/>
        <v>115000</v>
      </c>
      <c r="F184" s="124">
        <f t="shared" si="18"/>
        <v>191894.08</v>
      </c>
      <c r="G184" s="54">
        <f t="shared" si="14"/>
        <v>1597.2405756569362</v>
      </c>
      <c r="H184" s="54">
        <f t="shared" si="17"/>
        <v>166.86441739130433</v>
      </c>
    </row>
    <row r="185" spans="1:8" ht="18" customHeight="1">
      <c r="A185" s="29" t="s">
        <v>399</v>
      </c>
      <c r="B185" s="26" t="s">
        <v>201</v>
      </c>
      <c r="C185" s="22">
        <f t="shared" si="18"/>
        <v>12014.1</v>
      </c>
      <c r="D185" s="22">
        <f t="shared" si="18"/>
        <v>115000</v>
      </c>
      <c r="E185" s="22">
        <f t="shared" si="18"/>
        <v>115000</v>
      </c>
      <c r="F185" s="124">
        <f t="shared" si="18"/>
        <v>191894.08</v>
      </c>
      <c r="G185" s="54">
        <f t="shared" si="14"/>
        <v>1597.2405756569362</v>
      </c>
      <c r="H185" s="54">
        <f t="shared" si="17"/>
        <v>166.86441739130433</v>
      </c>
    </row>
    <row r="186" spans="1:8" ht="15" customHeight="1">
      <c r="A186" s="30" t="s">
        <v>400</v>
      </c>
      <c r="B186" s="19" t="s">
        <v>202</v>
      </c>
      <c r="C186" s="20">
        <f>C187</f>
        <v>12014.1</v>
      </c>
      <c r="D186" s="20">
        <f>D187</f>
        <v>115000</v>
      </c>
      <c r="E186" s="20">
        <f>E187</f>
        <v>115000</v>
      </c>
      <c r="F186" s="125">
        <f>F187</f>
        <v>191894.08</v>
      </c>
      <c r="G186" s="54">
        <f t="shared" si="14"/>
        <v>1597.2405756569362</v>
      </c>
      <c r="H186" s="54">
        <f t="shared" si="17"/>
        <v>166.86441739130433</v>
      </c>
    </row>
    <row r="187" spans="1:8" ht="13.5" customHeight="1">
      <c r="A187" s="31" t="s">
        <v>401</v>
      </c>
      <c r="B187" s="24" t="s">
        <v>164</v>
      </c>
      <c r="C187" s="20">
        <v>12014.1</v>
      </c>
      <c r="D187" s="20">
        <v>115000</v>
      </c>
      <c r="E187" s="20">
        <v>115000</v>
      </c>
      <c r="F187" s="125">
        <v>191894.08</v>
      </c>
      <c r="G187" s="54">
        <f t="shared" si="14"/>
        <v>1597.2405756569362</v>
      </c>
      <c r="H187" s="54">
        <f t="shared" si="17"/>
        <v>166.86441739130433</v>
      </c>
    </row>
    <row r="188" spans="1:8" ht="21" customHeight="1">
      <c r="A188" s="29" t="s">
        <v>402</v>
      </c>
      <c r="B188" s="26" t="s">
        <v>538</v>
      </c>
      <c r="C188" s="22">
        <f>C189+C192</f>
        <v>9566.89</v>
      </c>
      <c r="D188" s="22">
        <f>D189+D192</f>
        <v>8000</v>
      </c>
      <c r="E188" s="22">
        <f>E189+E192</f>
        <v>8000</v>
      </c>
      <c r="F188" s="124">
        <f>F189+F192</f>
        <v>10434.88</v>
      </c>
      <c r="G188" s="54">
        <f t="shared" si="14"/>
        <v>109.0728543967789</v>
      </c>
      <c r="H188" s="54">
        <f t="shared" si="17"/>
        <v>130.436</v>
      </c>
    </row>
    <row r="189" spans="1:8" ht="18" customHeight="1">
      <c r="A189" s="29" t="s">
        <v>403</v>
      </c>
      <c r="B189" s="26" t="s">
        <v>203</v>
      </c>
      <c r="C189" s="22">
        <f>SUM(C190)</f>
        <v>9566.89</v>
      </c>
      <c r="D189" s="22">
        <f>SUM(D190)</f>
        <v>8000</v>
      </c>
      <c r="E189" s="22">
        <f>SUM(E190)</f>
        <v>8000</v>
      </c>
      <c r="F189" s="124">
        <f>SUM(F190)</f>
        <v>8434.88</v>
      </c>
      <c r="G189" s="54">
        <f t="shared" si="14"/>
        <v>88.16741908812581</v>
      </c>
      <c r="H189" s="54">
        <f t="shared" si="17"/>
        <v>105.43599999999999</v>
      </c>
    </row>
    <row r="190" spans="1:8" ht="15" customHeight="1">
      <c r="A190" s="30" t="s">
        <v>404</v>
      </c>
      <c r="B190" s="19" t="s">
        <v>165</v>
      </c>
      <c r="C190" s="20">
        <f>C191</f>
        <v>9566.89</v>
      </c>
      <c r="D190" s="20">
        <f>D191</f>
        <v>8000</v>
      </c>
      <c r="E190" s="20">
        <f>E191</f>
        <v>8000</v>
      </c>
      <c r="F190" s="125">
        <f>F191</f>
        <v>8434.88</v>
      </c>
      <c r="G190" s="54">
        <f t="shared" si="14"/>
        <v>88.16741908812581</v>
      </c>
      <c r="H190" s="54">
        <f t="shared" si="17"/>
        <v>105.43599999999999</v>
      </c>
    </row>
    <row r="191" spans="1:8" ht="13.5" customHeight="1">
      <c r="A191" s="31" t="s">
        <v>405</v>
      </c>
      <c r="B191" s="24" t="s">
        <v>354</v>
      </c>
      <c r="C191" s="104">
        <v>9566.89</v>
      </c>
      <c r="D191" s="20">
        <v>8000</v>
      </c>
      <c r="E191" s="20">
        <v>8000</v>
      </c>
      <c r="F191" s="125">
        <v>8434.88</v>
      </c>
      <c r="G191" s="54">
        <f t="shared" si="14"/>
        <v>88.16741908812581</v>
      </c>
      <c r="H191" s="54">
        <f t="shared" si="17"/>
        <v>105.43599999999999</v>
      </c>
    </row>
    <row r="192" spans="1:8" ht="18" customHeight="1">
      <c r="A192" s="29" t="s">
        <v>1195</v>
      </c>
      <c r="B192" s="26" t="s">
        <v>1196</v>
      </c>
      <c r="C192" s="22">
        <f>SUM(C195)</f>
        <v>0</v>
      </c>
      <c r="D192" s="22">
        <f>SUM(D195)</f>
        <v>0</v>
      </c>
      <c r="E192" s="22">
        <f>SUM(E195)</f>
        <v>0</v>
      </c>
      <c r="F192" s="124">
        <f>SUM(F195)</f>
        <v>2000</v>
      </c>
      <c r="G192" s="54" t="e">
        <f>F192/C192*100</f>
        <v>#DIV/0!</v>
      </c>
      <c r="H192" s="54" t="e">
        <f>F192/E192*100</f>
        <v>#DIV/0!</v>
      </c>
    </row>
    <row r="193" spans="1:8" ht="27" customHeight="1">
      <c r="A193" s="92" t="s">
        <v>802</v>
      </c>
      <c r="B193" s="92" t="s">
        <v>896</v>
      </c>
      <c r="C193" s="97" t="s">
        <v>1022</v>
      </c>
      <c r="D193" s="48" t="s">
        <v>1162</v>
      </c>
      <c r="E193" s="48" t="s">
        <v>1163</v>
      </c>
      <c r="F193" s="48" t="s">
        <v>1164</v>
      </c>
      <c r="G193" s="55" t="s">
        <v>806</v>
      </c>
      <c r="H193" s="55" t="s">
        <v>807</v>
      </c>
    </row>
    <row r="194" spans="1:8" ht="9.75" customHeight="1">
      <c r="A194" s="98">
        <v>1</v>
      </c>
      <c r="B194" s="98">
        <v>2</v>
      </c>
      <c r="C194" s="55">
        <v>3</v>
      </c>
      <c r="D194" s="55">
        <v>4</v>
      </c>
      <c r="E194" s="55">
        <v>5</v>
      </c>
      <c r="F194" s="55">
        <v>6</v>
      </c>
      <c r="G194" s="55">
        <v>7</v>
      </c>
      <c r="H194" s="55">
        <v>8</v>
      </c>
    </row>
    <row r="195" spans="1:8" ht="15" customHeight="1">
      <c r="A195" s="30" t="s">
        <v>1197</v>
      </c>
      <c r="B195" s="19" t="s">
        <v>1198</v>
      </c>
      <c r="C195" s="20">
        <f>C196</f>
        <v>0</v>
      </c>
      <c r="D195" s="20">
        <f>D196</f>
        <v>0</v>
      </c>
      <c r="E195" s="20">
        <f>E196</f>
        <v>0</v>
      </c>
      <c r="F195" s="125">
        <f>F196</f>
        <v>2000</v>
      </c>
      <c r="G195" s="54" t="e">
        <f>F195/C195*100</f>
        <v>#DIV/0!</v>
      </c>
      <c r="H195" s="54" t="e">
        <f>F195/E195*100</f>
        <v>#DIV/0!</v>
      </c>
    </row>
    <row r="196" spans="1:8" ht="13.5" customHeight="1">
      <c r="A196" s="31" t="s">
        <v>1199</v>
      </c>
      <c r="B196" s="24" t="s">
        <v>1200</v>
      </c>
      <c r="C196" s="104">
        <v>0</v>
      </c>
      <c r="D196" s="20">
        <v>0</v>
      </c>
      <c r="E196" s="20">
        <v>0</v>
      </c>
      <c r="F196" s="125">
        <v>2000</v>
      </c>
      <c r="G196" s="54" t="e">
        <f>F196/C196*100</f>
        <v>#DIV/0!</v>
      </c>
      <c r="H196" s="54" t="e">
        <f>F196/E196*100</f>
        <v>#DIV/0!</v>
      </c>
    </row>
    <row r="197" spans="1:8" ht="24.75" customHeight="1">
      <c r="A197" s="32" t="s">
        <v>554</v>
      </c>
      <c r="B197" s="28" t="s">
        <v>752</v>
      </c>
      <c r="C197" s="21">
        <f>C198+C201</f>
        <v>0</v>
      </c>
      <c r="D197" s="21">
        <f>D198+D201</f>
        <v>3205550</v>
      </c>
      <c r="E197" s="21">
        <f>E198+E201</f>
        <v>3205550</v>
      </c>
      <c r="F197" s="123">
        <f>F198+F201</f>
        <v>5432567.64</v>
      </c>
      <c r="G197" s="56" t="e">
        <f aca="true" t="shared" si="19" ref="G197:G208">F197/C197*100</f>
        <v>#DIV/0!</v>
      </c>
      <c r="H197" s="56">
        <f aca="true" t="shared" si="20" ref="H197:H208">F197/E197*100</f>
        <v>169.47380761491786</v>
      </c>
    </row>
    <row r="198" spans="1:8" ht="21" customHeight="1">
      <c r="A198" s="29" t="s">
        <v>1165</v>
      </c>
      <c r="B198" s="26" t="s">
        <v>1166</v>
      </c>
      <c r="C198" s="22">
        <f aca="true" t="shared" si="21" ref="C198:F202">SUM(C199)</f>
        <v>0</v>
      </c>
      <c r="D198" s="22">
        <f t="shared" si="21"/>
        <v>500000</v>
      </c>
      <c r="E198" s="22">
        <f t="shared" si="21"/>
        <v>500000</v>
      </c>
      <c r="F198" s="124">
        <f t="shared" si="21"/>
        <v>500000</v>
      </c>
      <c r="G198" s="54" t="e">
        <f t="shared" si="19"/>
        <v>#DIV/0!</v>
      </c>
      <c r="H198" s="54">
        <f t="shared" si="20"/>
        <v>100</v>
      </c>
    </row>
    <row r="199" spans="1:8" ht="22.5" customHeight="1">
      <c r="A199" s="29" t="s">
        <v>1167</v>
      </c>
      <c r="B199" s="145" t="s">
        <v>1168</v>
      </c>
      <c r="C199" s="22">
        <f t="shared" si="21"/>
        <v>0</v>
      </c>
      <c r="D199" s="22">
        <f t="shared" si="21"/>
        <v>500000</v>
      </c>
      <c r="E199" s="22">
        <f t="shared" si="21"/>
        <v>500000</v>
      </c>
      <c r="F199" s="124">
        <f t="shared" si="21"/>
        <v>500000</v>
      </c>
      <c r="G199" s="54" t="e">
        <f t="shared" si="19"/>
        <v>#DIV/0!</v>
      </c>
      <c r="H199" s="54">
        <f t="shared" si="20"/>
        <v>100</v>
      </c>
    </row>
    <row r="200" spans="1:8" ht="15" customHeight="1">
      <c r="A200" s="30" t="s">
        <v>1169</v>
      </c>
      <c r="B200" s="146" t="s">
        <v>1170</v>
      </c>
      <c r="C200" s="20">
        <v>0</v>
      </c>
      <c r="D200" s="20">
        <v>500000</v>
      </c>
      <c r="E200" s="20">
        <v>500000</v>
      </c>
      <c r="F200" s="125">
        <v>500000</v>
      </c>
      <c r="G200" s="54" t="e">
        <f t="shared" si="19"/>
        <v>#DIV/0!</v>
      </c>
      <c r="H200" s="54">
        <f t="shared" si="20"/>
        <v>100</v>
      </c>
    </row>
    <row r="201" spans="1:8" ht="21" customHeight="1">
      <c r="A201" s="29" t="s">
        <v>1171</v>
      </c>
      <c r="B201" s="26" t="s">
        <v>1172</v>
      </c>
      <c r="C201" s="22">
        <f>C202+C204</f>
        <v>0</v>
      </c>
      <c r="D201" s="22">
        <f>D202+D204</f>
        <v>2705550</v>
      </c>
      <c r="E201" s="22">
        <f>E202+E204</f>
        <v>2705550</v>
      </c>
      <c r="F201" s="124">
        <f>F202+F204</f>
        <v>4932567.64</v>
      </c>
      <c r="G201" s="54" t="e">
        <f t="shared" si="19"/>
        <v>#DIV/0!</v>
      </c>
      <c r="H201" s="54">
        <f t="shared" si="20"/>
        <v>182.31293600192197</v>
      </c>
    </row>
    <row r="202" spans="1:8" ht="22.5" customHeight="1">
      <c r="A202" s="29" t="s">
        <v>1173</v>
      </c>
      <c r="B202" s="145" t="s">
        <v>1174</v>
      </c>
      <c r="C202" s="22">
        <f t="shared" si="21"/>
        <v>0</v>
      </c>
      <c r="D202" s="22">
        <f t="shared" si="21"/>
        <v>2705550</v>
      </c>
      <c r="E202" s="22">
        <f t="shared" si="21"/>
        <v>2705550</v>
      </c>
      <c r="F202" s="124">
        <f t="shared" si="21"/>
        <v>0</v>
      </c>
      <c r="G202" s="54" t="e">
        <f t="shared" si="19"/>
        <v>#DIV/0!</v>
      </c>
      <c r="H202" s="54">
        <f t="shared" si="20"/>
        <v>0</v>
      </c>
    </row>
    <row r="203" spans="1:8" ht="15" customHeight="1">
      <c r="A203" s="30" t="s">
        <v>1175</v>
      </c>
      <c r="B203" s="146" t="s">
        <v>1176</v>
      </c>
      <c r="C203" s="20">
        <v>0</v>
      </c>
      <c r="D203" s="20">
        <v>2705550</v>
      </c>
      <c r="E203" s="20">
        <v>2705550</v>
      </c>
      <c r="F203" s="125">
        <v>0</v>
      </c>
      <c r="G203" s="54" t="e">
        <f t="shared" si="19"/>
        <v>#DIV/0!</v>
      </c>
      <c r="H203" s="54">
        <f t="shared" si="20"/>
        <v>0</v>
      </c>
    </row>
    <row r="204" spans="1:8" ht="22.5" customHeight="1">
      <c r="A204" s="29" t="s">
        <v>1177</v>
      </c>
      <c r="B204" s="145" t="s">
        <v>1178</v>
      </c>
      <c r="C204" s="22">
        <f>SUM(C205:C207)</f>
        <v>0</v>
      </c>
      <c r="D204" s="22">
        <f>SUM(D205:D207)</f>
        <v>0</v>
      </c>
      <c r="E204" s="22">
        <f>SUM(E205:E207)</f>
        <v>0</v>
      </c>
      <c r="F204" s="124">
        <f>SUM(F205:F207)</f>
        <v>4932567.64</v>
      </c>
      <c r="G204" s="54" t="e">
        <f t="shared" si="19"/>
        <v>#DIV/0!</v>
      </c>
      <c r="H204" s="54" t="e">
        <f t="shared" si="20"/>
        <v>#DIV/0!</v>
      </c>
    </row>
    <row r="205" spans="1:8" ht="15" customHeight="1">
      <c r="A205" s="30" t="s">
        <v>1179</v>
      </c>
      <c r="B205" s="146" t="s">
        <v>1180</v>
      </c>
      <c r="C205" s="20">
        <v>0</v>
      </c>
      <c r="D205" s="20">
        <v>0</v>
      </c>
      <c r="E205" s="20">
        <v>0</v>
      </c>
      <c r="F205" s="125">
        <v>0</v>
      </c>
      <c r="G205" s="54" t="e">
        <f t="shared" si="19"/>
        <v>#DIV/0!</v>
      </c>
      <c r="H205" s="54" t="e">
        <f t="shared" si="20"/>
        <v>#DIV/0!</v>
      </c>
    </row>
    <row r="206" spans="1:8" ht="15" customHeight="1">
      <c r="A206" s="30" t="s">
        <v>1201</v>
      </c>
      <c r="B206" s="146" t="s">
        <v>1203</v>
      </c>
      <c r="C206" s="20">
        <v>0</v>
      </c>
      <c r="D206" s="20">
        <v>0</v>
      </c>
      <c r="E206" s="20">
        <v>0</v>
      </c>
      <c r="F206" s="125">
        <v>32567.64</v>
      </c>
      <c r="G206" s="54" t="e">
        <f>F206/C206*100</f>
        <v>#DIV/0!</v>
      </c>
      <c r="H206" s="54" t="e">
        <f>F206/E206*100</f>
        <v>#DIV/0!</v>
      </c>
    </row>
    <row r="207" spans="1:8" ht="15" customHeight="1">
      <c r="A207" s="30" t="s">
        <v>1202</v>
      </c>
      <c r="B207" s="146" t="s">
        <v>1204</v>
      </c>
      <c r="C207" s="20">
        <v>0</v>
      </c>
      <c r="D207" s="20">
        <v>0</v>
      </c>
      <c r="E207" s="20">
        <v>0</v>
      </c>
      <c r="F207" s="125">
        <v>4900000</v>
      </c>
      <c r="G207" s="54" t="e">
        <f>F207/C207*100</f>
        <v>#DIV/0!</v>
      </c>
      <c r="H207" s="54" t="e">
        <f>F207/E207*100</f>
        <v>#DIV/0!</v>
      </c>
    </row>
    <row r="208" spans="1:8" ht="24.75" customHeight="1">
      <c r="A208" s="19"/>
      <c r="B208" s="33" t="s">
        <v>1037</v>
      </c>
      <c r="C208" s="21">
        <f>C45+C183</f>
        <v>48954346.28</v>
      </c>
      <c r="D208" s="21">
        <f>D45+D183+D197</f>
        <v>32558100</v>
      </c>
      <c r="E208" s="21">
        <f>E45+E183+E197</f>
        <v>32558100</v>
      </c>
      <c r="F208" s="123">
        <f>F45+F183+F197</f>
        <v>39111253.95</v>
      </c>
      <c r="G208" s="56">
        <f t="shared" si="19"/>
        <v>79.89332290599633</v>
      </c>
      <c r="H208" s="56">
        <f t="shared" si="20"/>
        <v>120.12756871561916</v>
      </c>
    </row>
    <row r="209" ht="53.25" customHeight="1"/>
    <row r="210" spans="1:2" ht="28.5" customHeight="1">
      <c r="A210" s="105" t="s">
        <v>903</v>
      </c>
      <c r="B210" s="12"/>
    </row>
    <row r="211" spans="3:8" ht="22.5" customHeight="1">
      <c r="C211" s="8"/>
      <c r="D211" s="8"/>
      <c r="E211" s="8"/>
      <c r="F211" s="8"/>
      <c r="G211" s="158"/>
      <c r="H211" s="158"/>
    </row>
    <row r="212" spans="1:8" ht="27" customHeight="1">
      <c r="A212" s="92" t="s">
        <v>802</v>
      </c>
      <c r="B212" s="92" t="s">
        <v>896</v>
      </c>
      <c r="C212" s="97" t="s">
        <v>1022</v>
      </c>
      <c r="D212" s="48" t="s">
        <v>1162</v>
      </c>
      <c r="E212" s="48" t="s">
        <v>1163</v>
      </c>
      <c r="F212" s="48" t="s">
        <v>1164</v>
      </c>
      <c r="G212" s="55" t="s">
        <v>806</v>
      </c>
      <c r="H212" s="55" t="s">
        <v>807</v>
      </c>
    </row>
    <row r="213" spans="1:8" ht="9.75" customHeight="1">
      <c r="A213" s="98">
        <v>1</v>
      </c>
      <c r="B213" s="98">
        <v>2</v>
      </c>
      <c r="C213" s="55">
        <v>3</v>
      </c>
      <c r="D213" s="55">
        <v>4</v>
      </c>
      <c r="E213" s="55">
        <v>5</v>
      </c>
      <c r="F213" s="55">
        <v>6</v>
      </c>
      <c r="G213" s="55">
        <v>7</v>
      </c>
      <c r="H213" s="55">
        <v>8</v>
      </c>
    </row>
    <row r="214" spans="1:8" ht="24" customHeight="1">
      <c r="A214" s="32" t="s">
        <v>440</v>
      </c>
      <c r="B214" s="28" t="s">
        <v>273</v>
      </c>
      <c r="C214" s="21">
        <f>C215+C224+C259+C267+C270+C277+C283</f>
        <v>31492188.020000007</v>
      </c>
      <c r="D214" s="21">
        <f>D215+D224+D259+D267+D270+D277+D283</f>
        <v>25696850</v>
      </c>
      <c r="E214" s="21">
        <f>E215+E224+E259+E267+E270+E277+E283</f>
        <v>25730150</v>
      </c>
      <c r="F214" s="123">
        <f>F215+F224+F259+F267+F270+F277+F283</f>
        <v>23536084.14</v>
      </c>
      <c r="G214" s="56">
        <f>F214/C214*100</f>
        <v>74.73626197408939</v>
      </c>
      <c r="H214" s="56">
        <f>F214/E214*100</f>
        <v>91.47278247503415</v>
      </c>
    </row>
    <row r="215" spans="1:8" ht="21" customHeight="1">
      <c r="A215" s="29" t="s">
        <v>441</v>
      </c>
      <c r="B215" s="35" t="s">
        <v>204</v>
      </c>
      <c r="C215" s="22">
        <f>SUM(C216+C219+C221)</f>
        <v>6861577.94</v>
      </c>
      <c r="D215" s="22">
        <f>SUM(D216+D219+D221)</f>
        <v>7185500</v>
      </c>
      <c r="E215" s="22">
        <f>SUM(E216+E219+E221)</f>
        <v>7172500</v>
      </c>
      <c r="F215" s="124">
        <f>SUM(F216+F219+F221)</f>
        <v>6959013.16</v>
      </c>
      <c r="G215" s="54">
        <f aca="true" t="shared" si="22" ref="G215:G229">F215/C215*100</f>
        <v>101.42001185225915</v>
      </c>
      <c r="H215" s="54">
        <f aca="true" t="shared" si="23" ref="H215:H238">F215/E215*100</f>
        <v>97.02353656326245</v>
      </c>
    </row>
    <row r="216" spans="1:8" ht="18" customHeight="1">
      <c r="A216" s="29" t="s">
        <v>442</v>
      </c>
      <c r="B216" s="26" t="s">
        <v>311</v>
      </c>
      <c r="C216" s="22">
        <f>SUM(C217:C218)</f>
        <v>5784316.79</v>
      </c>
      <c r="D216" s="22">
        <v>6000000</v>
      </c>
      <c r="E216" s="22">
        <f>6000000-15000</f>
        <v>5985000</v>
      </c>
      <c r="F216" s="124">
        <f>SUM(F217:F218)</f>
        <v>5821135.7</v>
      </c>
      <c r="G216" s="54">
        <f>F216/C216*100</f>
        <v>100.63652997124315</v>
      </c>
      <c r="H216" s="54">
        <f t="shared" si="23"/>
        <v>97.2620835421888</v>
      </c>
    </row>
    <row r="217" spans="1:8" ht="15" customHeight="1">
      <c r="A217" s="30" t="s">
        <v>443</v>
      </c>
      <c r="B217" s="19" t="s">
        <v>205</v>
      </c>
      <c r="C217" s="20">
        <v>5784316.79</v>
      </c>
      <c r="D217" s="20"/>
      <c r="E217" s="20"/>
      <c r="F217" s="125">
        <f>3035766.95+2443076.36+333716.18</f>
        <v>5812559.49</v>
      </c>
      <c r="G217" s="54">
        <f>F217/C217*100</f>
        <v>100.48826336843837</v>
      </c>
      <c r="H217" s="54" t="e">
        <f>F217/E217*100</f>
        <v>#DIV/0!</v>
      </c>
    </row>
    <row r="218" spans="1:8" ht="15" customHeight="1">
      <c r="A218" s="30" t="s">
        <v>1205</v>
      </c>
      <c r="B218" s="19" t="s">
        <v>1206</v>
      </c>
      <c r="C218" s="20">
        <v>0</v>
      </c>
      <c r="D218" s="20"/>
      <c r="E218" s="20"/>
      <c r="F218" s="125">
        <v>8576.21</v>
      </c>
      <c r="G218" s="54" t="e">
        <f t="shared" si="22"/>
        <v>#DIV/0!</v>
      </c>
      <c r="H218" s="54" t="e">
        <f t="shared" si="23"/>
        <v>#DIV/0!</v>
      </c>
    </row>
    <row r="219" spans="1:8" ht="18" customHeight="1">
      <c r="A219" s="29" t="s">
        <v>444</v>
      </c>
      <c r="B219" s="26" t="s">
        <v>259</v>
      </c>
      <c r="C219" s="22">
        <f>C220</f>
        <v>182900</v>
      </c>
      <c r="D219" s="22">
        <v>243500</v>
      </c>
      <c r="E219" s="22">
        <f>243500+2000</f>
        <v>245500</v>
      </c>
      <c r="F219" s="124">
        <f>F220</f>
        <v>231140</v>
      </c>
      <c r="G219" s="54">
        <f t="shared" si="22"/>
        <v>126.37506834335703</v>
      </c>
      <c r="H219" s="54">
        <f t="shared" si="23"/>
        <v>94.15071283095723</v>
      </c>
    </row>
    <row r="220" spans="1:8" ht="15" customHeight="1">
      <c r="A220" s="30" t="s">
        <v>445</v>
      </c>
      <c r="B220" s="19" t="s">
        <v>206</v>
      </c>
      <c r="C220" s="20">
        <v>182900</v>
      </c>
      <c r="D220" s="20"/>
      <c r="E220" s="20"/>
      <c r="F220" s="125">
        <f>121740+100400+9000</f>
        <v>231140</v>
      </c>
      <c r="G220" s="54">
        <f t="shared" si="22"/>
        <v>126.37506834335703</v>
      </c>
      <c r="H220" s="54" t="e">
        <f t="shared" si="23"/>
        <v>#DIV/0!</v>
      </c>
    </row>
    <row r="221" spans="1:8" ht="18" customHeight="1">
      <c r="A221" s="29" t="s">
        <v>446</v>
      </c>
      <c r="B221" s="26" t="s">
        <v>312</v>
      </c>
      <c r="C221" s="22">
        <f>SUM(C222:C223)</f>
        <v>894361.15</v>
      </c>
      <c r="D221" s="22">
        <v>942000</v>
      </c>
      <c r="E221" s="22">
        <v>942000</v>
      </c>
      <c r="F221" s="124">
        <f>SUM(F222:F223)</f>
        <v>906737.4600000001</v>
      </c>
      <c r="G221" s="54">
        <f t="shared" si="22"/>
        <v>101.38381569906072</v>
      </c>
      <c r="H221" s="54">
        <f t="shared" si="23"/>
        <v>96.25663057324842</v>
      </c>
    </row>
    <row r="222" spans="1:8" ht="15" customHeight="1">
      <c r="A222" s="18" t="s">
        <v>447</v>
      </c>
      <c r="B222" s="19" t="s">
        <v>313</v>
      </c>
      <c r="C222" s="20">
        <v>886954.5</v>
      </c>
      <c r="D222" s="20"/>
      <c r="E222" s="20"/>
      <c r="F222" s="125">
        <f>448566.68+403107.61+55063.17</f>
        <v>906737.4600000001</v>
      </c>
      <c r="G222" s="54">
        <f t="shared" si="22"/>
        <v>102.23043684878988</v>
      </c>
      <c r="H222" s="54" t="e">
        <f t="shared" si="23"/>
        <v>#DIV/0!</v>
      </c>
    </row>
    <row r="223" spans="1:8" ht="15" customHeight="1">
      <c r="A223" s="18" t="s">
        <v>448</v>
      </c>
      <c r="B223" s="19" t="s">
        <v>314</v>
      </c>
      <c r="C223" s="20">
        <v>7406.65</v>
      </c>
      <c r="D223" s="20"/>
      <c r="E223" s="20"/>
      <c r="F223" s="125">
        <v>0</v>
      </c>
      <c r="G223" s="54">
        <f t="shared" si="22"/>
        <v>0</v>
      </c>
      <c r="H223" s="54" t="e">
        <f t="shared" si="23"/>
        <v>#DIV/0!</v>
      </c>
    </row>
    <row r="224" spans="1:8" ht="21" customHeight="1">
      <c r="A224" s="25" t="s">
        <v>449</v>
      </c>
      <c r="B224" s="26" t="s">
        <v>207</v>
      </c>
      <c r="C224" s="22">
        <f>SUM(C225+C230+C239+C249+C251)</f>
        <v>17150298.46</v>
      </c>
      <c r="D224" s="22">
        <f>SUM(D225+D230+D239+D249+D251)</f>
        <v>12363050</v>
      </c>
      <c r="E224" s="22">
        <f>SUM(E225+E230+E239+E249+E251)</f>
        <v>12278300</v>
      </c>
      <c r="F224" s="124">
        <f>SUM(F225+F230+F239+F249+F251)</f>
        <v>10697816.33</v>
      </c>
      <c r="G224" s="54">
        <f t="shared" si="22"/>
        <v>62.37685224517078</v>
      </c>
      <c r="H224" s="54">
        <f t="shared" si="23"/>
        <v>87.12782982986243</v>
      </c>
    </row>
    <row r="225" spans="1:8" ht="18" customHeight="1">
      <c r="A225" s="25" t="s">
        <v>450</v>
      </c>
      <c r="B225" s="26" t="s">
        <v>260</v>
      </c>
      <c r="C225" s="22">
        <f>SUM(C226:C229)</f>
        <v>407652.65</v>
      </c>
      <c r="D225" s="22">
        <v>342500</v>
      </c>
      <c r="E225" s="22">
        <v>342500</v>
      </c>
      <c r="F225" s="124">
        <f>SUM(F226:F229)</f>
        <v>290617.37</v>
      </c>
      <c r="G225" s="54">
        <f t="shared" si="22"/>
        <v>71.29044052577605</v>
      </c>
      <c r="H225" s="54">
        <f t="shared" si="23"/>
        <v>84.85178686131387</v>
      </c>
    </row>
    <row r="226" spans="1:8" ht="15" customHeight="1">
      <c r="A226" s="18" t="s">
        <v>451</v>
      </c>
      <c r="B226" s="19" t="s">
        <v>208</v>
      </c>
      <c r="C226" s="20">
        <v>121741.93</v>
      </c>
      <c r="D226" s="20"/>
      <c r="E226" s="20"/>
      <c r="F226" s="125">
        <f>39092.37+1823</f>
        <v>40915.37</v>
      </c>
      <c r="G226" s="54">
        <f t="shared" si="22"/>
        <v>33.60828105813667</v>
      </c>
      <c r="H226" s="54" t="e">
        <f t="shared" si="23"/>
        <v>#DIV/0!</v>
      </c>
    </row>
    <row r="227" spans="1:8" ht="15" customHeight="1">
      <c r="A227" s="18" t="s">
        <v>452</v>
      </c>
      <c r="B227" s="19" t="s">
        <v>148</v>
      </c>
      <c r="C227" s="20">
        <v>251900</v>
      </c>
      <c r="D227" s="20"/>
      <c r="E227" s="20"/>
      <c r="F227" s="125">
        <f>102482+129490+9860</f>
        <v>241832</v>
      </c>
      <c r="G227" s="54">
        <f t="shared" si="22"/>
        <v>96.00317586343787</v>
      </c>
      <c r="H227" s="54" t="e">
        <f t="shared" si="23"/>
        <v>#DIV/0!</v>
      </c>
    </row>
    <row r="228" spans="1:8" ht="15" customHeight="1">
      <c r="A228" s="18" t="s">
        <v>453</v>
      </c>
      <c r="B228" s="19" t="s">
        <v>209</v>
      </c>
      <c r="C228" s="20">
        <v>33422.72</v>
      </c>
      <c r="D228" s="20"/>
      <c r="E228" s="20"/>
      <c r="F228" s="125">
        <f>5400+2470</f>
        <v>7870</v>
      </c>
      <c r="G228" s="54">
        <f t="shared" si="22"/>
        <v>23.546856748942034</v>
      </c>
      <c r="H228" s="54" t="e">
        <f t="shared" si="23"/>
        <v>#DIV/0!</v>
      </c>
    </row>
    <row r="229" spans="1:8" ht="15" customHeight="1">
      <c r="A229" s="18" t="s">
        <v>454</v>
      </c>
      <c r="B229" s="19" t="s">
        <v>316</v>
      </c>
      <c r="C229" s="20">
        <v>588</v>
      </c>
      <c r="D229" s="20"/>
      <c r="E229" s="20"/>
      <c r="F229" s="125">
        <v>0</v>
      </c>
      <c r="G229" s="54">
        <f t="shared" si="22"/>
        <v>0</v>
      </c>
      <c r="H229" s="54" t="e">
        <f t="shared" si="23"/>
        <v>#DIV/0!</v>
      </c>
    </row>
    <row r="230" spans="1:8" ht="18" customHeight="1">
      <c r="A230" s="25" t="s">
        <v>455</v>
      </c>
      <c r="B230" s="26" t="s">
        <v>262</v>
      </c>
      <c r="C230" s="22">
        <f>SUM(C231:C238)-C234</f>
        <v>2309128.29</v>
      </c>
      <c r="D230" s="22">
        <v>2028200</v>
      </c>
      <c r="E230" s="22">
        <v>2028200</v>
      </c>
      <c r="F230" s="124">
        <f>SUM(F231:F238)-F234</f>
        <v>1720572.61</v>
      </c>
      <c r="G230" s="54">
        <f aca="true" t="shared" si="24" ref="G230:G285">F230/C230*100</f>
        <v>74.51178080712008</v>
      </c>
      <c r="H230" s="54">
        <f t="shared" si="23"/>
        <v>84.83249235775565</v>
      </c>
    </row>
    <row r="231" spans="1:8" ht="15" customHeight="1">
      <c r="A231" s="18" t="s">
        <v>456</v>
      </c>
      <c r="B231" s="19" t="s">
        <v>210</v>
      </c>
      <c r="C231" s="20">
        <v>666042.63</v>
      </c>
      <c r="D231" s="20"/>
      <c r="E231" s="20"/>
      <c r="F231" s="125">
        <v>653862.32</v>
      </c>
      <c r="G231" s="54">
        <f t="shared" si="24"/>
        <v>98.1712416816323</v>
      </c>
      <c r="H231" s="54" t="e">
        <f t="shared" si="23"/>
        <v>#DIV/0!</v>
      </c>
    </row>
    <row r="232" spans="1:8" ht="15" customHeight="1">
      <c r="A232" s="18" t="s">
        <v>673</v>
      </c>
      <c r="B232" s="19" t="s">
        <v>674</v>
      </c>
      <c r="C232" s="20">
        <v>243890.8</v>
      </c>
      <c r="D232" s="20"/>
      <c r="E232" s="20"/>
      <c r="F232" s="125">
        <v>187568</v>
      </c>
      <c r="G232" s="54">
        <f t="shared" si="24"/>
        <v>76.90654998056507</v>
      </c>
      <c r="H232" s="54" t="e">
        <f t="shared" si="23"/>
        <v>#DIV/0!</v>
      </c>
    </row>
    <row r="233" spans="1:8" ht="27" customHeight="1">
      <c r="A233" s="92" t="s">
        <v>802</v>
      </c>
      <c r="B233" s="92" t="s">
        <v>896</v>
      </c>
      <c r="C233" s="97" t="s">
        <v>1022</v>
      </c>
      <c r="D233" s="48" t="s">
        <v>1162</v>
      </c>
      <c r="E233" s="48" t="s">
        <v>1163</v>
      </c>
      <c r="F233" s="48" t="s">
        <v>1164</v>
      </c>
      <c r="G233" s="55" t="s">
        <v>806</v>
      </c>
      <c r="H233" s="55" t="s">
        <v>807</v>
      </c>
    </row>
    <row r="234" spans="1:8" ht="9.75" customHeight="1">
      <c r="A234" s="98">
        <v>1</v>
      </c>
      <c r="B234" s="98">
        <v>2</v>
      </c>
      <c r="C234" s="55">
        <v>3</v>
      </c>
      <c r="D234" s="55">
        <v>4</v>
      </c>
      <c r="E234" s="55">
        <v>5</v>
      </c>
      <c r="F234" s="55">
        <v>6</v>
      </c>
      <c r="G234" s="55">
        <v>7</v>
      </c>
      <c r="H234" s="55">
        <v>8</v>
      </c>
    </row>
    <row r="235" spans="1:8" ht="15" customHeight="1">
      <c r="A235" s="18" t="s">
        <v>457</v>
      </c>
      <c r="B235" s="19" t="s">
        <v>211</v>
      </c>
      <c r="C235" s="20">
        <v>732922.73</v>
      </c>
      <c r="D235" s="20"/>
      <c r="E235" s="20"/>
      <c r="F235" s="125">
        <v>572399.42</v>
      </c>
      <c r="G235" s="54">
        <f>F235/C235*100</f>
        <v>78.09819460777264</v>
      </c>
      <c r="H235" s="54" t="e">
        <f>F235/E235*100</f>
        <v>#DIV/0!</v>
      </c>
    </row>
    <row r="236" spans="1:8" ht="15" customHeight="1">
      <c r="A236" s="18" t="s">
        <v>458</v>
      </c>
      <c r="B236" s="19" t="s">
        <v>212</v>
      </c>
      <c r="C236" s="20">
        <v>568474.8</v>
      </c>
      <c r="D236" s="20"/>
      <c r="E236" s="20"/>
      <c r="F236" s="125">
        <f>276807.61+2453.9+20890</f>
        <v>300151.51</v>
      </c>
      <c r="G236" s="54">
        <f t="shared" si="24"/>
        <v>52.79943983444825</v>
      </c>
      <c r="H236" s="54" t="e">
        <f t="shared" si="23"/>
        <v>#DIV/0!</v>
      </c>
    </row>
    <row r="237" spans="1:8" ht="15" customHeight="1">
      <c r="A237" s="18" t="s">
        <v>459</v>
      </c>
      <c r="B237" s="19" t="s">
        <v>213</v>
      </c>
      <c r="C237" s="20">
        <v>68937.33</v>
      </c>
      <c r="D237" s="20"/>
      <c r="E237" s="20"/>
      <c r="F237" s="125">
        <v>3861.36</v>
      </c>
      <c r="G237" s="54">
        <f>F237/C237*100</f>
        <v>5.601261319520208</v>
      </c>
      <c r="H237" s="54" t="e">
        <f>F237/E237*100</f>
        <v>#DIV/0!</v>
      </c>
    </row>
    <row r="238" spans="1:8" ht="15" customHeight="1">
      <c r="A238" s="18" t="s">
        <v>557</v>
      </c>
      <c r="B238" s="19" t="s">
        <v>558</v>
      </c>
      <c r="C238" s="20">
        <v>28860</v>
      </c>
      <c r="D238" s="20"/>
      <c r="E238" s="20"/>
      <c r="F238" s="125">
        <v>2730</v>
      </c>
      <c r="G238" s="54">
        <f t="shared" si="24"/>
        <v>9.45945945945946</v>
      </c>
      <c r="H238" s="54" t="e">
        <f t="shared" si="23"/>
        <v>#DIV/0!</v>
      </c>
    </row>
    <row r="239" spans="1:8" ht="18" customHeight="1">
      <c r="A239" s="25" t="s">
        <v>460</v>
      </c>
      <c r="B239" s="26" t="s">
        <v>263</v>
      </c>
      <c r="C239" s="22">
        <f>SUM(C240:C248)</f>
        <v>13286901.14</v>
      </c>
      <c r="D239" s="22">
        <v>9315550</v>
      </c>
      <c r="E239" s="22">
        <f>9315550-84750</f>
        <v>9230800</v>
      </c>
      <c r="F239" s="124">
        <f>SUM(F240:F248)</f>
        <v>8103253.619999999</v>
      </c>
      <c r="G239" s="54">
        <f t="shared" si="24"/>
        <v>60.98678340885133</v>
      </c>
      <c r="H239" s="54">
        <f aca="true" t="shared" si="25" ref="H239:H293">F239/E239*100</f>
        <v>87.78495493348355</v>
      </c>
    </row>
    <row r="240" spans="1:8" ht="15" customHeight="1">
      <c r="A240" s="18" t="s">
        <v>461</v>
      </c>
      <c r="B240" s="19" t="s">
        <v>214</v>
      </c>
      <c r="C240" s="20">
        <v>296125.75</v>
      </c>
      <c r="D240" s="20"/>
      <c r="E240" s="20"/>
      <c r="F240" s="125">
        <v>249025.5</v>
      </c>
      <c r="G240" s="54">
        <f t="shared" si="24"/>
        <v>84.09451052466731</v>
      </c>
      <c r="H240" s="54" t="e">
        <f t="shared" si="25"/>
        <v>#DIV/0!</v>
      </c>
    </row>
    <row r="241" spans="1:8" ht="15" customHeight="1">
      <c r="A241" s="18" t="s">
        <v>462</v>
      </c>
      <c r="B241" s="19" t="s">
        <v>216</v>
      </c>
      <c r="C241" s="20">
        <v>4506479.31</v>
      </c>
      <c r="D241" s="20"/>
      <c r="E241" s="20"/>
      <c r="F241" s="125">
        <v>3807299.3</v>
      </c>
      <c r="G241" s="54">
        <f t="shared" si="24"/>
        <v>84.4850056573321</v>
      </c>
      <c r="H241" s="54" t="e">
        <f t="shared" si="25"/>
        <v>#DIV/0!</v>
      </c>
    </row>
    <row r="242" spans="1:8" ht="15" customHeight="1">
      <c r="A242" s="18" t="s">
        <v>463</v>
      </c>
      <c r="B242" s="19" t="s">
        <v>217</v>
      </c>
      <c r="C242" s="20">
        <v>442874.55</v>
      </c>
      <c r="D242" s="20"/>
      <c r="E242" s="20"/>
      <c r="F242" s="125">
        <v>111047.78</v>
      </c>
      <c r="G242" s="54">
        <f t="shared" si="24"/>
        <v>25.074319578761074</v>
      </c>
      <c r="H242" s="54" t="e">
        <f t="shared" si="25"/>
        <v>#DIV/0!</v>
      </c>
    </row>
    <row r="243" spans="1:8" ht="15" customHeight="1">
      <c r="A243" s="18" t="s">
        <v>464</v>
      </c>
      <c r="B243" s="19" t="s">
        <v>218</v>
      </c>
      <c r="C243" s="20">
        <v>1820447.22</v>
      </c>
      <c r="D243" s="20"/>
      <c r="E243" s="20"/>
      <c r="F243" s="125">
        <v>498819.29</v>
      </c>
      <c r="G243" s="54">
        <f t="shared" si="24"/>
        <v>27.400920198059904</v>
      </c>
      <c r="H243" s="54" t="e">
        <f t="shared" si="25"/>
        <v>#DIV/0!</v>
      </c>
    </row>
    <row r="244" spans="1:8" ht="15" customHeight="1">
      <c r="A244" s="18" t="s">
        <v>465</v>
      </c>
      <c r="B244" s="19" t="s">
        <v>219</v>
      </c>
      <c r="C244" s="20">
        <v>197689.82</v>
      </c>
      <c r="D244" s="20"/>
      <c r="E244" s="20"/>
      <c r="F244" s="125">
        <f>255739.38+450</f>
        <v>256189.38</v>
      </c>
      <c r="G244" s="54">
        <f t="shared" si="24"/>
        <v>129.5915894910522</v>
      </c>
      <c r="H244" s="54" t="e">
        <f t="shared" si="25"/>
        <v>#DIV/0!</v>
      </c>
    </row>
    <row r="245" spans="1:8" ht="15" customHeight="1">
      <c r="A245" s="18" t="s">
        <v>466</v>
      </c>
      <c r="B245" s="19" t="s">
        <v>98</v>
      </c>
      <c r="C245" s="20">
        <v>59057</v>
      </c>
      <c r="D245" s="20"/>
      <c r="E245" s="20"/>
      <c r="F245" s="125">
        <f>40209+12120</f>
        <v>52329</v>
      </c>
      <c r="G245" s="54">
        <f t="shared" si="24"/>
        <v>88.60761637062498</v>
      </c>
      <c r="H245" s="54" t="e">
        <f t="shared" si="25"/>
        <v>#DIV/0!</v>
      </c>
    </row>
    <row r="246" spans="1:8" ht="15" customHeight="1">
      <c r="A246" s="18" t="s">
        <v>467</v>
      </c>
      <c r="B246" s="19" t="s">
        <v>220</v>
      </c>
      <c r="C246" s="20">
        <v>2576035.19</v>
      </c>
      <c r="D246" s="20"/>
      <c r="E246" s="20"/>
      <c r="F246" s="125">
        <f>1489236.69+39484.84+5968+11212.68</f>
        <v>1545902.21</v>
      </c>
      <c r="G246" s="54">
        <f t="shared" si="24"/>
        <v>60.01091196273604</v>
      </c>
      <c r="H246" s="54" t="e">
        <f t="shared" si="25"/>
        <v>#DIV/0!</v>
      </c>
    </row>
    <row r="247" spans="1:8" ht="15" customHeight="1">
      <c r="A247" s="18" t="s">
        <v>468</v>
      </c>
      <c r="B247" s="19" t="s">
        <v>221</v>
      </c>
      <c r="C247" s="20">
        <v>128500.18</v>
      </c>
      <c r="D247" s="20"/>
      <c r="E247" s="20"/>
      <c r="F247" s="125">
        <f>137271.55+9306.63+12740</f>
        <v>159318.18</v>
      </c>
      <c r="G247" s="54">
        <f t="shared" si="24"/>
        <v>123.98284578278411</v>
      </c>
      <c r="H247" s="54" t="e">
        <f t="shared" si="25"/>
        <v>#DIV/0!</v>
      </c>
    </row>
    <row r="248" spans="1:8" ht="15" customHeight="1">
      <c r="A248" s="18" t="s">
        <v>469</v>
      </c>
      <c r="B248" s="19" t="s">
        <v>222</v>
      </c>
      <c r="C248" s="20">
        <v>3259692.12</v>
      </c>
      <c r="D248" s="20"/>
      <c r="E248" s="20"/>
      <c r="F248" s="125">
        <f>1390229.96+3648.79+23850+5594.23</f>
        <v>1423322.98</v>
      </c>
      <c r="G248" s="54">
        <f t="shared" si="24"/>
        <v>43.6643378455018</v>
      </c>
      <c r="H248" s="54" t="e">
        <f t="shared" si="25"/>
        <v>#DIV/0!</v>
      </c>
    </row>
    <row r="249" spans="1:8" ht="18" customHeight="1">
      <c r="A249" s="25" t="s">
        <v>470</v>
      </c>
      <c r="B249" s="26" t="s">
        <v>355</v>
      </c>
      <c r="C249" s="22">
        <f>C250</f>
        <v>1367</v>
      </c>
      <c r="D249" s="22">
        <v>0</v>
      </c>
      <c r="E249" s="22">
        <v>0</v>
      </c>
      <c r="F249" s="124">
        <f>F250</f>
        <v>0</v>
      </c>
      <c r="G249" s="54">
        <f t="shared" si="24"/>
        <v>0</v>
      </c>
      <c r="H249" s="54" t="e">
        <f t="shared" si="25"/>
        <v>#DIV/0!</v>
      </c>
    </row>
    <row r="250" spans="1:8" ht="15.75" customHeight="1">
      <c r="A250" s="18" t="s">
        <v>471</v>
      </c>
      <c r="B250" s="19" t="s">
        <v>306</v>
      </c>
      <c r="C250" s="20">
        <v>1367</v>
      </c>
      <c r="D250" s="20"/>
      <c r="E250" s="20"/>
      <c r="F250" s="125">
        <v>0</v>
      </c>
      <c r="G250" s="54">
        <f t="shared" si="24"/>
        <v>0</v>
      </c>
      <c r="H250" s="54" t="e">
        <f t="shared" si="25"/>
        <v>#DIV/0!</v>
      </c>
    </row>
    <row r="251" spans="1:8" ht="18" customHeight="1">
      <c r="A251" s="25" t="s">
        <v>472</v>
      </c>
      <c r="B251" s="26" t="s">
        <v>264</v>
      </c>
      <c r="C251" s="22">
        <f>SUM(C252:C258)</f>
        <v>1145249.38</v>
      </c>
      <c r="D251" s="22">
        <v>676800</v>
      </c>
      <c r="E251" s="22">
        <v>676800</v>
      </c>
      <c r="F251" s="124">
        <f>SUM(F252:F258)</f>
        <v>583372.73</v>
      </c>
      <c r="G251" s="54">
        <f t="shared" si="24"/>
        <v>50.938489047686716</v>
      </c>
      <c r="H251" s="54">
        <f t="shared" si="25"/>
        <v>86.19573433806146</v>
      </c>
    </row>
    <row r="252" spans="1:8" ht="15" customHeight="1">
      <c r="A252" s="18" t="s">
        <v>473</v>
      </c>
      <c r="B252" s="19" t="s">
        <v>317</v>
      </c>
      <c r="C252" s="20">
        <v>168237.5</v>
      </c>
      <c r="D252" s="20"/>
      <c r="E252" s="20"/>
      <c r="F252" s="125">
        <f>139560.15+19350</f>
        <v>158910.15</v>
      </c>
      <c r="G252" s="54">
        <f t="shared" si="24"/>
        <v>94.45584367337841</v>
      </c>
      <c r="H252" s="54" t="e">
        <f t="shared" si="25"/>
        <v>#DIV/0!</v>
      </c>
    </row>
    <row r="253" spans="1:8" ht="15" customHeight="1">
      <c r="A253" s="18" t="s">
        <v>474</v>
      </c>
      <c r="B253" s="19" t="s">
        <v>224</v>
      </c>
      <c r="C253" s="20">
        <v>141752.9</v>
      </c>
      <c r="D253" s="20"/>
      <c r="E253" s="20"/>
      <c r="F253" s="125">
        <v>122083.97</v>
      </c>
      <c r="G253" s="54">
        <f t="shared" si="24"/>
        <v>86.12449551296658</v>
      </c>
      <c r="H253" s="54" t="e">
        <f t="shared" si="25"/>
        <v>#DIV/0!</v>
      </c>
    </row>
    <row r="254" spans="1:8" ht="15" customHeight="1">
      <c r="A254" s="18" t="s">
        <v>475</v>
      </c>
      <c r="B254" s="19" t="s">
        <v>225</v>
      </c>
      <c r="C254" s="20">
        <v>345459.33</v>
      </c>
      <c r="D254" s="20"/>
      <c r="E254" s="20"/>
      <c r="F254" s="125">
        <v>110439.25</v>
      </c>
      <c r="G254" s="54">
        <f t="shared" si="24"/>
        <v>31.968813810876085</v>
      </c>
      <c r="H254" s="54" t="e">
        <f t="shared" si="25"/>
        <v>#DIV/0!</v>
      </c>
    </row>
    <row r="255" spans="1:8" ht="15" customHeight="1">
      <c r="A255" s="18" t="s">
        <v>476</v>
      </c>
      <c r="B255" s="19" t="s">
        <v>751</v>
      </c>
      <c r="C255" s="20">
        <v>126693.46</v>
      </c>
      <c r="D255" s="20"/>
      <c r="E255" s="20"/>
      <c r="F255" s="125">
        <v>32434.7</v>
      </c>
      <c r="G255" s="54">
        <f t="shared" si="24"/>
        <v>25.600926835528842</v>
      </c>
      <c r="H255" s="54" t="e">
        <f t="shared" si="25"/>
        <v>#DIV/0!</v>
      </c>
    </row>
    <row r="256" spans="1:8" ht="15" customHeight="1">
      <c r="A256" s="18" t="s">
        <v>477</v>
      </c>
      <c r="B256" s="19" t="s">
        <v>335</v>
      </c>
      <c r="C256" s="20">
        <v>59748.15</v>
      </c>
      <c r="D256" s="20"/>
      <c r="E256" s="20"/>
      <c r="F256" s="125">
        <v>45324.88</v>
      </c>
      <c r="G256" s="54">
        <f t="shared" si="24"/>
        <v>75.85988854885046</v>
      </c>
      <c r="H256" s="54" t="e">
        <f t="shared" si="25"/>
        <v>#DIV/0!</v>
      </c>
    </row>
    <row r="257" spans="1:8" ht="15" customHeight="1">
      <c r="A257" s="18" t="s">
        <v>675</v>
      </c>
      <c r="B257" s="19" t="s">
        <v>676</v>
      </c>
      <c r="C257" s="20">
        <v>11000</v>
      </c>
      <c r="D257" s="20"/>
      <c r="E257" s="20"/>
      <c r="F257" s="125">
        <v>37392.9</v>
      </c>
      <c r="G257" s="54">
        <f>F257/C257*100</f>
        <v>339.93545454545455</v>
      </c>
      <c r="H257" s="54" t="e">
        <f>F257/E257*100</f>
        <v>#DIV/0!</v>
      </c>
    </row>
    <row r="258" spans="1:8" ht="15" customHeight="1">
      <c r="A258" s="18" t="s">
        <v>478</v>
      </c>
      <c r="B258" s="19" t="s">
        <v>223</v>
      </c>
      <c r="C258" s="20">
        <v>292358.04</v>
      </c>
      <c r="D258" s="20"/>
      <c r="E258" s="20"/>
      <c r="F258" s="125">
        <f>57061.88+19725</f>
        <v>76786.88</v>
      </c>
      <c r="G258" s="54">
        <f t="shared" si="24"/>
        <v>26.264671907090364</v>
      </c>
      <c r="H258" s="54" t="e">
        <f t="shared" si="25"/>
        <v>#DIV/0!</v>
      </c>
    </row>
    <row r="259" spans="1:8" ht="21" customHeight="1">
      <c r="A259" s="25" t="s">
        <v>479</v>
      </c>
      <c r="B259" s="26" t="s">
        <v>226</v>
      </c>
      <c r="C259" s="22">
        <f>C260+C262</f>
        <v>98493.78</v>
      </c>
      <c r="D259" s="22">
        <f>D260+D262</f>
        <v>188300</v>
      </c>
      <c r="E259" s="22">
        <f>E260+E262</f>
        <v>318300</v>
      </c>
      <c r="F259" s="124">
        <f>F260+F262</f>
        <v>319796.38</v>
      </c>
      <c r="G259" s="54">
        <f t="shared" si="24"/>
        <v>324.68687870442176</v>
      </c>
      <c r="H259" s="54">
        <f t="shared" si="25"/>
        <v>100.47011624253848</v>
      </c>
    </row>
    <row r="260" spans="1:8" ht="18" customHeight="1">
      <c r="A260" s="25" t="s">
        <v>1181</v>
      </c>
      <c r="B260" s="26" t="s">
        <v>1182</v>
      </c>
      <c r="C260" s="22">
        <f>C261</f>
        <v>0</v>
      </c>
      <c r="D260" s="22">
        <v>1000</v>
      </c>
      <c r="E260" s="22">
        <v>1000</v>
      </c>
      <c r="F260" s="124">
        <f>F261</f>
        <v>0</v>
      </c>
      <c r="G260" s="54" t="e">
        <f>F260/C260*100</f>
        <v>#DIV/0!</v>
      </c>
      <c r="H260" s="54">
        <f>F260/E260*100</f>
        <v>0</v>
      </c>
    </row>
    <row r="261" spans="1:8" ht="15" customHeight="1">
      <c r="A261" s="18" t="s">
        <v>1183</v>
      </c>
      <c r="B261" s="19" t="s">
        <v>1184</v>
      </c>
      <c r="C261" s="20">
        <v>0</v>
      </c>
      <c r="D261" s="20"/>
      <c r="E261" s="20"/>
      <c r="F261" s="125">
        <v>0</v>
      </c>
      <c r="G261" s="54" t="e">
        <f>F261/C261*100</f>
        <v>#DIV/0!</v>
      </c>
      <c r="H261" s="54" t="e">
        <f>F261/E261*100</f>
        <v>#DIV/0!</v>
      </c>
    </row>
    <row r="262" spans="1:8" ht="18" customHeight="1">
      <c r="A262" s="25" t="s">
        <v>480</v>
      </c>
      <c r="B262" s="26" t="s">
        <v>265</v>
      </c>
      <c r="C262" s="22">
        <f>SUM(C263:C266)</f>
        <v>98493.78</v>
      </c>
      <c r="D262" s="22">
        <v>187300</v>
      </c>
      <c r="E262" s="22">
        <f>187300+130000</f>
        <v>317300</v>
      </c>
      <c r="F262" s="124">
        <f>SUM(F263:F266)</f>
        <v>319796.38</v>
      </c>
      <c r="G262" s="54">
        <f t="shared" si="24"/>
        <v>324.68687870442176</v>
      </c>
      <c r="H262" s="54">
        <f t="shared" si="25"/>
        <v>100.7867570122912</v>
      </c>
    </row>
    <row r="263" spans="1:8" ht="15" customHeight="1">
      <c r="A263" s="18" t="s">
        <v>481</v>
      </c>
      <c r="B263" s="19" t="s">
        <v>227</v>
      </c>
      <c r="C263" s="20">
        <v>93461.56</v>
      </c>
      <c r="D263" s="20"/>
      <c r="E263" s="20"/>
      <c r="F263" s="125">
        <f>40792.62+1197.5+17596.86+4610.7</f>
        <v>64197.68</v>
      </c>
      <c r="G263" s="54">
        <f t="shared" si="24"/>
        <v>68.68885989063311</v>
      </c>
      <c r="H263" s="54" t="e">
        <f t="shared" si="25"/>
        <v>#DIV/0!</v>
      </c>
    </row>
    <row r="264" spans="1:8" ht="15" customHeight="1">
      <c r="A264" s="18" t="s">
        <v>758</v>
      </c>
      <c r="B264" s="19" t="s">
        <v>759</v>
      </c>
      <c r="C264" s="20">
        <v>3252.41</v>
      </c>
      <c r="D264" s="20"/>
      <c r="E264" s="20"/>
      <c r="F264" s="125">
        <v>246414.86</v>
      </c>
      <c r="G264" s="49">
        <f>F264/C264*100</f>
        <v>7576.377516979717</v>
      </c>
      <c r="H264" s="54" t="e">
        <f>F264/E264*100</f>
        <v>#DIV/0!</v>
      </c>
    </row>
    <row r="265" spans="1:8" ht="15" customHeight="1">
      <c r="A265" s="18" t="s">
        <v>482</v>
      </c>
      <c r="B265" s="19" t="s">
        <v>228</v>
      </c>
      <c r="C265" s="20">
        <v>1712.98</v>
      </c>
      <c r="D265" s="20"/>
      <c r="E265" s="20"/>
      <c r="F265" s="125">
        <v>7519.06</v>
      </c>
      <c r="G265" s="49">
        <f t="shared" si="24"/>
        <v>438.94616399490945</v>
      </c>
      <c r="H265" s="54" t="e">
        <f t="shared" si="25"/>
        <v>#DIV/0!</v>
      </c>
    </row>
    <row r="266" spans="1:8" ht="15" customHeight="1">
      <c r="A266" s="18" t="s">
        <v>934</v>
      </c>
      <c r="B266" s="19" t="s">
        <v>935</v>
      </c>
      <c r="C266" s="20">
        <v>66.83</v>
      </c>
      <c r="D266" s="20">
        <v>0</v>
      </c>
      <c r="E266" s="20"/>
      <c r="F266" s="125">
        <v>1664.78</v>
      </c>
      <c r="G266" s="49">
        <f>F266/C266*100</f>
        <v>2491.0668861289837</v>
      </c>
      <c r="H266" s="54" t="e">
        <f>F266/E266*100</f>
        <v>#DIV/0!</v>
      </c>
    </row>
    <row r="267" spans="1:8" ht="21" customHeight="1">
      <c r="A267" s="25" t="s">
        <v>483</v>
      </c>
      <c r="B267" s="26" t="s">
        <v>229</v>
      </c>
      <c r="C267" s="22">
        <f aca="true" t="shared" si="26" ref="C267:F268">C268</f>
        <v>0</v>
      </c>
      <c r="D267" s="22">
        <f t="shared" si="26"/>
        <v>0</v>
      </c>
      <c r="E267" s="22">
        <f t="shared" si="26"/>
        <v>0</v>
      </c>
      <c r="F267" s="124">
        <f t="shared" si="26"/>
        <v>0</v>
      </c>
      <c r="G267" s="54" t="e">
        <f t="shared" si="24"/>
        <v>#DIV/0!</v>
      </c>
      <c r="H267" s="54" t="e">
        <f t="shared" si="25"/>
        <v>#DIV/0!</v>
      </c>
    </row>
    <row r="268" spans="1:8" ht="18" customHeight="1">
      <c r="A268" s="25" t="s">
        <v>484</v>
      </c>
      <c r="B268" s="26" t="s">
        <v>266</v>
      </c>
      <c r="C268" s="22">
        <f t="shared" si="26"/>
        <v>0</v>
      </c>
      <c r="D268" s="22">
        <v>0</v>
      </c>
      <c r="E268" s="22">
        <v>0</v>
      </c>
      <c r="F268" s="124">
        <f t="shared" si="26"/>
        <v>0</v>
      </c>
      <c r="G268" s="54" t="e">
        <f t="shared" si="24"/>
        <v>#DIV/0!</v>
      </c>
      <c r="H268" s="54" t="e">
        <f t="shared" si="25"/>
        <v>#DIV/0!</v>
      </c>
    </row>
    <row r="269" spans="1:8" ht="15" customHeight="1">
      <c r="A269" s="18" t="s">
        <v>485</v>
      </c>
      <c r="B269" s="19" t="s">
        <v>230</v>
      </c>
      <c r="C269" s="20">
        <v>0</v>
      </c>
      <c r="D269" s="20"/>
      <c r="E269" s="20">
        <v>0</v>
      </c>
      <c r="F269" s="125">
        <v>0</v>
      </c>
      <c r="G269" s="54" t="e">
        <f t="shared" si="24"/>
        <v>#DIV/0!</v>
      </c>
      <c r="H269" s="54" t="e">
        <f t="shared" si="25"/>
        <v>#DIV/0!</v>
      </c>
    </row>
    <row r="270" spans="1:8" ht="21" customHeight="1">
      <c r="A270" s="25" t="s">
        <v>584</v>
      </c>
      <c r="B270" s="26" t="s">
        <v>586</v>
      </c>
      <c r="C270" s="22">
        <f>C271+C274</f>
        <v>1510412.19</v>
      </c>
      <c r="D270" s="22">
        <f>D271+D274</f>
        <v>1143000</v>
      </c>
      <c r="E270" s="22">
        <f>E271+E274</f>
        <v>1143000</v>
      </c>
      <c r="F270" s="124">
        <f>F271+F274</f>
        <v>1117061.88</v>
      </c>
      <c r="G270" s="54">
        <f aca="true" t="shared" si="27" ref="G270:G276">F270/C270*100</f>
        <v>73.95741953062495</v>
      </c>
      <c r="H270" s="54">
        <f aca="true" t="shared" si="28" ref="H270:H276">F270/E270*100</f>
        <v>97.73069816272965</v>
      </c>
    </row>
    <row r="271" spans="1:8" ht="18" customHeight="1">
      <c r="A271" s="25" t="s">
        <v>643</v>
      </c>
      <c r="B271" s="26" t="s">
        <v>644</v>
      </c>
      <c r="C271" s="22">
        <f>C272+C273</f>
        <v>40000</v>
      </c>
      <c r="D271" s="22">
        <v>190000</v>
      </c>
      <c r="E271" s="22">
        <v>190000</v>
      </c>
      <c r="F271" s="124">
        <f>F272+F273</f>
        <v>190000</v>
      </c>
      <c r="G271" s="54">
        <f t="shared" si="27"/>
        <v>475</v>
      </c>
      <c r="H271" s="54">
        <f t="shared" si="28"/>
        <v>100</v>
      </c>
    </row>
    <row r="272" spans="1:8" ht="15" customHeight="1">
      <c r="A272" s="18" t="s">
        <v>588</v>
      </c>
      <c r="B272" s="19" t="s">
        <v>589</v>
      </c>
      <c r="C272" s="20">
        <v>40000</v>
      </c>
      <c r="D272" s="20"/>
      <c r="E272" s="20"/>
      <c r="F272" s="125">
        <v>40000</v>
      </c>
      <c r="G272" s="54">
        <f t="shared" si="27"/>
        <v>100</v>
      </c>
      <c r="H272" s="54" t="e">
        <f t="shared" si="28"/>
        <v>#DIV/0!</v>
      </c>
    </row>
    <row r="273" spans="1:8" ht="15" customHeight="1">
      <c r="A273" s="18" t="s">
        <v>915</v>
      </c>
      <c r="B273" s="19" t="s">
        <v>916</v>
      </c>
      <c r="C273" s="20">
        <v>0</v>
      </c>
      <c r="D273" s="20">
        <v>0</v>
      </c>
      <c r="E273" s="20"/>
      <c r="F273" s="125">
        <v>150000</v>
      </c>
      <c r="G273" s="54" t="e">
        <f>F273/C273*100</f>
        <v>#DIV/0!</v>
      </c>
      <c r="H273" s="54" t="e">
        <f>F273/E273*100</f>
        <v>#DIV/0!</v>
      </c>
    </row>
    <row r="274" spans="1:8" ht="18" customHeight="1">
      <c r="A274" s="25" t="s">
        <v>585</v>
      </c>
      <c r="B274" s="26" t="s">
        <v>587</v>
      </c>
      <c r="C274" s="22">
        <f>SUM(C275:C276)</f>
        <v>1470412.19</v>
      </c>
      <c r="D274" s="22">
        <v>953000</v>
      </c>
      <c r="E274" s="22">
        <v>953000</v>
      </c>
      <c r="F274" s="124">
        <f>SUM(F275:F276)</f>
        <v>927061.88</v>
      </c>
      <c r="G274" s="54">
        <f t="shared" si="27"/>
        <v>63.047755337229624</v>
      </c>
      <c r="H274" s="54">
        <f t="shared" si="28"/>
        <v>97.2782665267576</v>
      </c>
    </row>
    <row r="275" spans="1:8" ht="15" customHeight="1">
      <c r="A275" s="18" t="s">
        <v>590</v>
      </c>
      <c r="B275" s="19" t="s">
        <v>591</v>
      </c>
      <c r="C275" s="20">
        <v>780412.19</v>
      </c>
      <c r="D275" s="20"/>
      <c r="E275" s="20"/>
      <c r="F275" s="125">
        <v>732478.13</v>
      </c>
      <c r="G275" s="54">
        <f t="shared" si="27"/>
        <v>93.85785350175016</v>
      </c>
      <c r="H275" s="54" t="e">
        <f t="shared" si="28"/>
        <v>#DIV/0!</v>
      </c>
    </row>
    <row r="276" spans="1:8" ht="15" customHeight="1">
      <c r="A276" s="18" t="s">
        <v>592</v>
      </c>
      <c r="B276" s="19" t="s">
        <v>593</v>
      </c>
      <c r="C276" s="20">
        <v>690000</v>
      </c>
      <c r="D276" s="20"/>
      <c r="E276" s="20"/>
      <c r="F276" s="125">
        <v>194583.75</v>
      </c>
      <c r="G276" s="54">
        <f t="shared" si="27"/>
        <v>28.20054347826087</v>
      </c>
      <c r="H276" s="54" t="e">
        <f t="shared" si="28"/>
        <v>#DIV/0!</v>
      </c>
    </row>
    <row r="277" spans="1:8" ht="21" customHeight="1">
      <c r="A277" s="25" t="s">
        <v>486</v>
      </c>
      <c r="B277" s="26" t="s">
        <v>231</v>
      </c>
      <c r="C277" s="22">
        <f>C278</f>
        <v>572256.87</v>
      </c>
      <c r="D277" s="22">
        <f>D278</f>
        <v>710000</v>
      </c>
      <c r="E277" s="22">
        <f>E278</f>
        <v>711050</v>
      </c>
      <c r="F277" s="124">
        <f>F278</f>
        <v>584196.5700000001</v>
      </c>
      <c r="G277" s="54">
        <f t="shared" si="24"/>
        <v>102.08642318265224</v>
      </c>
      <c r="H277" s="54">
        <f t="shared" si="25"/>
        <v>82.15970325574855</v>
      </c>
    </row>
    <row r="278" spans="1:8" ht="18" customHeight="1">
      <c r="A278" s="25" t="s">
        <v>487</v>
      </c>
      <c r="B278" s="26" t="s">
        <v>522</v>
      </c>
      <c r="C278" s="22">
        <f>SUM(C279:C282)-C281</f>
        <v>572256.87</v>
      </c>
      <c r="D278" s="22">
        <v>710000</v>
      </c>
      <c r="E278" s="22">
        <f>710000+1050</f>
        <v>711050</v>
      </c>
      <c r="F278" s="124">
        <f>SUM(F279:F282)-F281</f>
        <v>584196.5700000001</v>
      </c>
      <c r="G278" s="54">
        <f t="shared" si="24"/>
        <v>102.08642318265224</v>
      </c>
      <c r="H278" s="54">
        <f t="shared" si="25"/>
        <v>82.15970325574855</v>
      </c>
    </row>
    <row r="279" spans="1:8" ht="15" customHeight="1">
      <c r="A279" s="18" t="s">
        <v>488</v>
      </c>
      <c r="B279" s="19" t="s">
        <v>232</v>
      </c>
      <c r="C279" s="20">
        <v>488477</v>
      </c>
      <c r="D279" s="20"/>
      <c r="E279" s="20"/>
      <c r="F279" s="125">
        <v>489400</v>
      </c>
      <c r="G279" s="54">
        <f t="shared" si="24"/>
        <v>100.1889546488371</v>
      </c>
      <c r="H279" s="54" t="e">
        <f t="shared" si="25"/>
        <v>#DIV/0!</v>
      </c>
    </row>
    <row r="280" spans="1:8" ht="27" customHeight="1">
      <c r="A280" s="92" t="s">
        <v>802</v>
      </c>
      <c r="B280" s="92" t="s">
        <v>896</v>
      </c>
      <c r="C280" s="97" t="s">
        <v>1022</v>
      </c>
      <c r="D280" s="48" t="s">
        <v>1162</v>
      </c>
      <c r="E280" s="48" t="s">
        <v>1163</v>
      </c>
      <c r="F280" s="48" t="s">
        <v>1164</v>
      </c>
      <c r="G280" s="55" t="s">
        <v>806</v>
      </c>
      <c r="H280" s="55" t="s">
        <v>807</v>
      </c>
    </row>
    <row r="281" spans="1:8" ht="9.75" customHeight="1">
      <c r="A281" s="98">
        <v>1</v>
      </c>
      <c r="B281" s="98">
        <v>2</v>
      </c>
      <c r="C281" s="55">
        <v>3</v>
      </c>
      <c r="D281" s="55">
        <v>4</v>
      </c>
      <c r="E281" s="55">
        <v>5</v>
      </c>
      <c r="F281" s="55">
        <v>6</v>
      </c>
      <c r="G281" s="55">
        <v>7</v>
      </c>
      <c r="H281" s="55">
        <v>8</v>
      </c>
    </row>
    <row r="282" spans="1:8" ht="15" customHeight="1">
      <c r="A282" s="18" t="s">
        <v>489</v>
      </c>
      <c r="B282" s="19" t="s">
        <v>233</v>
      </c>
      <c r="C282" s="20">
        <v>83779.87</v>
      </c>
      <c r="D282" s="20"/>
      <c r="E282" s="20"/>
      <c r="F282" s="125">
        <v>94796.57</v>
      </c>
      <c r="G282" s="54">
        <f t="shared" si="24"/>
        <v>113.14957877112963</v>
      </c>
      <c r="H282" s="54" t="e">
        <f t="shared" si="25"/>
        <v>#DIV/0!</v>
      </c>
    </row>
    <row r="283" spans="1:8" ht="21" customHeight="1">
      <c r="A283" s="25" t="s">
        <v>490</v>
      </c>
      <c r="B283" s="26" t="s">
        <v>318</v>
      </c>
      <c r="C283" s="22">
        <f>C284+C286+C288+C290+C292</f>
        <v>5299148.78</v>
      </c>
      <c r="D283" s="22">
        <f>D284+D286+D288+D290+D292</f>
        <v>4107000</v>
      </c>
      <c r="E283" s="22">
        <f>E284+E286+E288+E290+E292</f>
        <v>4107000</v>
      </c>
      <c r="F283" s="124">
        <f>F284+F286+F288+F290+F292</f>
        <v>3858199.8199999994</v>
      </c>
      <c r="G283" s="54">
        <f t="shared" si="24"/>
        <v>72.80791651975468</v>
      </c>
      <c r="H283" s="54">
        <f t="shared" si="25"/>
        <v>93.94204577550522</v>
      </c>
    </row>
    <row r="284" spans="1:8" ht="18" customHeight="1">
      <c r="A284" s="25" t="s">
        <v>491</v>
      </c>
      <c r="B284" s="26" t="s">
        <v>267</v>
      </c>
      <c r="C284" s="22">
        <f>SUM(C285)</f>
        <v>3996205.64</v>
      </c>
      <c r="D284" s="22">
        <v>2510000</v>
      </c>
      <c r="E284" s="22">
        <v>2510000</v>
      </c>
      <c r="F284" s="124">
        <f>SUM(F285)</f>
        <v>2365677.76</v>
      </c>
      <c r="G284" s="54">
        <f t="shared" si="24"/>
        <v>59.19809872446904</v>
      </c>
      <c r="H284" s="54">
        <f t="shared" si="25"/>
        <v>94.25010996015935</v>
      </c>
    </row>
    <row r="285" spans="1:8" ht="15" customHeight="1">
      <c r="A285" s="18" t="s">
        <v>492</v>
      </c>
      <c r="B285" s="19" t="s">
        <v>234</v>
      </c>
      <c r="C285" s="20">
        <v>3996205.64</v>
      </c>
      <c r="D285" s="20"/>
      <c r="E285" s="20"/>
      <c r="F285" s="125">
        <v>2365677.76</v>
      </c>
      <c r="G285" s="54">
        <f t="shared" si="24"/>
        <v>59.19809872446904</v>
      </c>
      <c r="H285" s="54" t="e">
        <f t="shared" si="25"/>
        <v>#DIV/0!</v>
      </c>
    </row>
    <row r="286" spans="1:8" ht="18" customHeight="1">
      <c r="A286" s="25" t="s">
        <v>493</v>
      </c>
      <c r="B286" s="26" t="s">
        <v>268</v>
      </c>
      <c r="C286" s="22">
        <f>C287</f>
        <v>454541.98</v>
      </c>
      <c r="D286" s="22">
        <v>190000</v>
      </c>
      <c r="E286" s="22">
        <v>190000</v>
      </c>
      <c r="F286" s="124">
        <f>F287</f>
        <v>186459.9</v>
      </c>
      <c r="G286" s="54">
        <f>F286/C286*100</f>
        <v>41.02149156828155</v>
      </c>
      <c r="H286" s="54">
        <f>F286/E286*100</f>
        <v>98.1367894736842</v>
      </c>
    </row>
    <row r="287" spans="1:8" ht="15" customHeight="1">
      <c r="A287" s="18" t="s">
        <v>494</v>
      </c>
      <c r="B287" s="19" t="s">
        <v>235</v>
      </c>
      <c r="C287" s="20">
        <v>454541.98</v>
      </c>
      <c r="D287" s="20"/>
      <c r="E287" s="20"/>
      <c r="F287" s="125">
        <v>186459.9</v>
      </c>
      <c r="G287" s="54">
        <f>F287/C287*100</f>
        <v>41.02149156828155</v>
      </c>
      <c r="H287" s="54" t="e">
        <f>F287/E287*100</f>
        <v>#DIV/0!</v>
      </c>
    </row>
    <row r="288" spans="1:8" ht="18" customHeight="1">
      <c r="A288" s="25" t="s">
        <v>917</v>
      </c>
      <c r="B288" s="26" t="s">
        <v>918</v>
      </c>
      <c r="C288" s="22">
        <f>C289</f>
        <v>21376.66</v>
      </c>
      <c r="D288" s="22">
        <v>0</v>
      </c>
      <c r="E288" s="22">
        <v>0</v>
      </c>
      <c r="F288" s="124">
        <f>F289</f>
        <v>0</v>
      </c>
      <c r="G288" s="54">
        <f>F288/C288*100</f>
        <v>0</v>
      </c>
      <c r="H288" s="54" t="e">
        <f>F288/E288*100</f>
        <v>#DIV/0!</v>
      </c>
    </row>
    <row r="289" spans="1:8" ht="15" customHeight="1">
      <c r="A289" s="18" t="s">
        <v>919</v>
      </c>
      <c r="B289" s="19" t="s">
        <v>920</v>
      </c>
      <c r="C289" s="20">
        <v>21376.66</v>
      </c>
      <c r="D289" s="20"/>
      <c r="E289" s="20"/>
      <c r="F289" s="125">
        <v>0</v>
      </c>
      <c r="G289" s="54">
        <f>F289/C289*100</f>
        <v>0</v>
      </c>
      <c r="H289" s="54" t="e">
        <f>F289/E289*100</f>
        <v>#DIV/0!</v>
      </c>
    </row>
    <row r="290" spans="1:8" ht="18" customHeight="1">
      <c r="A290" s="25" t="s">
        <v>495</v>
      </c>
      <c r="B290" s="26" t="s">
        <v>269</v>
      </c>
      <c r="C290" s="22">
        <f>SUM(C291)</f>
        <v>0</v>
      </c>
      <c r="D290" s="22">
        <v>100000</v>
      </c>
      <c r="E290" s="22">
        <v>100000</v>
      </c>
      <c r="F290" s="124">
        <f>SUM(F291)</f>
        <v>0</v>
      </c>
      <c r="G290" s="54" t="e">
        <f aca="true" t="shared" si="29" ref="G290:G329">F290/C290*100</f>
        <v>#DIV/0!</v>
      </c>
      <c r="H290" s="54">
        <f t="shared" si="25"/>
        <v>0</v>
      </c>
    </row>
    <row r="291" spans="1:8" ht="15" customHeight="1">
      <c r="A291" s="18" t="s">
        <v>496</v>
      </c>
      <c r="B291" s="19" t="s">
        <v>236</v>
      </c>
      <c r="C291" s="20">
        <v>0</v>
      </c>
      <c r="D291" s="20"/>
      <c r="E291" s="20"/>
      <c r="F291" s="125">
        <v>0</v>
      </c>
      <c r="G291" s="54" t="e">
        <f t="shared" si="29"/>
        <v>#DIV/0!</v>
      </c>
      <c r="H291" s="54" t="e">
        <f t="shared" si="25"/>
        <v>#DIV/0!</v>
      </c>
    </row>
    <row r="292" spans="1:8" ht="18" customHeight="1">
      <c r="A292" s="25" t="s">
        <v>497</v>
      </c>
      <c r="B292" s="26" t="s">
        <v>270</v>
      </c>
      <c r="C292" s="22">
        <f>SUM(C293)</f>
        <v>827024.5</v>
      </c>
      <c r="D292" s="22">
        <v>1307000</v>
      </c>
      <c r="E292" s="22">
        <v>1307000</v>
      </c>
      <c r="F292" s="124">
        <f>SUM(F293)</f>
        <v>1306062.16</v>
      </c>
      <c r="G292" s="54">
        <f t="shared" si="29"/>
        <v>157.92303130076556</v>
      </c>
      <c r="H292" s="54">
        <f t="shared" si="25"/>
        <v>99.92824483550115</v>
      </c>
    </row>
    <row r="293" spans="1:8" ht="15" customHeight="1">
      <c r="A293" s="18" t="s">
        <v>498</v>
      </c>
      <c r="B293" s="19" t="s">
        <v>237</v>
      </c>
      <c r="C293" s="20">
        <v>827024.5</v>
      </c>
      <c r="D293" s="20"/>
      <c r="E293" s="20"/>
      <c r="F293" s="125">
        <v>1306062.16</v>
      </c>
      <c r="G293" s="54">
        <f t="shared" si="29"/>
        <v>157.92303130076556</v>
      </c>
      <c r="H293" s="54" t="e">
        <f t="shared" si="25"/>
        <v>#DIV/0!</v>
      </c>
    </row>
    <row r="294" spans="1:8" ht="24.75" customHeight="1">
      <c r="A294" s="27" t="s">
        <v>499</v>
      </c>
      <c r="B294" s="28" t="s">
        <v>238</v>
      </c>
      <c r="C294" s="21">
        <f>C295+C300+C322+C325</f>
        <v>16046703.22</v>
      </c>
      <c r="D294" s="21">
        <f>D295+D300+D322+D325</f>
        <v>14588650</v>
      </c>
      <c r="E294" s="21">
        <f>E295+E300+E322+E325</f>
        <v>14555350</v>
      </c>
      <c r="F294" s="123">
        <f>F295+F300+F322+F325</f>
        <v>12700256.54</v>
      </c>
      <c r="G294" s="56">
        <f>F294/C294*100</f>
        <v>79.14558128158613</v>
      </c>
      <c r="H294" s="56">
        <f>F294/E294*100</f>
        <v>87.25490311122714</v>
      </c>
    </row>
    <row r="295" spans="1:8" ht="21" customHeight="1">
      <c r="A295" s="25" t="s">
        <v>500</v>
      </c>
      <c r="B295" s="26" t="s">
        <v>319</v>
      </c>
      <c r="C295" s="22">
        <f>C296+C298</f>
        <v>2624964.63</v>
      </c>
      <c r="D295" s="22">
        <f>D296+D298</f>
        <v>419000</v>
      </c>
      <c r="E295" s="22">
        <f>E296+E298</f>
        <v>419000</v>
      </c>
      <c r="F295" s="124">
        <f>F296+F298</f>
        <v>121068.36</v>
      </c>
      <c r="G295" s="54">
        <f t="shared" si="29"/>
        <v>4.612190145967795</v>
      </c>
      <c r="H295" s="54">
        <f aca="true" t="shared" si="30" ref="H295:H329">F295/E295*100</f>
        <v>28.89459665871122</v>
      </c>
    </row>
    <row r="296" spans="1:8" ht="18" customHeight="1">
      <c r="A296" s="25" t="s">
        <v>501</v>
      </c>
      <c r="B296" s="26" t="s">
        <v>271</v>
      </c>
      <c r="C296" s="22">
        <f>SUM(C297)</f>
        <v>2624964.63</v>
      </c>
      <c r="D296" s="22">
        <v>5000</v>
      </c>
      <c r="E296" s="22">
        <v>5000</v>
      </c>
      <c r="F296" s="124">
        <f>SUM(F297)</f>
        <v>1068.36</v>
      </c>
      <c r="G296" s="54">
        <f t="shared" si="29"/>
        <v>0.040699976974546886</v>
      </c>
      <c r="H296" s="54">
        <f t="shared" si="30"/>
        <v>21.367199999999997</v>
      </c>
    </row>
    <row r="297" spans="1:8" ht="15" customHeight="1">
      <c r="A297" s="18" t="s">
        <v>502</v>
      </c>
      <c r="B297" s="19" t="s">
        <v>239</v>
      </c>
      <c r="C297" s="20">
        <v>2624964.63</v>
      </c>
      <c r="D297" s="20"/>
      <c r="E297" s="20"/>
      <c r="F297" s="125">
        <v>1068.36</v>
      </c>
      <c r="G297" s="54">
        <f>F297/C297*100</f>
        <v>0.040699976974546886</v>
      </c>
      <c r="H297" s="54" t="e">
        <f t="shared" si="30"/>
        <v>#DIV/0!</v>
      </c>
    </row>
    <row r="298" spans="1:8" ht="18" customHeight="1">
      <c r="A298" s="25" t="s">
        <v>1185</v>
      </c>
      <c r="B298" s="26" t="s">
        <v>1186</v>
      </c>
      <c r="C298" s="22">
        <f>SUM(C299)</f>
        <v>0</v>
      </c>
      <c r="D298" s="22">
        <v>414000</v>
      </c>
      <c r="E298" s="22">
        <v>414000</v>
      </c>
      <c r="F298" s="124">
        <f>SUM(F299)</f>
        <v>120000</v>
      </c>
      <c r="G298" s="54" t="e">
        <f>F298/C298*100</f>
        <v>#DIV/0!</v>
      </c>
      <c r="H298" s="54">
        <f>F298/E298*100</f>
        <v>28.985507246376812</v>
      </c>
    </row>
    <row r="299" spans="1:8" ht="15" customHeight="1">
      <c r="A299" s="18" t="s">
        <v>1187</v>
      </c>
      <c r="B299" s="19" t="s">
        <v>1188</v>
      </c>
      <c r="C299" s="20">
        <v>0</v>
      </c>
      <c r="D299" s="20"/>
      <c r="E299" s="20"/>
      <c r="F299" s="125">
        <v>120000</v>
      </c>
      <c r="G299" s="54" t="e">
        <f>F299/C299*100</f>
        <v>#DIV/0!</v>
      </c>
      <c r="H299" s="54" t="e">
        <f>F299/E299*100</f>
        <v>#DIV/0!</v>
      </c>
    </row>
    <row r="300" spans="1:8" ht="21" customHeight="1">
      <c r="A300" s="25" t="s">
        <v>503</v>
      </c>
      <c r="B300" s="26" t="s">
        <v>330</v>
      </c>
      <c r="C300" s="22">
        <f>C301+C306+C314+C316+C319</f>
        <v>7622776.6</v>
      </c>
      <c r="D300" s="22">
        <f>D301+D306+D314+D316+D319</f>
        <v>7108650</v>
      </c>
      <c r="E300" s="22">
        <f>E301+E306+E314+E316+E319</f>
        <v>7141350</v>
      </c>
      <c r="F300" s="124">
        <f>F301+F306+F314+F316+F319</f>
        <v>5777397.71</v>
      </c>
      <c r="G300" s="54">
        <f t="shared" si="29"/>
        <v>75.79125052674375</v>
      </c>
      <c r="H300" s="54">
        <f t="shared" si="30"/>
        <v>80.90063797461265</v>
      </c>
    </row>
    <row r="301" spans="1:8" ht="18" customHeight="1">
      <c r="A301" s="25" t="s">
        <v>504</v>
      </c>
      <c r="B301" s="26" t="s">
        <v>272</v>
      </c>
      <c r="C301" s="22">
        <f>SUM(C302:C305)</f>
        <v>4600682.699999999</v>
      </c>
      <c r="D301" s="22">
        <v>6441550</v>
      </c>
      <c r="E301" s="22">
        <f>6441550+32700</f>
        <v>6474250</v>
      </c>
      <c r="F301" s="124">
        <f>SUM(F302:F305)</f>
        <v>5209677.92</v>
      </c>
      <c r="G301" s="54">
        <f t="shared" si="29"/>
        <v>113.2370619690856</v>
      </c>
      <c r="H301" s="54">
        <f t="shared" si="30"/>
        <v>80.4676668339962</v>
      </c>
    </row>
    <row r="302" spans="1:8" ht="14.25" customHeight="1">
      <c r="A302" s="18" t="s">
        <v>1209</v>
      </c>
      <c r="B302" s="19" t="s">
        <v>1210</v>
      </c>
      <c r="C302" s="20">
        <v>0</v>
      </c>
      <c r="D302" s="20"/>
      <c r="E302" s="20"/>
      <c r="F302" s="125">
        <v>1510000</v>
      </c>
      <c r="G302" s="54" t="e">
        <f>F302/C302*100</f>
        <v>#DIV/0!</v>
      </c>
      <c r="H302" s="54" t="e">
        <f>F302/E302*100</f>
        <v>#DIV/0!</v>
      </c>
    </row>
    <row r="303" spans="1:8" ht="14.25" customHeight="1">
      <c r="A303" s="18" t="s">
        <v>505</v>
      </c>
      <c r="B303" s="19" t="s">
        <v>240</v>
      </c>
      <c r="C303" s="20">
        <v>400000</v>
      </c>
      <c r="D303" s="20"/>
      <c r="E303" s="20"/>
      <c r="F303" s="125">
        <v>30000</v>
      </c>
      <c r="G303" s="54">
        <f t="shared" si="29"/>
        <v>7.5</v>
      </c>
      <c r="H303" s="54" t="e">
        <f t="shared" si="30"/>
        <v>#DIV/0!</v>
      </c>
    </row>
    <row r="304" spans="1:8" ht="14.25" customHeight="1">
      <c r="A304" s="18" t="s">
        <v>506</v>
      </c>
      <c r="B304" s="19" t="s">
        <v>320</v>
      </c>
      <c r="C304" s="20">
        <v>3062520.53</v>
      </c>
      <c r="D304" s="20"/>
      <c r="E304" s="20"/>
      <c r="F304" s="125">
        <v>1313190.5</v>
      </c>
      <c r="G304" s="54">
        <f t="shared" si="29"/>
        <v>42.87940234640647</v>
      </c>
      <c r="H304" s="54" t="e">
        <f t="shared" si="30"/>
        <v>#DIV/0!</v>
      </c>
    </row>
    <row r="305" spans="1:8" ht="14.25" customHeight="1">
      <c r="A305" s="18" t="s">
        <v>507</v>
      </c>
      <c r="B305" s="19" t="s">
        <v>302</v>
      </c>
      <c r="C305" s="20">
        <v>1138162.17</v>
      </c>
      <c r="D305" s="20"/>
      <c r="E305" s="20"/>
      <c r="F305" s="125">
        <v>2356487.42</v>
      </c>
      <c r="G305" s="54">
        <f t="shared" si="29"/>
        <v>207.0432036938989</v>
      </c>
      <c r="H305" s="54" t="e">
        <f t="shared" si="30"/>
        <v>#DIV/0!</v>
      </c>
    </row>
    <row r="306" spans="1:8" ht="18" customHeight="1">
      <c r="A306" s="25" t="s">
        <v>508</v>
      </c>
      <c r="B306" s="26" t="s">
        <v>32</v>
      </c>
      <c r="C306" s="22">
        <f>SUM(C307:C313)</f>
        <v>821362.48</v>
      </c>
      <c r="D306" s="22">
        <v>318100</v>
      </c>
      <c r="E306" s="22">
        <v>318100</v>
      </c>
      <c r="F306" s="124">
        <f>SUM(F307:F313)</f>
        <v>241456.95</v>
      </c>
      <c r="G306" s="54">
        <f t="shared" si="29"/>
        <v>29.39712439750109</v>
      </c>
      <c r="H306" s="54">
        <f t="shared" si="30"/>
        <v>75.90598868280415</v>
      </c>
    </row>
    <row r="307" spans="1:8" ht="14.25" customHeight="1">
      <c r="A307" s="18" t="s">
        <v>509</v>
      </c>
      <c r="B307" s="19" t="s">
        <v>241</v>
      </c>
      <c r="C307" s="20">
        <v>88723.12</v>
      </c>
      <c r="D307" s="20"/>
      <c r="E307" s="20"/>
      <c r="F307" s="125">
        <f>24833.55+7635.3</f>
        <v>32468.85</v>
      </c>
      <c r="G307" s="54">
        <f t="shared" si="29"/>
        <v>36.59570357760187</v>
      </c>
      <c r="H307" s="54" t="e">
        <f t="shared" si="30"/>
        <v>#DIV/0!</v>
      </c>
    </row>
    <row r="308" spans="1:8" ht="14.25" customHeight="1">
      <c r="A308" s="18" t="s">
        <v>510</v>
      </c>
      <c r="B308" s="19" t="s">
        <v>30</v>
      </c>
      <c r="C308" s="20">
        <v>1699.9</v>
      </c>
      <c r="D308" s="20"/>
      <c r="E308" s="20"/>
      <c r="F308" s="125">
        <v>1110.9</v>
      </c>
      <c r="G308" s="54">
        <f t="shared" si="29"/>
        <v>65.35090299429378</v>
      </c>
      <c r="H308" s="54" t="e">
        <f t="shared" si="30"/>
        <v>#DIV/0!</v>
      </c>
    </row>
    <row r="309" spans="1:8" ht="14.25" customHeight="1">
      <c r="A309" s="18" t="s">
        <v>511</v>
      </c>
      <c r="B309" s="19" t="s">
        <v>31</v>
      </c>
      <c r="C309" s="20">
        <v>97323.13</v>
      </c>
      <c r="D309" s="20"/>
      <c r="E309" s="20"/>
      <c r="F309" s="125">
        <f>11830+1349.7+8625</f>
        <v>21804.7</v>
      </c>
      <c r="G309" s="54">
        <f t="shared" si="29"/>
        <v>22.404437670674998</v>
      </c>
      <c r="H309" s="54" t="e">
        <f t="shared" si="30"/>
        <v>#DIV/0!</v>
      </c>
    </row>
    <row r="310" spans="1:8" ht="14.25" customHeight="1">
      <c r="A310" s="18" t="s">
        <v>1207</v>
      </c>
      <c r="B310" s="19" t="s">
        <v>1208</v>
      </c>
      <c r="C310" s="20">
        <v>0</v>
      </c>
      <c r="D310" s="20"/>
      <c r="E310" s="20"/>
      <c r="F310" s="125">
        <v>2750</v>
      </c>
      <c r="G310" s="54" t="e">
        <f>F310/C310*100</f>
        <v>#DIV/0!</v>
      </c>
      <c r="H310" s="54" t="e">
        <f>F310/E310*100</f>
        <v>#DIV/0!</v>
      </c>
    </row>
    <row r="311" spans="1:8" ht="14.25" customHeight="1">
      <c r="A311" s="18" t="s">
        <v>597</v>
      </c>
      <c r="B311" s="19" t="s">
        <v>598</v>
      </c>
      <c r="C311" s="20">
        <v>0</v>
      </c>
      <c r="D311" s="20"/>
      <c r="E311" s="20"/>
      <c r="F311" s="125">
        <v>0</v>
      </c>
      <c r="G311" s="54" t="e">
        <f t="shared" si="29"/>
        <v>#DIV/0!</v>
      </c>
      <c r="H311" s="54" t="e">
        <f>F311/E311*100</f>
        <v>#DIV/0!</v>
      </c>
    </row>
    <row r="312" spans="1:8" ht="14.25" customHeight="1">
      <c r="A312" s="18" t="s">
        <v>1038</v>
      </c>
      <c r="B312" s="19" t="s">
        <v>1039</v>
      </c>
      <c r="C312" s="20">
        <v>0</v>
      </c>
      <c r="D312" s="20"/>
      <c r="E312" s="20"/>
      <c r="F312" s="125">
        <v>0</v>
      </c>
      <c r="G312" s="54" t="e">
        <f>F312/C312*100</f>
        <v>#DIV/0!</v>
      </c>
      <c r="H312" s="54" t="e">
        <f>F312/E312*100</f>
        <v>#DIV/0!</v>
      </c>
    </row>
    <row r="313" spans="1:8" ht="14.25" customHeight="1">
      <c r="A313" s="18" t="s">
        <v>512</v>
      </c>
      <c r="B313" s="19" t="s">
        <v>298</v>
      </c>
      <c r="C313" s="20">
        <v>633616.33</v>
      </c>
      <c r="D313" s="20"/>
      <c r="E313" s="20"/>
      <c r="F313" s="125">
        <f>175492.5+7830</f>
        <v>183322.5</v>
      </c>
      <c r="G313" s="54">
        <f t="shared" si="29"/>
        <v>28.932729685170838</v>
      </c>
      <c r="H313" s="54" t="e">
        <f t="shared" si="30"/>
        <v>#DIV/0!</v>
      </c>
    </row>
    <row r="314" spans="1:8" ht="18" customHeight="1">
      <c r="A314" s="25" t="s">
        <v>1042</v>
      </c>
      <c r="B314" s="26" t="s">
        <v>1043</v>
      </c>
      <c r="C314" s="22">
        <f>SUM(C315)</f>
        <v>1234261.12</v>
      </c>
      <c r="D314" s="22">
        <v>0</v>
      </c>
      <c r="E314" s="22">
        <v>0</v>
      </c>
      <c r="F314" s="124">
        <f>SUM(F315)</f>
        <v>0</v>
      </c>
      <c r="G314" s="54">
        <f>F314/C314*100</f>
        <v>0</v>
      </c>
      <c r="H314" s="54" t="e">
        <f>F314/E314*100</f>
        <v>#DIV/0!</v>
      </c>
    </row>
    <row r="315" spans="1:8" ht="14.25" customHeight="1">
      <c r="A315" s="18" t="s">
        <v>1044</v>
      </c>
      <c r="B315" s="19" t="s">
        <v>1045</v>
      </c>
      <c r="C315" s="20">
        <v>1234261.12</v>
      </c>
      <c r="D315" s="20"/>
      <c r="E315" s="20"/>
      <c r="F315" s="125">
        <v>0</v>
      </c>
      <c r="G315" s="54">
        <f>F315/C315*100</f>
        <v>0</v>
      </c>
      <c r="H315" s="54" t="e">
        <f>F315/E315*100</f>
        <v>#DIV/0!</v>
      </c>
    </row>
    <row r="316" spans="1:8" ht="18" customHeight="1">
      <c r="A316" s="25" t="s">
        <v>513</v>
      </c>
      <c r="B316" s="26" t="s">
        <v>33</v>
      </c>
      <c r="C316" s="22">
        <f>SUM(C317:C318)</f>
        <v>147802.28</v>
      </c>
      <c r="D316" s="22">
        <v>120000</v>
      </c>
      <c r="E316" s="22">
        <v>120000</v>
      </c>
      <c r="F316" s="124">
        <f>SUM(F317:F318)</f>
        <v>139589.87</v>
      </c>
      <c r="G316" s="54">
        <f t="shared" si="29"/>
        <v>94.44365134286156</v>
      </c>
      <c r="H316" s="54">
        <f t="shared" si="30"/>
        <v>116.32489166666666</v>
      </c>
    </row>
    <row r="317" spans="1:8" ht="14.25" customHeight="1">
      <c r="A317" s="18" t="s">
        <v>514</v>
      </c>
      <c r="B317" s="19" t="s">
        <v>242</v>
      </c>
      <c r="C317" s="20">
        <v>147802.28</v>
      </c>
      <c r="D317" s="20"/>
      <c r="E317" s="20"/>
      <c r="F317" s="125">
        <v>139589.87</v>
      </c>
      <c r="G317" s="54">
        <f t="shared" si="29"/>
        <v>94.44365134286156</v>
      </c>
      <c r="H317" s="54" t="e">
        <f t="shared" si="30"/>
        <v>#DIV/0!</v>
      </c>
    </row>
    <row r="318" spans="1:8" ht="14.25" customHeight="1">
      <c r="A318" s="18" t="s">
        <v>1046</v>
      </c>
      <c r="B318" s="19" t="s">
        <v>1040</v>
      </c>
      <c r="C318" s="20">
        <v>0</v>
      </c>
      <c r="D318" s="20">
        <v>0</v>
      </c>
      <c r="E318" s="20"/>
      <c r="F318" s="125">
        <v>0</v>
      </c>
      <c r="G318" s="54" t="e">
        <f>F318/C318*100</f>
        <v>#DIV/0!</v>
      </c>
      <c r="H318" s="54" t="e">
        <f>F318/E318*100</f>
        <v>#DIV/0!</v>
      </c>
    </row>
    <row r="319" spans="1:8" ht="18" customHeight="1">
      <c r="A319" s="25" t="s">
        <v>515</v>
      </c>
      <c r="B319" s="26" t="s">
        <v>34</v>
      </c>
      <c r="C319" s="22">
        <f>SUM(C320:C321)</f>
        <v>818668.02</v>
      </c>
      <c r="D319" s="22">
        <v>229000</v>
      </c>
      <c r="E319" s="22">
        <v>229000</v>
      </c>
      <c r="F319" s="124">
        <f>SUM(F320:F321)</f>
        <v>186672.97</v>
      </c>
      <c r="G319" s="54">
        <f t="shared" si="29"/>
        <v>22.802035188818053</v>
      </c>
      <c r="H319" s="54">
        <f t="shared" si="30"/>
        <v>81.51658078602621</v>
      </c>
    </row>
    <row r="320" spans="1:8" ht="14.25" customHeight="1">
      <c r="A320" s="18" t="s">
        <v>516</v>
      </c>
      <c r="B320" s="19" t="s">
        <v>243</v>
      </c>
      <c r="C320" s="20">
        <v>10681.5</v>
      </c>
      <c r="D320" s="20"/>
      <c r="E320" s="20"/>
      <c r="F320" s="125">
        <v>4998</v>
      </c>
      <c r="G320" s="54">
        <f t="shared" si="29"/>
        <v>46.791181013902545</v>
      </c>
      <c r="H320" s="54" t="e">
        <f t="shared" si="30"/>
        <v>#DIV/0!</v>
      </c>
    </row>
    <row r="321" spans="1:8" ht="14.25" customHeight="1">
      <c r="A321" s="18" t="s">
        <v>517</v>
      </c>
      <c r="B321" s="19" t="s">
        <v>322</v>
      </c>
      <c r="C321" s="20">
        <v>807986.52</v>
      </c>
      <c r="D321" s="20"/>
      <c r="E321" s="20"/>
      <c r="F321" s="125">
        <f>181375+299.97</f>
        <v>181674.97</v>
      </c>
      <c r="G321" s="54">
        <f t="shared" si="29"/>
        <v>22.484901109488806</v>
      </c>
      <c r="H321" s="54" t="e">
        <f t="shared" si="30"/>
        <v>#DIV/0!</v>
      </c>
    </row>
    <row r="322" spans="1:8" ht="21" customHeight="1">
      <c r="A322" s="25" t="s">
        <v>760</v>
      </c>
      <c r="B322" s="26" t="s">
        <v>761</v>
      </c>
      <c r="C322" s="22">
        <f aca="true" t="shared" si="31" ref="C322:F323">C323</f>
        <v>92</v>
      </c>
      <c r="D322" s="22">
        <f t="shared" si="31"/>
        <v>0</v>
      </c>
      <c r="E322" s="22">
        <f t="shared" si="31"/>
        <v>0</v>
      </c>
      <c r="F322" s="124">
        <f t="shared" si="31"/>
        <v>0</v>
      </c>
      <c r="G322" s="54">
        <f>F322/C322*100</f>
        <v>0</v>
      </c>
      <c r="H322" s="54" t="e">
        <f>F322/E322*100</f>
        <v>#DIV/0!</v>
      </c>
    </row>
    <row r="323" spans="1:8" ht="18" customHeight="1">
      <c r="A323" s="122" t="s">
        <v>1041</v>
      </c>
      <c r="B323" s="26" t="s">
        <v>761</v>
      </c>
      <c r="C323" s="22">
        <f t="shared" si="31"/>
        <v>92</v>
      </c>
      <c r="D323" s="22">
        <f t="shared" si="31"/>
        <v>0</v>
      </c>
      <c r="E323" s="22">
        <f t="shared" si="31"/>
        <v>0</v>
      </c>
      <c r="F323" s="124">
        <f t="shared" si="31"/>
        <v>0</v>
      </c>
      <c r="G323" s="54">
        <f>F323/C323*100</f>
        <v>0</v>
      </c>
      <c r="H323" s="54" t="e">
        <f>F323/E323*100</f>
        <v>#DIV/0!</v>
      </c>
    </row>
    <row r="324" spans="1:8" ht="14.25" customHeight="1">
      <c r="A324" s="18" t="s">
        <v>762</v>
      </c>
      <c r="B324" s="19" t="s">
        <v>763</v>
      </c>
      <c r="C324" s="20">
        <v>92</v>
      </c>
      <c r="D324" s="20">
        <v>0</v>
      </c>
      <c r="E324" s="20">
        <v>0</v>
      </c>
      <c r="F324" s="125">
        <v>0</v>
      </c>
      <c r="G324" s="54">
        <f>F324/C324*100</f>
        <v>0</v>
      </c>
      <c r="H324" s="54" t="e">
        <f>F324/E324*100</f>
        <v>#DIV/0!</v>
      </c>
    </row>
    <row r="325" spans="1:8" ht="21" customHeight="1">
      <c r="A325" s="25" t="s">
        <v>518</v>
      </c>
      <c r="B325" s="26" t="s">
        <v>524</v>
      </c>
      <c r="C325" s="22">
        <f>C328</f>
        <v>5798869.99</v>
      </c>
      <c r="D325" s="22">
        <f>D328</f>
        <v>7061000</v>
      </c>
      <c r="E325" s="22">
        <f>E328</f>
        <v>6995000</v>
      </c>
      <c r="F325" s="124">
        <f>F328</f>
        <v>6801790.47</v>
      </c>
      <c r="G325" s="54">
        <f t="shared" si="29"/>
        <v>117.29510200658939</v>
      </c>
      <c r="H325" s="54">
        <f t="shared" si="30"/>
        <v>97.2378909220872</v>
      </c>
    </row>
    <row r="326" spans="1:8" ht="27" customHeight="1">
      <c r="A326" s="92" t="s">
        <v>802</v>
      </c>
      <c r="B326" s="92" t="s">
        <v>896</v>
      </c>
      <c r="C326" s="97" t="s">
        <v>1022</v>
      </c>
      <c r="D326" s="48" t="s">
        <v>1162</v>
      </c>
      <c r="E326" s="48" t="s">
        <v>1163</v>
      </c>
      <c r="F326" s="48" t="s">
        <v>1164</v>
      </c>
      <c r="G326" s="55" t="s">
        <v>806</v>
      </c>
      <c r="H326" s="55" t="s">
        <v>807</v>
      </c>
    </row>
    <row r="327" spans="1:8" ht="9.75" customHeight="1">
      <c r="A327" s="98">
        <v>1</v>
      </c>
      <c r="B327" s="98">
        <v>2</v>
      </c>
      <c r="C327" s="55">
        <v>3</v>
      </c>
      <c r="D327" s="55">
        <v>4</v>
      </c>
      <c r="E327" s="55">
        <v>5</v>
      </c>
      <c r="F327" s="55">
        <v>6</v>
      </c>
      <c r="G327" s="55">
        <v>7</v>
      </c>
      <c r="H327" s="55">
        <v>8</v>
      </c>
    </row>
    <row r="328" spans="1:8" ht="18" customHeight="1">
      <c r="A328" s="25" t="s">
        <v>519</v>
      </c>
      <c r="B328" s="26" t="s">
        <v>523</v>
      </c>
      <c r="C328" s="22">
        <f>C329</f>
        <v>5798869.99</v>
      </c>
      <c r="D328" s="22">
        <v>7061000</v>
      </c>
      <c r="E328" s="22">
        <f>7061000-66000</f>
        <v>6995000</v>
      </c>
      <c r="F328" s="124">
        <f>F329</f>
        <v>6801790.47</v>
      </c>
      <c r="G328" s="54">
        <f t="shared" si="29"/>
        <v>117.29510200658939</v>
      </c>
      <c r="H328" s="54">
        <f t="shared" si="30"/>
        <v>97.2378909220872</v>
      </c>
    </row>
    <row r="329" spans="1:8" ht="14.25" customHeight="1">
      <c r="A329" s="18" t="s">
        <v>520</v>
      </c>
      <c r="B329" s="19" t="s">
        <v>154</v>
      </c>
      <c r="C329" s="20">
        <v>5798869.99</v>
      </c>
      <c r="D329" s="20"/>
      <c r="E329" s="20"/>
      <c r="F329" s="125">
        <v>6801790.47</v>
      </c>
      <c r="G329" s="54">
        <f t="shared" si="29"/>
        <v>117.29510200658939</v>
      </c>
      <c r="H329" s="54" t="e">
        <f t="shared" si="30"/>
        <v>#DIV/0!</v>
      </c>
    </row>
    <row r="330" spans="1:8" ht="24" customHeight="1">
      <c r="A330" s="32"/>
      <c r="B330" s="28" t="s">
        <v>1189</v>
      </c>
      <c r="C330" s="21">
        <f>C214+C294</f>
        <v>47538891.24000001</v>
      </c>
      <c r="D330" s="21">
        <f>D214+D294</f>
        <v>40285500</v>
      </c>
      <c r="E330" s="21">
        <f>E214+E294</f>
        <v>40285500</v>
      </c>
      <c r="F330" s="123">
        <f>F214+F294</f>
        <v>36236340.68</v>
      </c>
      <c r="G330" s="56">
        <f>F330/C330*100</f>
        <v>76.2246231134439</v>
      </c>
      <c r="H330" s="56">
        <f>F330/E330*100</f>
        <v>89.94884184135731</v>
      </c>
    </row>
    <row r="331" ht="25.5" customHeight="1"/>
  </sheetData>
  <sheetProtection/>
  <mergeCells count="30">
    <mergeCell ref="A20:B20"/>
    <mergeCell ref="A21:B21"/>
    <mergeCell ref="A31:B31"/>
    <mergeCell ref="A16:B16"/>
    <mergeCell ref="A17:B17"/>
    <mergeCell ref="A27:B27"/>
    <mergeCell ref="G211:H211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F1:H1"/>
    <mergeCell ref="G13:H13"/>
    <mergeCell ref="A14:B14"/>
    <mergeCell ref="A5:H5"/>
    <mergeCell ref="A6:H6"/>
    <mergeCell ref="A19:H19"/>
    <mergeCell ref="A15:B15"/>
    <mergeCell ref="A18:B18"/>
    <mergeCell ref="A39:B39"/>
    <mergeCell ref="A33:B33"/>
    <mergeCell ref="G42:H42"/>
    <mergeCell ref="A35:B35"/>
    <mergeCell ref="A26:H26"/>
    <mergeCell ref="A28:B28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140" zoomScaleNormal="140" workbookViewId="0" topLeftCell="A13">
      <selection activeCell="B47" sqref="B47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5" width="8.7109375" style="2" customWidth="1"/>
    <col min="6" max="6" width="10.140625" style="2" customWidth="1"/>
    <col min="7" max="7" width="5.57421875" style="50" customWidth="1"/>
    <col min="8" max="8" width="6.421875" style="50" customWidth="1"/>
    <col min="9" max="16384" width="9.140625" style="2" customWidth="1"/>
  </cols>
  <sheetData>
    <row r="1" spans="1:2" ht="51.75" customHeight="1">
      <c r="A1" s="105" t="s">
        <v>904</v>
      </c>
      <c r="B1" s="12"/>
    </row>
    <row r="2" spans="3:8" ht="22.5" customHeight="1">
      <c r="C2" s="8"/>
      <c r="D2" s="8"/>
      <c r="E2" s="8"/>
      <c r="F2" s="8"/>
      <c r="G2" s="158"/>
      <c r="H2" s="158"/>
    </row>
    <row r="3" spans="1:8" ht="30" customHeight="1">
      <c r="A3" s="92" t="s">
        <v>808</v>
      </c>
      <c r="B3" s="92" t="s">
        <v>809</v>
      </c>
      <c r="C3" s="97" t="s">
        <v>1022</v>
      </c>
      <c r="D3" s="48" t="s">
        <v>1162</v>
      </c>
      <c r="E3" s="48" t="s">
        <v>1163</v>
      </c>
      <c r="F3" s="48" t="s">
        <v>1164</v>
      </c>
      <c r="G3" s="55" t="s">
        <v>806</v>
      </c>
      <c r="H3" s="55" t="s">
        <v>807</v>
      </c>
    </row>
    <row r="4" spans="1:8" s="50" customFormat="1" ht="9.7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99" t="s">
        <v>810</v>
      </c>
      <c r="B5" s="100" t="s">
        <v>811</v>
      </c>
      <c r="C5" s="20">
        <v>29390148</v>
      </c>
      <c r="D5" s="20">
        <v>13617600</v>
      </c>
      <c r="E5" s="20">
        <v>13617600</v>
      </c>
      <c r="F5" s="125">
        <f>'TABLICA 1-3'!F46+'TABLICA 1-3'!F100+'TABLICA 1-3'!F101+'TABLICA 1-3'!F115+'TABLICA 1-3'!F116+'TABLICA 1-3'!F118+'TABLICA 1-3'!F122+'TABLICA 1-3'!F128+'TABLICA 1-3'!F130+'TABLICA 1-3'!F134+'TABLICA 1-3'!F146+'TABLICA 1-3'!F178+'TABLICA 1-3'!F182+'TABLICA 1-3'!F107+19568.48</f>
        <v>16538837.66</v>
      </c>
      <c r="G5" s="54">
        <f>F5/C5*100</f>
        <v>56.27340719754116</v>
      </c>
      <c r="H5" s="54">
        <f aca="true" t="shared" si="0" ref="H5:H25">F5/E5*100</f>
        <v>121.45192735871227</v>
      </c>
    </row>
    <row r="6" spans="1:8" ht="18" customHeight="1">
      <c r="A6" s="99" t="s">
        <v>1234</v>
      </c>
      <c r="B6" s="100" t="s">
        <v>812</v>
      </c>
      <c r="C6" s="20">
        <v>7833795</v>
      </c>
      <c r="D6" s="20">
        <f>D7+D8+D9</f>
        <v>1720450</v>
      </c>
      <c r="E6" s="20">
        <f>E7+E8+E9</f>
        <v>1720450</v>
      </c>
      <c r="F6" s="125">
        <f>F7+F8+F9</f>
        <v>1788429.01</v>
      </c>
      <c r="G6" s="54">
        <f>F6/C6*100</f>
        <v>22.829663145384835</v>
      </c>
      <c r="H6" s="54">
        <f t="shared" si="0"/>
        <v>103.95123427010375</v>
      </c>
    </row>
    <row r="7" spans="1:8" ht="18" customHeight="1">
      <c r="A7" s="99" t="s">
        <v>813</v>
      </c>
      <c r="B7" s="100" t="s">
        <v>1241</v>
      </c>
      <c r="C7" s="20"/>
      <c r="D7" s="20">
        <v>1707600</v>
      </c>
      <c r="E7" s="20">
        <v>1707600</v>
      </c>
      <c r="F7" s="125">
        <v>1765073.72</v>
      </c>
      <c r="G7" s="54"/>
      <c r="H7" s="54">
        <f>F7/E7*100</f>
        <v>103.36576013117826</v>
      </c>
    </row>
    <row r="8" spans="1:8" ht="18" customHeight="1">
      <c r="A8" s="99" t="s">
        <v>134</v>
      </c>
      <c r="B8" s="100" t="s">
        <v>1238</v>
      </c>
      <c r="C8" s="20"/>
      <c r="D8" s="20">
        <v>100</v>
      </c>
      <c r="E8" s="20">
        <v>100</v>
      </c>
      <c r="F8" s="125">
        <v>24.21</v>
      </c>
      <c r="G8" s="54"/>
      <c r="H8" s="54">
        <f t="shared" si="0"/>
        <v>24.21</v>
      </c>
    </row>
    <row r="9" spans="1:8" ht="18" customHeight="1">
      <c r="A9" s="99" t="s">
        <v>1249</v>
      </c>
      <c r="B9" s="100" t="s">
        <v>1239</v>
      </c>
      <c r="C9" s="20"/>
      <c r="D9" s="20">
        <v>12750</v>
      </c>
      <c r="E9" s="20">
        <v>12750</v>
      </c>
      <c r="F9" s="125">
        <v>23331.08</v>
      </c>
      <c r="G9" s="54"/>
      <c r="H9" s="54">
        <f t="shared" si="0"/>
        <v>182.98886274509806</v>
      </c>
    </row>
    <row r="10" spans="1:8" ht="18" customHeight="1">
      <c r="A10" s="99" t="s">
        <v>1235</v>
      </c>
      <c r="B10" s="100" t="s">
        <v>814</v>
      </c>
      <c r="C10" s="20">
        <v>8085946</v>
      </c>
      <c r="D10" s="20">
        <f>D11+D12</f>
        <v>5297500</v>
      </c>
      <c r="E10" s="20">
        <f>E11+E12</f>
        <v>5297500</v>
      </c>
      <c r="F10" s="125">
        <f>F11+F12</f>
        <v>6077787.51</v>
      </c>
      <c r="G10" s="54">
        <f>F10/C10*100</f>
        <v>75.1648293223823</v>
      </c>
      <c r="H10" s="54">
        <f t="shared" si="0"/>
        <v>114.72935365738554</v>
      </c>
    </row>
    <row r="11" spans="1:8" ht="18" customHeight="1">
      <c r="A11" s="99" t="s">
        <v>1250</v>
      </c>
      <c r="B11" s="100" t="s">
        <v>1240</v>
      </c>
      <c r="C11" s="20"/>
      <c r="D11" s="20">
        <v>4747000</v>
      </c>
      <c r="E11" s="20">
        <v>4747000</v>
      </c>
      <c r="F11" s="125">
        <v>5482397.52</v>
      </c>
      <c r="G11" s="54"/>
      <c r="H11" s="54">
        <f t="shared" si="0"/>
        <v>115.49183737097113</v>
      </c>
    </row>
    <row r="12" spans="1:8" ht="18" customHeight="1">
      <c r="A12" s="99" t="s">
        <v>1251</v>
      </c>
      <c r="B12" s="100" t="s">
        <v>1242</v>
      </c>
      <c r="C12" s="20"/>
      <c r="D12" s="20">
        <v>550500</v>
      </c>
      <c r="E12" s="20">
        <v>550500</v>
      </c>
      <c r="F12" s="125">
        <v>595389.99</v>
      </c>
      <c r="G12" s="54"/>
      <c r="H12" s="54">
        <f t="shared" si="0"/>
        <v>108.15440326975477</v>
      </c>
    </row>
    <row r="13" spans="1:8" ht="18" customHeight="1">
      <c r="A13" s="99" t="s">
        <v>1236</v>
      </c>
      <c r="B13" s="100" t="s">
        <v>815</v>
      </c>
      <c r="C13" s="20">
        <v>2065313</v>
      </c>
      <c r="D13" s="20">
        <f>D14+D15+D16</f>
        <v>8122000</v>
      </c>
      <c r="E13" s="20">
        <f>E14+E15+E16</f>
        <v>8122000</v>
      </c>
      <c r="F13" s="125">
        <f>F14+F15+F16</f>
        <v>6449889.89</v>
      </c>
      <c r="G13" s="54">
        <f>F13/C13*100</f>
        <v>312.2960001704342</v>
      </c>
      <c r="H13" s="54">
        <f t="shared" si="0"/>
        <v>79.41258175326273</v>
      </c>
    </row>
    <row r="14" spans="1:8" ht="18" customHeight="1">
      <c r="A14" s="99" t="s">
        <v>816</v>
      </c>
      <c r="B14" s="100" t="s">
        <v>1243</v>
      </c>
      <c r="C14" s="20"/>
      <c r="D14" s="20">
        <v>8037000</v>
      </c>
      <c r="E14" s="20">
        <v>8037000</v>
      </c>
      <c r="F14" s="125">
        <v>6362849.89</v>
      </c>
      <c r="G14" s="54"/>
      <c r="H14" s="54">
        <f t="shared" si="0"/>
        <v>79.16946485006842</v>
      </c>
    </row>
    <row r="15" spans="1:8" ht="18" customHeight="1">
      <c r="A15" s="99" t="s">
        <v>1252</v>
      </c>
      <c r="B15" s="100" t="s">
        <v>1244</v>
      </c>
      <c r="C15" s="20"/>
      <c r="D15" s="20">
        <v>25000</v>
      </c>
      <c r="E15" s="20">
        <v>25000</v>
      </c>
      <c r="F15" s="125">
        <v>15040</v>
      </c>
      <c r="G15" s="54"/>
      <c r="H15" s="54">
        <f t="shared" si="0"/>
        <v>60.160000000000004</v>
      </c>
    </row>
    <row r="16" spans="1:8" ht="18" customHeight="1">
      <c r="A16" s="99" t="s">
        <v>1253</v>
      </c>
      <c r="B16" s="100" t="s">
        <v>1245</v>
      </c>
      <c r="C16" s="20"/>
      <c r="D16" s="20">
        <v>60000</v>
      </c>
      <c r="E16" s="20">
        <v>60000</v>
      </c>
      <c r="F16" s="125">
        <v>72000</v>
      </c>
      <c r="G16" s="54"/>
      <c r="H16" s="54">
        <f t="shared" si="0"/>
        <v>120</v>
      </c>
    </row>
    <row r="17" spans="1:8" ht="18" customHeight="1">
      <c r="A17" s="99" t="s">
        <v>1237</v>
      </c>
      <c r="B17" s="100" t="s">
        <v>817</v>
      </c>
      <c r="C17" s="20">
        <v>1555831</v>
      </c>
      <c r="D17" s="20">
        <f>D18+D19+D20</f>
        <v>472000</v>
      </c>
      <c r="E17" s="20">
        <f>E18+E19+E20</f>
        <v>472000</v>
      </c>
      <c r="F17" s="125">
        <f>F18+F19+F20</f>
        <v>2621413.28</v>
      </c>
      <c r="G17" s="54">
        <f>F17/C17*100</f>
        <v>168.48959045037665</v>
      </c>
      <c r="H17" s="54">
        <f t="shared" si="0"/>
        <v>555.3841694915253</v>
      </c>
    </row>
    <row r="18" spans="1:8" ht="18" customHeight="1">
      <c r="A18" s="99" t="s">
        <v>818</v>
      </c>
      <c r="B18" s="100" t="s">
        <v>1246</v>
      </c>
      <c r="C18" s="20"/>
      <c r="D18" s="20">
        <v>0</v>
      </c>
      <c r="E18" s="20">
        <v>0</v>
      </c>
      <c r="F18" s="125">
        <v>402911.32</v>
      </c>
      <c r="G18" s="54"/>
      <c r="H18" s="54" t="e">
        <f t="shared" si="0"/>
        <v>#DIV/0!</v>
      </c>
    </row>
    <row r="19" spans="1:8" ht="18" customHeight="1">
      <c r="A19" s="99" t="s">
        <v>1254</v>
      </c>
      <c r="B19" s="100" t="s">
        <v>1247</v>
      </c>
      <c r="C19" s="20"/>
      <c r="D19" s="20">
        <v>38000</v>
      </c>
      <c r="E19" s="20">
        <v>38000</v>
      </c>
      <c r="F19" s="125">
        <v>39287.5</v>
      </c>
      <c r="G19" s="54"/>
      <c r="H19" s="54">
        <f t="shared" si="0"/>
        <v>103.38815789473684</v>
      </c>
    </row>
    <row r="20" spans="1:8" ht="18" customHeight="1">
      <c r="A20" s="99" t="s">
        <v>1255</v>
      </c>
      <c r="B20" s="100" t="s">
        <v>1248</v>
      </c>
      <c r="C20" s="20"/>
      <c r="D20" s="20">
        <v>434000</v>
      </c>
      <c r="E20" s="20">
        <v>434000</v>
      </c>
      <c r="F20" s="125">
        <v>2179214.46</v>
      </c>
      <c r="G20" s="54"/>
      <c r="H20" s="54">
        <f t="shared" si="0"/>
        <v>502.12314746543774</v>
      </c>
    </row>
    <row r="21" spans="1:8" ht="18" customHeight="1">
      <c r="A21" s="99" t="s">
        <v>1216</v>
      </c>
      <c r="B21" s="100" t="s">
        <v>819</v>
      </c>
      <c r="C21" s="20">
        <v>23313</v>
      </c>
      <c r="D21" s="20">
        <f>'TABLICA 1-3'!D183</f>
        <v>123000</v>
      </c>
      <c r="E21" s="20">
        <f>'TABLICA 1-3'!E183</f>
        <v>123000</v>
      </c>
      <c r="F21" s="125">
        <f>'TABLICA 1-3'!F183+'TABLICA 1-3'!F147</f>
        <v>202328.96</v>
      </c>
      <c r="G21" s="54">
        <f>F21/C21*100</f>
        <v>867.8804100716338</v>
      </c>
      <c r="H21" s="54">
        <f t="shared" si="0"/>
        <v>164.4950894308943</v>
      </c>
    </row>
    <row r="22" spans="1:8" ht="18" customHeight="1">
      <c r="A22" s="99" t="s">
        <v>1258</v>
      </c>
      <c r="B22" s="100" t="s">
        <v>1217</v>
      </c>
      <c r="C22" s="20">
        <v>0</v>
      </c>
      <c r="D22" s="20">
        <v>3205550</v>
      </c>
      <c r="E22" s="20">
        <v>3205550</v>
      </c>
      <c r="F22" s="125">
        <f>F23+F24</f>
        <v>5432567.64</v>
      </c>
      <c r="G22" s="54" t="e">
        <f>F22/C22*100</f>
        <v>#DIV/0!</v>
      </c>
      <c r="H22" s="54">
        <f t="shared" si="0"/>
        <v>169.47380761491786</v>
      </c>
    </row>
    <row r="23" spans="1:8" ht="18" customHeight="1">
      <c r="A23" s="99" t="s">
        <v>1215</v>
      </c>
      <c r="B23" s="100" t="s">
        <v>1261</v>
      </c>
      <c r="C23" s="20">
        <v>0</v>
      </c>
      <c r="D23" s="20">
        <v>3205550</v>
      </c>
      <c r="E23" s="20">
        <v>3205550</v>
      </c>
      <c r="F23" s="125">
        <v>4932567.64</v>
      </c>
      <c r="G23" s="54"/>
      <c r="H23" s="54">
        <f>F23/E23*100</f>
        <v>153.87586030478388</v>
      </c>
    </row>
    <row r="24" spans="1:8" ht="18" customHeight="1">
      <c r="A24" s="99" t="s">
        <v>1259</v>
      </c>
      <c r="B24" s="100" t="s">
        <v>1260</v>
      </c>
      <c r="C24" s="20">
        <v>0</v>
      </c>
      <c r="D24" s="20">
        <v>0</v>
      </c>
      <c r="E24" s="20">
        <v>0</v>
      </c>
      <c r="F24" s="125">
        <v>500000</v>
      </c>
      <c r="G24" s="54"/>
      <c r="H24" s="54" t="e">
        <f>F24/E24*100</f>
        <v>#DIV/0!</v>
      </c>
    </row>
    <row r="25" spans="1:8" ht="30" customHeight="1">
      <c r="A25" s="185" t="s">
        <v>820</v>
      </c>
      <c r="B25" s="186"/>
      <c r="C25" s="21">
        <f>SUM(C5:C22)</f>
        <v>48954346</v>
      </c>
      <c r="D25" s="21">
        <f>D5+D6+D10+D13+D17+D21+D22</f>
        <v>32558100</v>
      </c>
      <c r="E25" s="21">
        <f>E5+E6+E10+E13+E17+E21+E22</f>
        <v>32558100</v>
      </c>
      <c r="F25" s="123">
        <f>F5+F6+F10+F13+F17+F21+F22</f>
        <v>39111253.95</v>
      </c>
      <c r="G25" s="56">
        <f>F25/C25*100</f>
        <v>79.89332336295536</v>
      </c>
      <c r="H25" s="56">
        <f t="shared" si="0"/>
        <v>120.12756871561916</v>
      </c>
    </row>
    <row r="26" ht="237" customHeight="1"/>
    <row r="27" spans="1:2" ht="28.5" customHeight="1">
      <c r="A27" s="105" t="s">
        <v>905</v>
      </c>
      <c r="B27" s="12"/>
    </row>
    <row r="28" spans="3:8" ht="22.5" customHeight="1">
      <c r="C28" s="8"/>
      <c r="D28" s="8"/>
      <c r="E28" s="8"/>
      <c r="F28" s="8"/>
      <c r="G28" s="158"/>
      <c r="H28" s="158"/>
    </row>
    <row r="29" spans="1:8" ht="30" customHeight="1">
      <c r="A29" s="92" t="s">
        <v>808</v>
      </c>
      <c r="B29" s="92" t="s">
        <v>809</v>
      </c>
      <c r="C29" s="97" t="s">
        <v>1022</v>
      </c>
      <c r="D29" s="48" t="s">
        <v>1162</v>
      </c>
      <c r="E29" s="48" t="s">
        <v>1163</v>
      </c>
      <c r="F29" s="48" t="s">
        <v>1164</v>
      </c>
      <c r="G29" s="55" t="s">
        <v>806</v>
      </c>
      <c r="H29" s="55" t="s">
        <v>807</v>
      </c>
    </row>
    <row r="30" spans="1:8" s="50" customFormat="1" ht="9.75" customHeight="1">
      <c r="A30" s="98">
        <v>1</v>
      </c>
      <c r="B30" s="98">
        <v>2</v>
      </c>
      <c r="C30" s="55">
        <v>3</v>
      </c>
      <c r="D30" s="55">
        <v>4</v>
      </c>
      <c r="E30" s="55">
        <v>5</v>
      </c>
      <c r="F30" s="55">
        <v>6</v>
      </c>
      <c r="G30" s="55">
        <v>7</v>
      </c>
      <c r="H30" s="55">
        <v>8</v>
      </c>
    </row>
    <row r="31" spans="1:8" ht="18" customHeight="1">
      <c r="A31" s="99" t="s">
        <v>810</v>
      </c>
      <c r="B31" s="100" t="s">
        <v>811</v>
      </c>
      <c r="C31" s="20">
        <v>29390148</v>
      </c>
      <c r="D31" s="20">
        <v>19540999</v>
      </c>
      <c r="E31" s="20">
        <v>19540999</v>
      </c>
      <c r="F31" s="125">
        <v>19070094.36</v>
      </c>
      <c r="G31" s="54">
        <f>F31/C31*100</f>
        <v>64.88600996497193</v>
      </c>
      <c r="H31" s="54">
        <f aca="true" t="shared" si="1" ref="H31:H51">F31/E31*100</f>
        <v>97.59017110640045</v>
      </c>
    </row>
    <row r="32" spans="1:8" ht="18" customHeight="1">
      <c r="A32" s="99" t="s">
        <v>1234</v>
      </c>
      <c r="B32" s="100" t="s">
        <v>812</v>
      </c>
      <c r="C32" s="20">
        <v>5580100</v>
      </c>
      <c r="D32" s="20">
        <f>D33+D34+D35</f>
        <v>3250451</v>
      </c>
      <c r="E32" s="20">
        <f>E33+E34+E35</f>
        <v>3250451</v>
      </c>
      <c r="F32" s="125">
        <v>1784476.67</v>
      </c>
      <c r="G32" s="54">
        <f>F32/C32*100</f>
        <v>31.97929553233813</v>
      </c>
      <c r="H32" s="54">
        <f t="shared" si="1"/>
        <v>54.89935612011995</v>
      </c>
    </row>
    <row r="33" spans="1:8" ht="18" customHeight="1">
      <c r="A33" s="99" t="s">
        <v>813</v>
      </c>
      <c r="B33" s="100" t="s">
        <v>1241</v>
      </c>
      <c r="C33" s="20">
        <v>0</v>
      </c>
      <c r="D33" s="20">
        <v>3237601</v>
      </c>
      <c r="E33" s="20">
        <v>3237601</v>
      </c>
      <c r="F33" s="125">
        <v>1765073.72</v>
      </c>
      <c r="G33" s="54"/>
      <c r="H33" s="54">
        <f t="shared" si="1"/>
        <v>54.51795079134211</v>
      </c>
    </row>
    <row r="34" spans="1:8" ht="18" customHeight="1">
      <c r="A34" s="99" t="s">
        <v>134</v>
      </c>
      <c r="B34" s="100" t="s">
        <v>1238</v>
      </c>
      <c r="C34" s="20">
        <v>0</v>
      </c>
      <c r="D34" s="20">
        <v>100</v>
      </c>
      <c r="E34" s="20">
        <v>100</v>
      </c>
      <c r="F34" s="125">
        <v>24.21</v>
      </c>
      <c r="G34" s="54"/>
      <c r="H34" s="54">
        <f t="shared" si="1"/>
        <v>24.21</v>
      </c>
    </row>
    <row r="35" spans="1:8" ht="18" customHeight="1">
      <c r="A35" s="99" t="s">
        <v>1249</v>
      </c>
      <c r="B35" s="100" t="s">
        <v>1239</v>
      </c>
      <c r="C35" s="20">
        <v>0</v>
      </c>
      <c r="D35" s="20">
        <v>12750</v>
      </c>
      <c r="E35" s="20">
        <v>12750</v>
      </c>
      <c r="F35" s="125">
        <v>19378.74</v>
      </c>
      <c r="G35" s="54"/>
      <c r="H35" s="54">
        <f t="shared" si="1"/>
        <v>151.99011764705884</v>
      </c>
    </row>
    <row r="36" spans="1:8" ht="18" customHeight="1">
      <c r="A36" s="99" t="s">
        <v>1235</v>
      </c>
      <c r="B36" s="100" t="s">
        <v>814</v>
      </c>
      <c r="C36" s="20">
        <v>8021732</v>
      </c>
      <c r="D36" s="20">
        <f>D37+D38</f>
        <v>5471500</v>
      </c>
      <c r="E36" s="20">
        <f>E37+E38</f>
        <v>5471500</v>
      </c>
      <c r="F36" s="125">
        <v>6099149.15</v>
      </c>
      <c r="G36" s="54">
        <f>F36/C36*100</f>
        <v>76.0328212161663</v>
      </c>
      <c r="H36" s="54">
        <f t="shared" si="1"/>
        <v>111.47124463127113</v>
      </c>
    </row>
    <row r="37" spans="1:8" ht="18" customHeight="1">
      <c r="A37" s="99" t="s">
        <v>1250</v>
      </c>
      <c r="B37" s="100" t="s">
        <v>1240</v>
      </c>
      <c r="C37" s="20">
        <v>0</v>
      </c>
      <c r="D37" s="20">
        <v>4782000</v>
      </c>
      <c r="E37" s="20">
        <v>4782000</v>
      </c>
      <c r="F37" s="125">
        <v>5517510.79</v>
      </c>
      <c r="G37" s="54"/>
      <c r="H37" s="54">
        <f t="shared" si="1"/>
        <v>115.38081953157675</v>
      </c>
    </row>
    <row r="38" spans="1:8" ht="18" customHeight="1">
      <c r="A38" s="99" t="s">
        <v>1251</v>
      </c>
      <c r="B38" s="100" t="s">
        <v>1256</v>
      </c>
      <c r="C38" s="20">
        <v>0</v>
      </c>
      <c r="D38" s="20">
        <v>689500</v>
      </c>
      <c r="E38" s="20">
        <v>689500</v>
      </c>
      <c r="F38" s="125">
        <v>581638.36</v>
      </c>
      <c r="G38" s="54"/>
      <c r="H38" s="54">
        <f t="shared" si="1"/>
        <v>84.35654242204495</v>
      </c>
    </row>
    <row r="39" spans="1:8" ht="18" customHeight="1">
      <c r="A39" s="99" t="s">
        <v>1236</v>
      </c>
      <c r="B39" s="100" t="s">
        <v>815</v>
      </c>
      <c r="C39" s="20">
        <v>3070018</v>
      </c>
      <c r="D39" s="20">
        <f>D40+D41+D42</f>
        <v>8122000</v>
      </c>
      <c r="E39" s="20">
        <f>E40+E41+E42</f>
        <v>8122000</v>
      </c>
      <c r="F39" s="125">
        <f>F40+F41+F42</f>
        <v>6365854.21</v>
      </c>
      <c r="G39" s="54">
        <f>F39/C39*100</f>
        <v>207.35559889225405</v>
      </c>
      <c r="H39" s="54">
        <f t="shared" si="1"/>
        <v>78.37791442994336</v>
      </c>
    </row>
    <row r="40" spans="1:8" ht="18" customHeight="1">
      <c r="A40" s="99" t="s">
        <v>816</v>
      </c>
      <c r="B40" s="100" t="s">
        <v>1243</v>
      </c>
      <c r="C40" s="20">
        <v>0</v>
      </c>
      <c r="D40" s="20">
        <v>8037000</v>
      </c>
      <c r="E40" s="20">
        <v>8037000</v>
      </c>
      <c r="F40" s="125">
        <v>6278814.21</v>
      </c>
      <c r="G40" s="54"/>
      <c r="H40" s="54">
        <f t="shared" si="1"/>
        <v>78.12385479656588</v>
      </c>
    </row>
    <row r="41" spans="1:8" ht="18" customHeight="1">
      <c r="A41" s="99" t="s">
        <v>1252</v>
      </c>
      <c r="B41" s="100" t="s">
        <v>1244</v>
      </c>
      <c r="C41" s="20">
        <v>0</v>
      </c>
      <c r="D41" s="20">
        <v>25000</v>
      </c>
      <c r="E41" s="20">
        <v>25000</v>
      </c>
      <c r="F41" s="125">
        <v>15040</v>
      </c>
      <c r="G41" s="54"/>
      <c r="H41" s="54">
        <f t="shared" si="1"/>
        <v>60.160000000000004</v>
      </c>
    </row>
    <row r="42" spans="1:8" ht="18" customHeight="1">
      <c r="A42" s="99" t="s">
        <v>1253</v>
      </c>
      <c r="B42" s="100" t="s">
        <v>1257</v>
      </c>
      <c r="C42" s="20">
        <v>0</v>
      </c>
      <c r="D42" s="20">
        <v>60000</v>
      </c>
      <c r="E42" s="20">
        <v>60000</v>
      </c>
      <c r="F42" s="125">
        <v>72000</v>
      </c>
      <c r="G42" s="54"/>
      <c r="H42" s="54">
        <f t="shared" si="1"/>
        <v>120</v>
      </c>
    </row>
    <row r="43" spans="1:8" ht="18" customHeight="1">
      <c r="A43" s="99" t="s">
        <v>1237</v>
      </c>
      <c r="B43" s="100" t="s">
        <v>817</v>
      </c>
      <c r="C43" s="20">
        <v>1453580</v>
      </c>
      <c r="D43" s="20">
        <f>D44+D45+D46</f>
        <v>572000</v>
      </c>
      <c r="E43" s="20">
        <f>E44+E45+E46</f>
        <v>572000</v>
      </c>
      <c r="F43" s="125">
        <f>F44+F45+F46</f>
        <v>2181869.69</v>
      </c>
      <c r="G43" s="54">
        <f>F43/C43*100</f>
        <v>150.10317216802653</v>
      </c>
      <c r="H43" s="54">
        <f t="shared" si="1"/>
        <v>381.44575000000003</v>
      </c>
    </row>
    <row r="44" spans="1:8" ht="18" customHeight="1">
      <c r="A44" s="99" t="s">
        <v>818</v>
      </c>
      <c r="B44" s="100" t="s">
        <v>1246</v>
      </c>
      <c r="C44" s="20">
        <v>0</v>
      </c>
      <c r="D44" s="20">
        <v>100000</v>
      </c>
      <c r="E44" s="20">
        <v>100000</v>
      </c>
      <c r="F44" s="125">
        <v>502048.17</v>
      </c>
      <c r="G44" s="54"/>
      <c r="H44" s="54">
        <f t="shared" si="1"/>
        <v>502.04816999999997</v>
      </c>
    </row>
    <row r="45" spans="1:8" ht="18" customHeight="1">
      <c r="A45" s="99" t="s">
        <v>1254</v>
      </c>
      <c r="B45" s="100" t="s">
        <v>1247</v>
      </c>
      <c r="C45" s="20">
        <v>0</v>
      </c>
      <c r="D45" s="20">
        <v>38000</v>
      </c>
      <c r="E45" s="20">
        <v>38000</v>
      </c>
      <c r="F45" s="125">
        <v>7131</v>
      </c>
      <c r="G45" s="54"/>
      <c r="H45" s="54">
        <f t="shared" si="1"/>
        <v>18.76578947368421</v>
      </c>
    </row>
    <row r="46" spans="1:8" ht="18" customHeight="1">
      <c r="A46" s="99" t="s">
        <v>1255</v>
      </c>
      <c r="B46" s="100" t="s">
        <v>1248</v>
      </c>
      <c r="C46" s="20">
        <v>0</v>
      </c>
      <c r="D46" s="20">
        <v>434000</v>
      </c>
      <c r="E46" s="20">
        <v>434000</v>
      </c>
      <c r="F46" s="125">
        <v>1672690.52</v>
      </c>
      <c r="G46" s="54"/>
      <c r="H46" s="54">
        <f t="shared" si="1"/>
        <v>385.4125622119816</v>
      </c>
    </row>
    <row r="47" spans="1:8" ht="18" customHeight="1">
      <c r="A47" s="99" t="s">
        <v>1216</v>
      </c>
      <c r="B47" s="100" t="s">
        <v>819</v>
      </c>
      <c r="C47" s="20">
        <v>23313</v>
      </c>
      <c r="D47" s="20">
        <v>123000</v>
      </c>
      <c r="E47" s="20">
        <v>123000</v>
      </c>
      <c r="F47" s="125">
        <v>202328.96</v>
      </c>
      <c r="G47" s="54">
        <f>F47/C47*100</f>
        <v>867.8804100716338</v>
      </c>
      <c r="H47" s="54">
        <f t="shared" si="1"/>
        <v>164.4950894308943</v>
      </c>
    </row>
    <row r="48" spans="1:8" ht="18" customHeight="1">
      <c r="A48" s="99" t="s">
        <v>1258</v>
      </c>
      <c r="B48" s="100" t="s">
        <v>1217</v>
      </c>
      <c r="C48" s="20">
        <v>0</v>
      </c>
      <c r="D48" s="20">
        <f>D49+D50</f>
        <v>3205550</v>
      </c>
      <c r="E48" s="20">
        <f>E49+E50</f>
        <v>3205550</v>
      </c>
      <c r="F48" s="125">
        <f>F49+F50</f>
        <v>532567.64</v>
      </c>
      <c r="G48" s="54" t="e">
        <f>F48/C48*100</f>
        <v>#DIV/0!</v>
      </c>
      <c r="H48" s="54">
        <f t="shared" si="1"/>
        <v>16.61392397560481</v>
      </c>
    </row>
    <row r="49" spans="1:8" ht="18" customHeight="1">
      <c r="A49" s="99" t="s">
        <v>1215</v>
      </c>
      <c r="B49" s="100" t="s">
        <v>1261</v>
      </c>
      <c r="C49" s="20">
        <v>0</v>
      </c>
      <c r="D49" s="20">
        <v>3205550</v>
      </c>
      <c r="E49" s="20">
        <v>3205550</v>
      </c>
      <c r="F49" s="125">
        <v>32567.64</v>
      </c>
      <c r="G49" s="54"/>
      <c r="H49" s="54">
        <f>F49/E49*100</f>
        <v>1.015976665470824</v>
      </c>
    </row>
    <row r="50" spans="1:8" ht="18" customHeight="1">
      <c r="A50" s="99" t="s">
        <v>1259</v>
      </c>
      <c r="B50" s="100" t="s">
        <v>1260</v>
      </c>
      <c r="C50" s="20">
        <v>0</v>
      </c>
      <c r="D50" s="20">
        <v>0</v>
      </c>
      <c r="E50" s="20">
        <v>0</v>
      </c>
      <c r="F50" s="125">
        <v>500000</v>
      </c>
      <c r="G50" s="54"/>
      <c r="H50" s="54" t="e">
        <f>F50/E50*100</f>
        <v>#DIV/0!</v>
      </c>
    </row>
    <row r="51" spans="1:8" ht="30" customHeight="1">
      <c r="A51" s="185" t="s">
        <v>821</v>
      </c>
      <c r="B51" s="186"/>
      <c r="C51" s="21">
        <f>SUM(C31:C48)</f>
        <v>47538891</v>
      </c>
      <c r="D51" s="21">
        <f>D31+D32+D36+D39+D43+D47+D48</f>
        <v>40285500</v>
      </c>
      <c r="E51" s="21">
        <f>E31+E32+E36+E39+E43+E47+E48</f>
        <v>40285500</v>
      </c>
      <c r="F51" s="123">
        <f>F31+F32+F36+F39+F43+F47+F48</f>
        <v>36236340.68</v>
      </c>
      <c r="G51" s="56">
        <f>F51/C51*100</f>
        <v>76.22462349826377</v>
      </c>
      <c r="H51" s="56">
        <f t="shared" si="1"/>
        <v>89.94884184135731</v>
      </c>
    </row>
    <row r="52" ht="99" customHeight="1"/>
    <row r="53" ht="54" customHeight="1"/>
    <row r="54" ht="72.75" customHeight="1"/>
    <row r="55" ht="95.25" customHeight="1"/>
    <row r="56" ht="25.5" customHeight="1"/>
  </sheetData>
  <sheetProtection/>
  <mergeCells count="4">
    <mergeCell ref="G2:H2"/>
    <mergeCell ref="A25:B25"/>
    <mergeCell ref="G28:H28"/>
    <mergeCell ref="A51:B51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1">
      <selection activeCell="H43" sqref="H43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5" width="8.57421875" style="2" customWidth="1"/>
    <col min="6" max="6" width="10.421875" style="2" customWidth="1"/>
    <col min="7" max="8" width="5.421875" style="50" customWidth="1"/>
    <col min="9" max="16384" width="9.140625" style="2" customWidth="1"/>
  </cols>
  <sheetData>
    <row r="1" spans="1:2" ht="22.5" customHeight="1">
      <c r="A1" s="105" t="s">
        <v>906</v>
      </c>
      <c r="B1" s="12"/>
    </row>
    <row r="2" spans="3:8" ht="9.75" customHeight="1">
      <c r="C2" s="8"/>
      <c r="D2" s="8"/>
      <c r="E2" s="8"/>
      <c r="F2" s="8"/>
      <c r="G2" s="158" t="s">
        <v>173</v>
      </c>
      <c r="H2" s="158"/>
    </row>
    <row r="3" spans="1:8" ht="26.25" customHeight="1">
      <c r="A3" s="92" t="s">
        <v>907</v>
      </c>
      <c r="B3" s="92" t="s">
        <v>809</v>
      </c>
      <c r="C3" s="97" t="s">
        <v>1022</v>
      </c>
      <c r="D3" s="48" t="s">
        <v>1162</v>
      </c>
      <c r="E3" s="48" t="s">
        <v>1163</v>
      </c>
      <c r="F3" s="48" t="s">
        <v>1164</v>
      </c>
      <c r="G3" s="55" t="s">
        <v>806</v>
      </c>
      <c r="H3" s="55" t="s">
        <v>807</v>
      </c>
    </row>
    <row r="4" spans="1:8" s="50" customFormat="1" ht="9.7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1" t="s">
        <v>822</v>
      </c>
      <c r="B5" s="102" t="s">
        <v>823</v>
      </c>
      <c r="C5" s="93">
        <f>SUM(C6:C8)</f>
        <v>10855754</v>
      </c>
      <c r="D5" s="93">
        <f>SUM(D6:D8)</f>
        <v>7964050</v>
      </c>
      <c r="E5" s="93">
        <f>SUM(E6:E8)</f>
        <v>8129650</v>
      </c>
      <c r="F5" s="127">
        <f>SUM(F6:F8)</f>
        <v>7788301.62</v>
      </c>
      <c r="G5" s="54">
        <f>F5/C5*100</f>
        <v>71.74353453477299</v>
      </c>
      <c r="H5" s="54">
        <f>F5/E5*100</f>
        <v>95.8011921792451</v>
      </c>
    </row>
    <row r="6" spans="1:8" ht="18" customHeight="1">
      <c r="A6" s="99" t="s">
        <v>824</v>
      </c>
      <c r="B6" s="100" t="s">
        <v>825</v>
      </c>
      <c r="C6" s="20">
        <v>7555030</v>
      </c>
      <c r="D6" s="20">
        <v>5754050</v>
      </c>
      <c r="E6" s="20">
        <f>5754050-10500+130000</f>
        <v>5873550</v>
      </c>
      <c r="F6" s="125">
        <v>5682429.33</v>
      </c>
      <c r="G6" s="54">
        <f>F6/C6*100</f>
        <v>75.21385527257999</v>
      </c>
      <c r="H6" s="54">
        <f>F6/E6*100</f>
        <v>96.74607911739919</v>
      </c>
    </row>
    <row r="7" spans="1:8" ht="18" customHeight="1">
      <c r="A7" s="99" t="s">
        <v>826</v>
      </c>
      <c r="B7" s="100" t="s">
        <v>827</v>
      </c>
      <c r="C7" s="20">
        <v>2961695</v>
      </c>
      <c r="D7" s="20">
        <v>2045000</v>
      </c>
      <c r="E7" s="20">
        <f>2045000+46100</f>
        <v>2091100</v>
      </c>
      <c r="F7" s="125">
        <v>1930372.29</v>
      </c>
      <c r="G7" s="54">
        <f>F7/C7*100</f>
        <v>65.1779568794221</v>
      </c>
      <c r="H7" s="54">
        <f>F7/E7*100</f>
        <v>92.31372435560232</v>
      </c>
    </row>
    <row r="8" spans="1:8" ht="18" customHeight="1">
      <c r="A8" s="99" t="s">
        <v>828</v>
      </c>
      <c r="B8" s="100" t="s">
        <v>829</v>
      </c>
      <c r="C8" s="20">
        <v>339029</v>
      </c>
      <c r="D8" s="20">
        <v>165000</v>
      </c>
      <c r="E8" s="20">
        <v>165000</v>
      </c>
      <c r="F8" s="125">
        <v>175500</v>
      </c>
      <c r="G8" s="54">
        <f>F8/C8*100</f>
        <v>51.76548318875377</v>
      </c>
      <c r="H8" s="54">
        <f>F8/E8*100</f>
        <v>106.36363636363637</v>
      </c>
    </row>
    <row r="9" spans="1:8" ht="18" customHeight="1">
      <c r="A9" s="101" t="s">
        <v>830</v>
      </c>
      <c r="B9" s="102" t="s">
        <v>831</v>
      </c>
      <c r="C9" s="93">
        <f>SUM(C10:C12)</f>
        <v>2047881</v>
      </c>
      <c r="D9" s="93">
        <f>SUM(D10:D12)</f>
        <v>1555000</v>
      </c>
      <c r="E9" s="93">
        <f>SUM(E10:E12)</f>
        <v>1555000</v>
      </c>
      <c r="F9" s="127">
        <f>SUM(F10:F12)</f>
        <v>1520480.0999999999</v>
      </c>
      <c r="G9" s="54">
        <f aca="true" t="shared" si="0" ref="G9:G19">F9/C9*100</f>
        <v>74.24650651087636</v>
      </c>
      <c r="H9" s="54">
        <f aca="true" t="shared" si="1" ref="H9:H19">F9/E9*100</f>
        <v>97.78007073954983</v>
      </c>
    </row>
    <row r="10" spans="1:8" ht="18" customHeight="1">
      <c r="A10" s="99" t="s">
        <v>832</v>
      </c>
      <c r="B10" s="100" t="s">
        <v>833</v>
      </c>
      <c r="C10" s="20">
        <v>166471</v>
      </c>
      <c r="D10" s="20">
        <v>120000</v>
      </c>
      <c r="E10" s="20">
        <v>120000</v>
      </c>
      <c r="F10" s="125">
        <v>104020.2</v>
      </c>
      <c r="G10" s="54">
        <f t="shared" si="0"/>
        <v>62.48547795111461</v>
      </c>
      <c r="H10" s="54">
        <f t="shared" si="1"/>
        <v>86.68350000000001</v>
      </c>
    </row>
    <row r="11" spans="1:8" ht="18" customHeight="1">
      <c r="A11" s="99" t="s">
        <v>834</v>
      </c>
      <c r="B11" s="100" t="s">
        <v>835</v>
      </c>
      <c r="C11" s="20">
        <v>1854535</v>
      </c>
      <c r="D11" s="20">
        <v>1405000</v>
      </c>
      <c r="E11" s="20">
        <v>1405000</v>
      </c>
      <c r="F11" s="125">
        <v>1386459.9</v>
      </c>
      <c r="G11" s="54">
        <f t="shared" si="0"/>
        <v>74.76051409113336</v>
      </c>
      <c r="H11" s="54">
        <f t="shared" si="1"/>
        <v>98.68041992882561</v>
      </c>
    </row>
    <row r="12" spans="1:8" ht="18" customHeight="1">
      <c r="A12" s="99" t="s">
        <v>836</v>
      </c>
      <c r="B12" s="100" t="s">
        <v>837</v>
      </c>
      <c r="C12" s="20">
        <v>26875</v>
      </c>
      <c r="D12" s="20">
        <v>30000</v>
      </c>
      <c r="E12" s="20">
        <v>30000</v>
      </c>
      <c r="F12" s="125">
        <v>30000</v>
      </c>
      <c r="G12" s="54">
        <f t="shared" si="0"/>
        <v>111.62790697674419</v>
      </c>
      <c r="H12" s="54">
        <f t="shared" si="1"/>
        <v>100</v>
      </c>
    </row>
    <row r="13" spans="1:8" ht="18" customHeight="1">
      <c r="A13" s="101" t="s">
        <v>838</v>
      </c>
      <c r="B13" s="102" t="s">
        <v>839</v>
      </c>
      <c r="C13" s="93">
        <f>SUM(C14:C16)</f>
        <v>4348252</v>
      </c>
      <c r="D13" s="93">
        <f>SUM(D14:D16)</f>
        <v>2603000</v>
      </c>
      <c r="E13" s="93">
        <f>SUM(E14:E16)</f>
        <v>2554000</v>
      </c>
      <c r="F13" s="127">
        <f>SUM(F14:F16)</f>
        <v>2428728.65</v>
      </c>
      <c r="G13" s="54">
        <f t="shared" si="0"/>
        <v>55.85528736604962</v>
      </c>
      <c r="H13" s="54">
        <f t="shared" si="1"/>
        <v>95.09509201252936</v>
      </c>
    </row>
    <row r="14" spans="1:8" ht="18" customHeight="1">
      <c r="A14" s="99" t="s">
        <v>890</v>
      </c>
      <c r="B14" s="100" t="s">
        <v>891</v>
      </c>
      <c r="C14" s="20">
        <v>0</v>
      </c>
      <c r="D14" s="20">
        <v>0</v>
      </c>
      <c r="E14" s="20">
        <v>0</v>
      </c>
      <c r="F14" s="125">
        <v>0</v>
      </c>
      <c r="G14" s="54" t="e">
        <f t="shared" si="0"/>
        <v>#DIV/0!</v>
      </c>
      <c r="H14" s="54" t="e">
        <f t="shared" si="1"/>
        <v>#DIV/0!</v>
      </c>
    </row>
    <row r="15" spans="1:8" ht="18" customHeight="1">
      <c r="A15" s="99" t="s">
        <v>840</v>
      </c>
      <c r="B15" s="100" t="s">
        <v>841</v>
      </c>
      <c r="C15" s="20">
        <v>3841764</v>
      </c>
      <c r="D15" s="20">
        <v>2603000</v>
      </c>
      <c r="E15" s="20">
        <f>2603000-49000</f>
        <v>2554000</v>
      </c>
      <c r="F15" s="125">
        <v>2428728.65</v>
      </c>
      <c r="G15" s="54">
        <f>F15/C15*100</f>
        <v>63.21910065272098</v>
      </c>
      <c r="H15" s="54">
        <f>F15/E15*100</f>
        <v>95.09509201252936</v>
      </c>
    </row>
    <row r="16" spans="1:8" ht="18" customHeight="1">
      <c r="A16" s="99" t="s">
        <v>842</v>
      </c>
      <c r="B16" s="100" t="s">
        <v>843</v>
      </c>
      <c r="C16" s="20">
        <v>506488</v>
      </c>
      <c r="D16" s="20">
        <v>0</v>
      </c>
      <c r="E16" s="20">
        <v>0</v>
      </c>
      <c r="F16" s="125">
        <v>0</v>
      </c>
      <c r="G16" s="54">
        <f t="shared" si="0"/>
        <v>0</v>
      </c>
      <c r="H16" s="54" t="e">
        <f t="shared" si="1"/>
        <v>#DIV/0!</v>
      </c>
    </row>
    <row r="17" spans="1:8" ht="18" customHeight="1">
      <c r="A17" s="101" t="s">
        <v>844</v>
      </c>
      <c r="B17" s="102" t="s">
        <v>845</v>
      </c>
      <c r="C17" s="93">
        <f>SUM(C18:C19)</f>
        <v>929036</v>
      </c>
      <c r="D17" s="93">
        <f>SUM(D18:D19)</f>
        <v>3203000</v>
      </c>
      <c r="E17" s="93">
        <f>SUM(E18:E19)</f>
        <v>3203000</v>
      </c>
      <c r="F17" s="127">
        <f>SUM(F18:F19)</f>
        <v>3181849.19</v>
      </c>
      <c r="G17" s="54">
        <f t="shared" si="0"/>
        <v>342.48933195269075</v>
      </c>
      <c r="H17" s="54">
        <f t="shared" si="1"/>
        <v>99.33965625975648</v>
      </c>
    </row>
    <row r="18" spans="1:8" ht="18" customHeight="1">
      <c r="A18" s="99" t="s">
        <v>846</v>
      </c>
      <c r="B18" s="100" t="s">
        <v>847</v>
      </c>
      <c r="C18" s="20">
        <v>32965</v>
      </c>
      <c r="D18" s="20">
        <v>5000</v>
      </c>
      <c r="E18" s="20">
        <v>5000</v>
      </c>
      <c r="F18" s="125">
        <v>1068.36</v>
      </c>
      <c r="G18" s="54">
        <f t="shared" si="0"/>
        <v>3.2408918549977246</v>
      </c>
      <c r="H18" s="54">
        <f t="shared" si="1"/>
        <v>21.367199999999997</v>
      </c>
    </row>
    <row r="19" spans="1:8" ht="18" customHeight="1">
      <c r="A19" s="99" t="s">
        <v>848</v>
      </c>
      <c r="B19" s="100" t="s">
        <v>849</v>
      </c>
      <c r="C19" s="20">
        <v>896071</v>
      </c>
      <c r="D19" s="20">
        <v>3198000</v>
      </c>
      <c r="E19" s="20">
        <v>3198000</v>
      </c>
      <c r="F19" s="125">
        <v>3180780.83</v>
      </c>
      <c r="G19" s="54">
        <f t="shared" si="0"/>
        <v>354.96973230915853</v>
      </c>
      <c r="H19" s="54">
        <f t="shared" si="1"/>
        <v>99.46156441525955</v>
      </c>
    </row>
    <row r="20" spans="1:8" ht="18" customHeight="1">
      <c r="A20" s="101" t="s">
        <v>850</v>
      </c>
      <c r="B20" s="102" t="s">
        <v>851</v>
      </c>
      <c r="C20" s="93">
        <f>SUM(C21:C24)</f>
        <v>11774633</v>
      </c>
      <c r="D20" s="93">
        <f>SUM(D21:D24)</f>
        <v>8243550</v>
      </c>
      <c r="E20" s="93">
        <f>SUM(E21:E24)</f>
        <v>8206550</v>
      </c>
      <c r="F20" s="127">
        <f>SUM(F21:F24)</f>
        <v>5347203.22</v>
      </c>
      <c r="G20" s="54">
        <f>F20/C20*100</f>
        <v>45.41290773139171</v>
      </c>
      <c r="H20" s="54">
        <f>F20/E20*100</f>
        <v>65.15774862762062</v>
      </c>
    </row>
    <row r="21" spans="1:8" ht="18" customHeight="1">
      <c r="A21" s="99" t="s">
        <v>852</v>
      </c>
      <c r="B21" s="100" t="s">
        <v>853</v>
      </c>
      <c r="C21" s="20">
        <v>2960360</v>
      </c>
      <c r="D21" s="20">
        <v>490000</v>
      </c>
      <c r="E21" s="20">
        <v>490000</v>
      </c>
      <c r="F21" s="125">
        <v>446065</v>
      </c>
      <c r="G21" s="54">
        <f aca="true" t="shared" si="2" ref="G21:G28">F21/C21*100</f>
        <v>15.067930927319651</v>
      </c>
      <c r="H21" s="54">
        <f aca="true" t="shared" si="3" ref="H21:H28">F21/E21*100</f>
        <v>91.03367346938775</v>
      </c>
    </row>
    <row r="22" spans="1:8" ht="18" customHeight="1">
      <c r="A22" s="99" t="s">
        <v>854</v>
      </c>
      <c r="B22" s="100" t="s">
        <v>855</v>
      </c>
      <c r="C22" s="20">
        <v>50000</v>
      </c>
      <c r="D22" s="20">
        <v>0</v>
      </c>
      <c r="E22" s="20">
        <v>0</v>
      </c>
      <c r="F22" s="125">
        <v>0</v>
      </c>
      <c r="G22" s="54">
        <f>F22/C22*100</f>
        <v>0</v>
      </c>
      <c r="H22" s="54" t="e">
        <f>F22/E22*100</f>
        <v>#DIV/0!</v>
      </c>
    </row>
    <row r="23" spans="1:8" ht="18" customHeight="1">
      <c r="A23" s="99" t="s">
        <v>856</v>
      </c>
      <c r="B23" s="100" t="s">
        <v>857</v>
      </c>
      <c r="C23" s="20">
        <v>1758015</v>
      </c>
      <c r="D23" s="20">
        <v>4090550</v>
      </c>
      <c r="E23" s="20">
        <f>4090550+8000</f>
        <v>4098550</v>
      </c>
      <c r="F23" s="125">
        <v>1309826.43</v>
      </c>
      <c r="G23" s="54">
        <f>F23/C23*100</f>
        <v>74.50598715028029</v>
      </c>
      <c r="H23" s="54">
        <f>F23/E23*100</f>
        <v>31.958288419075036</v>
      </c>
    </row>
    <row r="24" spans="1:8" ht="18" customHeight="1">
      <c r="A24" s="99" t="s">
        <v>858</v>
      </c>
      <c r="B24" s="100" t="s">
        <v>859</v>
      </c>
      <c r="C24" s="20">
        <v>7006258</v>
      </c>
      <c r="D24" s="20">
        <v>3663000</v>
      </c>
      <c r="E24" s="20">
        <f>3663000-45000</f>
        <v>3618000</v>
      </c>
      <c r="F24" s="125">
        <v>3591311.79</v>
      </c>
      <c r="G24" s="54">
        <f t="shared" si="2"/>
        <v>51.25862892859499</v>
      </c>
      <c r="H24" s="54">
        <f t="shared" si="3"/>
        <v>99.26234908789387</v>
      </c>
    </row>
    <row r="25" spans="1:8" ht="18" customHeight="1">
      <c r="A25" s="101" t="s">
        <v>860</v>
      </c>
      <c r="B25" s="102" t="s">
        <v>861</v>
      </c>
      <c r="C25" s="93">
        <f>SUM(C26:C26)</f>
        <v>1060000</v>
      </c>
      <c r="D25" s="93">
        <f>SUM(D26:D26)</f>
        <v>803000</v>
      </c>
      <c r="E25" s="93">
        <f>SUM(E26:E26)</f>
        <v>803000</v>
      </c>
      <c r="F25" s="127">
        <f>SUM(F26:F26)</f>
        <v>789136.85</v>
      </c>
      <c r="G25" s="54">
        <f t="shared" si="2"/>
        <v>74.44687264150943</v>
      </c>
      <c r="H25" s="54">
        <f t="shared" si="3"/>
        <v>98.27358032378581</v>
      </c>
    </row>
    <row r="26" spans="1:8" ht="18" customHeight="1">
      <c r="A26" s="99" t="s">
        <v>862</v>
      </c>
      <c r="B26" s="100" t="s">
        <v>863</v>
      </c>
      <c r="C26" s="20">
        <v>1060000</v>
      </c>
      <c r="D26" s="20">
        <v>803000</v>
      </c>
      <c r="E26" s="20">
        <v>803000</v>
      </c>
      <c r="F26" s="125">
        <v>789136.85</v>
      </c>
      <c r="G26" s="54">
        <f t="shared" si="2"/>
        <v>74.44687264150943</v>
      </c>
      <c r="H26" s="54">
        <f t="shared" si="3"/>
        <v>98.27358032378581</v>
      </c>
    </row>
    <row r="27" spans="1:8" ht="18" customHeight="1">
      <c r="A27" s="101" t="s">
        <v>864</v>
      </c>
      <c r="B27" s="102" t="s">
        <v>865</v>
      </c>
      <c r="C27" s="93">
        <f>SUM(C28:C30)</f>
        <v>10752772</v>
      </c>
      <c r="D27" s="93">
        <f>SUM(D28:D30)</f>
        <v>7835800</v>
      </c>
      <c r="E27" s="93">
        <f>SUM(E28:E30)</f>
        <v>7789750</v>
      </c>
      <c r="F27" s="127">
        <f>SUM(F28:F30)</f>
        <v>7691028.68</v>
      </c>
      <c r="G27" s="54">
        <f t="shared" si="2"/>
        <v>71.52600910723301</v>
      </c>
      <c r="H27" s="54">
        <f t="shared" si="3"/>
        <v>98.73267665842934</v>
      </c>
    </row>
    <row r="28" spans="1:8" ht="18" customHeight="1">
      <c r="A28" s="99" t="s">
        <v>888</v>
      </c>
      <c r="B28" s="100" t="s">
        <v>889</v>
      </c>
      <c r="C28" s="20">
        <v>1424164</v>
      </c>
      <c r="D28" s="20">
        <v>1550000</v>
      </c>
      <c r="E28" s="20">
        <f>1550000-14650</f>
        <v>1535350</v>
      </c>
      <c r="F28" s="125">
        <v>517737.5</v>
      </c>
      <c r="G28" s="54">
        <f t="shared" si="2"/>
        <v>36.353783693451035</v>
      </c>
      <c r="H28" s="54">
        <f t="shared" si="3"/>
        <v>33.72113850262155</v>
      </c>
    </row>
    <row r="29" spans="1:8" ht="18" customHeight="1">
      <c r="A29" s="99" t="s">
        <v>866</v>
      </c>
      <c r="B29" s="100" t="s">
        <v>867</v>
      </c>
      <c r="C29" s="20">
        <v>9207228</v>
      </c>
      <c r="D29" s="20">
        <v>6205800</v>
      </c>
      <c r="E29" s="20">
        <f>6205800-31400</f>
        <v>6174400</v>
      </c>
      <c r="F29" s="125">
        <f>5329221.92+1764069.26</f>
        <v>7093291.18</v>
      </c>
      <c r="G29" s="54">
        <f aca="true" t="shared" si="4" ref="G29:G35">F29/C29*100</f>
        <v>77.04046407887368</v>
      </c>
      <c r="H29" s="54">
        <f aca="true" t="shared" si="5" ref="H29:H35">F29/E29*100</f>
        <v>114.88227487691111</v>
      </c>
    </row>
    <row r="30" spans="1:8" ht="18" customHeight="1">
      <c r="A30" s="99" t="s">
        <v>868</v>
      </c>
      <c r="B30" s="100" t="s">
        <v>869</v>
      </c>
      <c r="C30" s="20">
        <v>121380</v>
      </c>
      <c r="D30" s="20">
        <v>80000</v>
      </c>
      <c r="E30" s="20">
        <v>80000</v>
      </c>
      <c r="F30" s="125">
        <v>80000</v>
      </c>
      <c r="G30" s="54">
        <f t="shared" si="4"/>
        <v>65.90871642774758</v>
      </c>
      <c r="H30" s="54">
        <f t="shared" si="5"/>
        <v>100</v>
      </c>
    </row>
    <row r="31" spans="1:8" ht="18" customHeight="1">
      <c r="A31" s="101" t="s">
        <v>870</v>
      </c>
      <c r="B31" s="102" t="s">
        <v>871</v>
      </c>
      <c r="C31" s="93">
        <f>SUM(C32:C34)</f>
        <v>4870074</v>
      </c>
      <c r="D31" s="93">
        <f>SUM(D32:D34)</f>
        <v>7013100</v>
      </c>
      <c r="E31" s="93">
        <f>SUM(E32:E34)</f>
        <v>6978500</v>
      </c>
      <c r="F31" s="127">
        <f>SUM(F32:F34)</f>
        <v>6581180.040000001</v>
      </c>
      <c r="G31" s="54">
        <f>F31/C31*100</f>
        <v>135.13511375802506</v>
      </c>
      <c r="H31" s="54">
        <f>F31/E31*100</f>
        <v>94.3065134341191</v>
      </c>
    </row>
    <row r="32" spans="1:8" ht="18" customHeight="1">
      <c r="A32" s="99" t="s">
        <v>872</v>
      </c>
      <c r="B32" s="100" t="s">
        <v>873</v>
      </c>
      <c r="C32" s="20">
        <v>4613311</v>
      </c>
      <c r="D32" s="20">
        <v>6958100</v>
      </c>
      <c r="E32" s="20">
        <f>6958100-34600</f>
        <v>6923500</v>
      </c>
      <c r="F32" s="125">
        <f>5934408.94+422712.57</f>
        <v>6357121.510000001</v>
      </c>
      <c r="G32" s="54">
        <f>F32/C32*100</f>
        <v>137.79954375501674</v>
      </c>
      <c r="H32" s="54">
        <f>F32/E32*100</f>
        <v>91.81947728749911</v>
      </c>
    </row>
    <row r="33" spans="1:8" ht="18" customHeight="1">
      <c r="A33" s="99" t="s">
        <v>874</v>
      </c>
      <c r="B33" s="100" t="s">
        <v>875</v>
      </c>
      <c r="C33" s="20">
        <v>20412</v>
      </c>
      <c r="D33" s="20">
        <v>55000</v>
      </c>
      <c r="E33" s="20">
        <v>55000</v>
      </c>
      <c r="F33" s="125">
        <v>42937.53</v>
      </c>
      <c r="G33" s="54">
        <f>F33/C33*100</f>
        <v>210.3543503821282</v>
      </c>
      <c r="H33" s="54">
        <f>F33/E33*100</f>
        <v>78.06823636363636</v>
      </c>
    </row>
    <row r="34" spans="1:8" ht="18" customHeight="1">
      <c r="A34" s="99" t="s">
        <v>936</v>
      </c>
      <c r="B34" s="100" t="s">
        <v>937</v>
      </c>
      <c r="C34" s="20">
        <v>236351</v>
      </c>
      <c r="D34" s="20">
        <v>0</v>
      </c>
      <c r="E34" s="20">
        <v>0</v>
      </c>
      <c r="F34" s="125">
        <v>181121</v>
      </c>
      <c r="G34" s="54">
        <f>F34/C34*100</f>
        <v>76.63221226057854</v>
      </c>
      <c r="H34" s="54" t="e">
        <f>F34/E34*100</f>
        <v>#DIV/0!</v>
      </c>
    </row>
    <row r="35" spans="1:8" ht="18" customHeight="1">
      <c r="A35" s="101" t="s">
        <v>876</v>
      </c>
      <c r="B35" s="102" t="s">
        <v>877</v>
      </c>
      <c r="C35" s="93">
        <f>SUM(C36:C41)</f>
        <v>900489</v>
      </c>
      <c r="D35" s="93">
        <f>SUM(D36:D41)</f>
        <v>1065000</v>
      </c>
      <c r="E35" s="93">
        <f>SUM(E36:E41)</f>
        <v>1066050</v>
      </c>
      <c r="F35" s="127">
        <f>SUM(F36:F41)</f>
        <v>908432.3300000001</v>
      </c>
      <c r="G35" s="54">
        <f t="shared" si="4"/>
        <v>100.8821129408577</v>
      </c>
      <c r="H35" s="54">
        <f t="shared" si="5"/>
        <v>85.21479574128794</v>
      </c>
    </row>
    <row r="36" spans="1:8" ht="18" customHeight="1">
      <c r="A36" s="99" t="s">
        <v>878</v>
      </c>
      <c r="B36" s="100" t="s">
        <v>879</v>
      </c>
      <c r="C36" s="20">
        <v>60000</v>
      </c>
      <c r="D36" s="20">
        <v>60000</v>
      </c>
      <c r="E36" s="20">
        <v>60000</v>
      </c>
      <c r="F36" s="125">
        <v>30000</v>
      </c>
      <c r="G36" s="54">
        <f aca="true" t="shared" si="6" ref="G36:G41">F36/C36*100</f>
        <v>50</v>
      </c>
      <c r="H36" s="54">
        <f aca="true" t="shared" si="7" ref="H36:H41">F36/E36*100</f>
        <v>50</v>
      </c>
    </row>
    <row r="37" spans="1:8" ht="18" customHeight="1">
      <c r="A37" s="99" t="s">
        <v>892</v>
      </c>
      <c r="B37" s="100" t="s">
        <v>893</v>
      </c>
      <c r="C37" s="20">
        <v>0</v>
      </c>
      <c r="D37" s="20">
        <v>0</v>
      </c>
      <c r="E37" s="20">
        <v>0</v>
      </c>
      <c r="F37" s="125">
        <v>0</v>
      </c>
      <c r="G37" s="54" t="e">
        <f t="shared" si="6"/>
        <v>#DIV/0!</v>
      </c>
      <c r="H37" s="54" t="e">
        <f t="shared" si="7"/>
        <v>#DIV/0!</v>
      </c>
    </row>
    <row r="38" spans="1:8" ht="18" customHeight="1">
      <c r="A38" s="99" t="s">
        <v>880</v>
      </c>
      <c r="B38" s="100" t="s">
        <v>881</v>
      </c>
      <c r="C38" s="20">
        <v>159000</v>
      </c>
      <c r="D38" s="20">
        <v>190000</v>
      </c>
      <c r="E38" s="20">
        <v>190000</v>
      </c>
      <c r="F38" s="125">
        <v>125600</v>
      </c>
      <c r="G38" s="54">
        <f t="shared" si="6"/>
        <v>78.9937106918239</v>
      </c>
      <c r="H38" s="54">
        <f t="shared" si="7"/>
        <v>66.10526315789474</v>
      </c>
    </row>
    <row r="39" spans="1:8" ht="18" customHeight="1">
      <c r="A39" s="99" t="s">
        <v>882</v>
      </c>
      <c r="B39" s="100" t="s">
        <v>883</v>
      </c>
      <c r="C39" s="20">
        <v>5150</v>
      </c>
      <c r="D39" s="20">
        <v>5000</v>
      </c>
      <c r="E39" s="20">
        <f>5000+1050</f>
        <v>6050</v>
      </c>
      <c r="F39" s="125">
        <v>6050</v>
      </c>
      <c r="G39" s="54">
        <f t="shared" si="6"/>
        <v>117.4757281553398</v>
      </c>
      <c r="H39" s="54">
        <f t="shared" si="7"/>
        <v>100</v>
      </c>
    </row>
    <row r="40" spans="1:8" ht="18" customHeight="1">
      <c r="A40" s="99" t="s">
        <v>884</v>
      </c>
      <c r="B40" s="100" t="s">
        <v>885</v>
      </c>
      <c r="C40" s="20">
        <v>448107</v>
      </c>
      <c r="D40" s="20">
        <v>555000</v>
      </c>
      <c r="E40" s="20">
        <v>555000</v>
      </c>
      <c r="F40" s="125">
        <v>492546.57</v>
      </c>
      <c r="G40" s="54">
        <f t="shared" si="6"/>
        <v>109.91717826322731</v>
      </c>
      <c r="H40" s="54">
        <f t="shared" si="7"/>
        <v>88.74712972972974</v>
      </c>
    </row>
    <row r="41" spans="1:8" ht="18" customHeight="1">
      <c r="A41" s="99" t="s">
        <v>886</v>
      </c>
      <c r="B41" s="100" t="s">
        <v>887</v>
      </c>
      <c r="C41" s="20">
        <v>228232</v>
      </c>
      <c r="D41" s="20">
        <v>255000</v>
      </c>
      <c r="E41" s="20">
        <v>255000</v>
      </c>
      <c r="F41" s="125">
        <v>254235.76</v>
      </c>
      <c r="G41" s="54">
        <f t="shared" si="6"/>
        <v>111.39356444319814</v>
      </c>
      <c r="H41" s="54">
        <f t="shared" si="7"/>
        <v>99.70029803921568</v>
      </c>
    </row>
    <row r="42" spans="1:8" ht="30" customHeight="1">
      <c r="A42" s="185" t="s">
        <v>821</v>
      </c>
      <c r="B42" s="186"/>
      <c r="C42" s="21">
        <f>C5+C9+C13+C17+C20+C25+C27+C31+C35</f>
        <v>47538891</v>
      </c>
      <c r="D42" s="21">
        <f>D5+D9+D13+D17+D20+D25+D27+D31+D35</f>
        <v>40285500</v>
      </c>
      <c r="E42" s="21">
        <f>E5+E9+E13+E17+E20+E25+E27+E31+E35</f>
        <v>40285500</v>
      </c>
      <c r="F42" s="123">
        <f>F5+F9+F13+F17+F20+F25+F27+F31+F35</f>
        <v>36236340.68</v>
      </c>
      <c r="G42" s="56">
        <f>F42/C42*100</f>
        <v>76.22462349826377</v>
      </c>
      <c r="H42" s="56">
        <f>F42/E42*100</f>
        <v>89.94884184135731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140" zoomScaleNormal="140" workbookViewId="0" topLeftCell="A1">
      <selection activeCell="F14" sqref="F14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5" width="10.7109375" style="2" customWidth="1"/>
    <col min="6" max="6" width="12.00390625" style="2" customWidth="1"/>
    <col min="7" max="8" width="6.7109375" style="50" customWidth="1"/>
    <col min="9" max="16384" width="9.140625" style="2" customWidth="1"/>
  </cols>
  <sheetData>
    <row r="1" spans="1:2" ht="37.5" customHeight="1">
      <c r="A1" s="108" t="s">
        <v>908</v>
      </c>
      <c r="B1" s="12"/>
    </row>
    <row r="2" spans="3:8" ht="57.75" customHeight="1">
      <c r="C2" s="8"/>
      <c r="D2" s="8"/>
      <c r="E2" s="8"/>
      <c r="F2" s="8"/>
      <c r="G2" s="158" t="s">
        <v>173</v>
      </c>
      <c r="H2" s="158"/>
    </row>
    <row r="3" spans="1:8" ht="27" customHeight="1">
      <c r="A3" s="92" t="s">
        <v>802</v>
      </c>
      <c r="B3" s="92" t="s">
        <v>895</v>
      </c>
      <c r="C3" s="97" t="s">
        <v>1022</v>
      </c>
      <c r="D3" s="48" t="s">
        <v>1162</v>
      </c>
      <c r="E3" s="48" t="s">
        <v>1163</v>
      </c>
      <c r="F3" s="48" t="s">
        <v>1164</v>
      </c>
      <c r="G3" s="55" t="s">
        <v>806</v>
      </c>
      <c r="H3" s="55" t="s">
        <v>807</v>
      </c>
    </row>
    <row r="4" spans="1:8" ht="11.2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09" t="s">
        <v>554</v>
      </c>
      <c r="B5" s="110" t="s">
        <v>752</v>
      </c>
      <c r="C5" s="91">
        <f>C6</f>
        <v>0</v>
      </c>
      <c r="D5" s="91">
        <f>D6+D9</f>
        <v>3205550</v>
      </c>
      <c r="E5" s="91">
        <f>E6+E9</f>
        <v>3205550</v>
      </c>
      <c r="F5" s="111">
        <f>F6+F9</f>
        <v>5432567.64</v>
      </c>
      <c r="G5" s="111" t="e">
        <f aca="true" t="shared" si="0" ref="G5:G20">F5/C5*100</f>
        <v>#DIV/0!</v>
      </c>
      <c r="H5" s="111">
        <f>F5/E5*100</f>
        <v>169.47380761491786</v>
      </c>
    </row>
    <row r="6" spans="1:8" ht="21" customHeight="1">
      <c r="A6" s="112" t="s">
        <v>1165</v>
      </c>
      <c r="B6" s="113" t="s">
        <v>1226</v>
      </c>
      <c r="C6" s="5">
        <f aca="true" t="shared" si="1" ref="C6:F7">SUM(C7)</f>
        <v>0</v>
      </c>
      <c r="D6" s="5">
        <f t="shared" si="1"/>
        <v>500000</v>
      </c>
      <c r="E6" s="5">
        <f t="shared" si="1"/>
        <v>500000</v>
      </c>
      <c r="F6" s="139">
        <f t="shared" si="1"/>
        <v>500000</v>
      </c>
      <c r="G6" s="14" t="e">
        <f>F6/C6*100</f>
        <v>#DIV/0!</v>
      </c>
      <c r="H6" s="14">
        <f>F6/E6*100</f>
        <v>100</v>
      </c>
    </row>
    <row r="7" spans="1:8" ht="23.25" customHeight="1">
      <c r="A7" s="112" t="s">
        <v>1167</v>
      </c>
      <c r="B7" s="149" t="s">
        <v>1227</v>
      </c>
      <c r="C7" s="5">
        <f t="shared" si="1"/>
        <v>0</v>
      </c>
      <c r="D7" s="5">
        <f t="shared" si="1"/>
        <v>500000</v>
      </c>
      <c r="E7" s="5">
        <f t="shared" si="1"/>
        <v>500000</v>
      </c>
      <c r="F7" s="139">
        <f t="shared" si="1"/>
        <v>500000</v>
      </c>
      <c r="G7" s="14" t="e">
        <f t="shared" si="0"/>
        <v>#DIV/0!</v>
      </c>
      <c r="H7" s="14">
        <f>F7/E7*100</f>
        <v>100</v>
      </c>
    </row>
    <row r="8" spans="1:8" ht="15" customHeight="1">
      <c r="A8" s="41" t="s">
        <v>1169</v>
      </c>
      <c r="B8" s="68" t="s">
        <v>1170</v>
      </c>
      <c r="C8" s="4">
        <v>0</v>
      </c>
      <c r="D8" s="4">
        <v>500000</v>
      </c>
      <c r="E8" s="4">
        <v>500000</v>
      </c>
      <c r="F8" s="14">
        <v>500000</v>
      </c>
      <c r="G8" s="14" t="e">
        <f t="shared" si="0"/>
        <v>#DIV/0!</v>
      </c>
      <c r="H8" s="14">
        <f aca="true" t="shared" si="2" ref="H8:H15">F8/E8*100</f>
        <v>100</v>
      </c>
    </row>
    <row r="9" spans="1:8" ht="21" customHeight="1">
      <c r="A9" s="112" t="s">
        <v>1171</v>
      </c>
      <c r="B9" s="113" t="s">
        <v>1223</v>
      </c>
      <c r="C9" s="5">
        <f>SUM(C12)</f>
        <v>0</v>
      </c>
      <c r="D9" s="5">
        <f>D10+D12</f>
        <v>2705550</v>
      </c>
      <c r="E9" s="5">
        <f>E10+E12</f>
        <v>2705550</v>
      </c>
      <c r="F9" s="139">
        <f>F10+F12</f>
        <v>4932567.64</v>
      </c>
      <c r="G9" s="14" t="e">
        <f aca="true" t="shared" si="3" ref="G9:G15">F9/C9*100</f>
        <v>#DIV/0!</v>
      </c>
      <c r="H9" s="14">
        <f>F9/E9*100</f>
        <v>182.31293600192197</v>
      </c>
    </row>
    <row r="10" spans="1:8" ht="27.75" customHeight="1">
      <c r="A10" s="112" t="s">
        <v>1173</v>
      </c>
      <c r="B10" s="149" t="s">
        <v>1228</v>
      </c>
      <c r="C10" s="5">
        <f>SUM(C11:C13)</f>
        <v>0</v>
      </c>
      <c r="D10" s="5">
        <f>D11</f>
        <v>2705550</v>
      </c>
      <c r="E10" s="5">
        <f>E11</f>
        <v>2705550</v>
      </c>
      <c r="F10" s="139">
        <f>F11</f>
        <v>0</v>
      </c>
      <c r="G10" s="14" t="e">
        <f t="shared" si="3"/>
        <v>#DIV/0!</v>
      </c>
      <c r="H10" s="14">
        <f t="shared" si="2"/>
        <v>0</v>
      </c>
    </row>
    <row r="11" spans="1:8" ht="15" customHeight="1">
      <c r="A11" s="41" t="s">
        <v>1175</v>
      </c>
      <c r="B11" s="68" t="s">
        <v>1176</v>
      </c>
      <c r="C11" s="4">
        <v>0</v>
      </c>
      <c r="D11" s="4">
        <v>2705550</v>
      </c>
      <c r="E11" s="4">
        <v>2705550</v>
      </c>
      <c r="F11" s="14">
        <v>0</v>
      </c>
      <c r="G11" s="14" t="e">
        <f t="shared" si="3"/>
        <v>#DIV/0!</v>
      </c>
      <c r="H11" s="14">
        <f t="shared" si="2"/>
        <v>0</v>
      </c>
    </row>
    <row r="12" spans="1:8" ht="18" customHeight="1">
      <c r="A12" s="112" t="s">
        <v>1177</v>
      </c>
      <c r="B12" s="113" t="s">
        <v>1224</v>
      </c>
      <c r="C12" s="5">
        <f>SUM(C13:C15)</f>
        <v>0</v>
      </c>
      <c r="D12" s="5">
        <f>SUM(D13:D15)</f>
        <v>0</v>
      </c>
      <c r="E12" s="5">
        <f>SUM(E13:E15)</f>
        <v>0</v>
      </c>
      <c r="F12" s="139">
        <f>SUM(F13:F15)</f>
        <v>4932567.64</v>
      </c>
      <c r="G12" s="14" t="e">
        <f t="shared" si="3"/>
        <v>#DIV/0!</v>
      </c>
      <c r="H12" s="14" t="e">
        <f t="shared" si="2"/>
        <v>#DIV/0!</v>
      </c>
    </row>
    <row r="13" spans="1:8" ht="15" customHeight="1">
      <c r="A13" s="41" t="s">
        <v>1179</v>
      </c>
      <c r="B13" s="68" t="s">
        <v>1180</v>
      </c>
      <c r="C13" s="4">
        <v>0</v>
      </c>
      <c r="D13" s="4">
        <v>0</v>
      </c>
      <c r="E13" s="4">
        <v>0</v>
      </c>
      <c r="F13" s="14">
        <v>0</v>
      </c>
      <c r="G13" s="14" t="e">
        <f t="shared" si="3"/>
        <v>#DIV/0!</v>
      </c>
      <c r="H13" s="14" t="e">
        <f t="shared" si="2"/>
        <v>#DIV/0!</v>
      </c>
    </row>
    <row r="14" spans="1:8" ht="15" customHeight="1">
      <c r="A14" s="41" t="s">
        <v>1201</v>
      </c>
      <c r="B14" s="68" t="s">
        <v>1225</v>
      </c>
      <c r="C14" s="4">
        <v>0</v>
      </c>
      <c r="D14" s="4">
        <v>0</v>
      </c>
      <c r="E14" s="4">
        <v>0</v>
      </c>
      <c r="F14" s="14">
        <v>32567.64</v>
      </c>
      <c r="G14" s="14" t="e">
        <f t="shared" si="3"/>
        <v>#DIV/0!</v>
      </c>
      <c r="H14" s="14" t="e">
        <f t="shared" si="2"/>
        <v>#DIV/0!</v>
      </c>
    </row>
    <row r="15" spans="1:8" ht="15" customHeight="1">
      <c r="A15" s="41" t="s">
        <v>1202</v>
      </c>
      <c r="B15" s="68" t="s">
        <v>1204</v>
      </c>
      <c r="C15" s="4">
        <v>0</v>
      </c>
      <c r="D15" s="4">
        <v>0</v>
      </c>
      <c r="E15" s="4">
        <v>0</v>
      </c>
      <c r="F15" s="14">
        <v>4900000</v>
      </c>
      <c r="G15" s="14" t="e">
        <f t="shared" si="3"/>
        <v>#DIV/0!</v>
      </c>
      <c r="H15" s="14" t="e">
        <f t="shared" si="2"/>
        <v>#DIV/0!</v>
      </c>
    </row>
    <row r="16" spans="1:8" ht="25.5" customHeight="1">
      <c r="A16" s="109" t="s">
        <v>521</v>
      </c>
      <c r="B16" s="110" t="s">
        <v>283</v>
      </c>
      <c r="C16" s="91">
        <f aca="true" t="shared" si="4" ref="C16:F17">C17</f>
        <v>0</v>
      </c>
      <c r="D16" s="91">
        <f t="shared" si="4"/>
        <v>0</v>
      </c>
      <c r="E16" s="91">
        <f t="shared" si="4"/>
        <v>0</v>
      </c>
      <c r="F16" s="111">
        <f t="shared" si="4"/>
        <v>0</v>
      </c>
      <c r="G16" s="111" t="e">
        <f t="shared" si="0"/>
        <v>#DIV/0!</v>
      </c>
      <c r="H16" s="111" t="e">
        <f>F16/E16*100</f>
        <v>#DIV/0!</v>
      </c>
    </row>
    <row r="17" spans="1:8" ht="21" customHeight="1">
      <c r="A17" s="112" t="s">
        <v>1218</v>
      </c>
      <c r="B17" s="113" t="s">
        <v>559</v>
      </c>
      <c r="C17" s="5">
        <f t="shared" si="4"/>
        <v>0</v>
      </c>
      <c r="D17" s="5">
        <f t="shared" si="4"/>
        <v>0</v>
      </c>
      <c r="E17" s="5">
        <f t="shared" si="4"/>
        <v>0</v>
      </c>
      <c r="F17" s="139">
        <f t="shared" si="4"/>
        <v>0</v>
      </c>
      <c r="G17" s="14" t="e">
        <f t="shared" si="0"/>
        <v>#DIV/0!</v>
      </c>
      <c r="H17" s="14" t="e">
        <f>F17/E17*100</f>
        <v>#DIV/0!</v>
      </c>
    </row>
    <row r="18" spans="1:8" ht="24" customHeight="1">
      <c r="A18" s="112" t="s">
        <v>1219</v>
      </c>
      <c r="B18" s="149" t="s">
        <v>1222</v>
      </c>
      <c r="C18" s="5">
        <f>SUM(C19)</f>
        <v>0</v>
      </c>
      <c r="D18" s="5">
        <f>SUM(D19)</f>
        <v>0</v>
      </c>
      <c r="E18" s="5">
        <f>SUM(E19)</f>
        <v>0</v>
      </c>
      <c r="F18" s="139">
        <f>SUM(F19)</f>
        <v>0</v>
      </c>
      <c r="G18" s="14" t="e">
        <f t="shared" si="0"/>
        <v>#DIV/0!</v>
      </c>
      <c r="H18" s="14" t="e">
        <f>F18/E18*100</f>
        <v>#DIV/0!</v>
      </c>
    </row>
    <row r="19" spans="1:8" ht="15" customHeight="1">
      <c r="A19" s="41" t="s">
        <v>1220</v>
      </c>
      <c r="B19" s="100" t="s">
        <v>1221</v>
      </c>
      <c r="C19" s="4">
        <v>0</v>
      </c>
      <c r="D19" s="4">
        <v>0</v>
      </c>
      <c r="E19" s="4">
        <v>0</v>
      </c>
      <c r="F19" s="14">
        <v>0</v>
      </c>
      <c r="G19" s="14" t="e">
        <f t="shared" si="0"/>
        <v>#DIV/0!</v>
      </c>
      <c r="H19" s="14" t="e">
        <f>F19/E19*100</f>
        <v>#DIV/0!</v>
      </c>
    </row>
    <row r="20" spans="1:8" ht="25.5" customHeight="1">
      <c r="A20" s="3"/>
      <c r="B20" s="110" t="s">
        <v>803</v>
      </c>
      <c r="C20" s="91">
        <f>C5-C16</f>
        <v>0</v>
      </c>
      <c r="D20" s="91">
        <f>D5-D16</f>
        <v>3205550</v>
      </c>
      <c r="E20" s="91">
        <f>E5-E16</f>
        <v>3205550</v>
      </c>
      <c r="F20" s="111">
        <f>F5-F16</f>
        <v>5432567.64</v>
      </c>
      <c r="G20" s="111" t="e">
        <f t="shared" si="0"/>
        <v>#DIV/0!</v>
      </c>
      <c r="H20" s="111">
        <f>F20/E20*100</f>
        <v>169.47380761491786</v>
      </c>
    </row>
    <row r="21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40" zoomScaleNormal="140" workbookViewId="0" topLeftCell="A1">
      <selection activeCell="B17" sqref="B17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2" customWidth="1"/>
    <col min="4" max="4" width="12.00390625" style="2" customWidth="1"/>
    <col min="5" max="5" width="6.7109375" style="50" customWidth="1"/>
    <col min="6" max="16384" width="9.140625" style="2" customWidth="1"/>
  </cols>
  <sheetData>
    <row r="1" spans="1:2" ht="37.5" customHeight="1">
      <c r="A1" s="105" t="s">
        <v>909</v>
      </c>
      <c r="B1" s="12"/>
    </row>
    <row r="2" spans="3:5" ht="57.75" customHeight="1">
      <c r="C2" s="8"/>
      <c r="D2" s="8"/>
      <c r="E2" s="148" t="s">
        <v>173</v>
      </c>
    </row>
    <row r="3" spans="1:5" ht="27" customHeight="1">
      <c r="A3" s="92" t="s">
        <v>802</v>
      </c>
      <c r="B3" s="92" t="s">
        <v>895</v>
      </c>
      <c r="C3" s="97" t="s">
        <v>1022</v>
      </c>
      <c r="D3" s="48" t="s">
        <v>1164</v>
      </c>
      <c r="E3" s="55" t="s">
        <v>539</v>
      </c>
    </row>
    <row r="4" spans="1:5" ht="11.2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</row>
    <row r="5" spans="1:5" ht="24.75" customHeight="1">
      <c r="A5" s="109" t="s">
        <v>554</v>
      </c>
      <c r="B5" s="110" t="s">
        <v>752</v>
      </c>
      <c r="C5" s="91">
        <f>C6</f>
        <v>0</v>
      </c>
      <c r="D5" s="111">
        <f>D6+D10</f>
        <v>5432567.64</v>
      </c>
      <c r="E5" s="111" t="e">
        <f aca="true" t="shared" si="0" ref="E5:E21">D5/C5*100</f>
        <v>#DIV/0!</v>
      </c>
    </row>
    <row r="6" spans="1:5" ht="21" customHeight="1">
      <c r="A6" s="112" t="s">
        <v>1165</v>
      </c>
      <c r="B6" s="113" t="s">
        <v>1226</v>
      </c>
      <c r="C6" s="5">
        <f>SUM(C7)</f>
        <v>0</v>
      </c>
      <c r="D6" s="139">
        <f>SUM(D7)</f>
        <v>500000</v>
      </c>
      <c r="E6" s="14" t="e">
        <f t="shared" si="0"/>
        <v>#DIV/0!</v>
      </c>
    </row>
    <row r="7" spans="1:5" ht="23.25" customHeight="1">
      <c r="A7" s="112" t="s">
        <v>1167</v>
      </c>
      <c r="B7" s="149" t="s">
        <v>1227</v>
      </c>
      <c r="C7" s="5">
        <f>SUM(C8)</f>
        <v>0</v>
      </c>
      <c r="D7" s="139">
        <f>SUM(D8)</f>
        <v>500000</v>
      </c>
      <c r="E7" s="14" t="e">
        <f t="shared" si="0"/>
        <v>#DIV/0!</v>
      </c>
    </row>
    <row r="8" spans="1:5" ht="15" customHeight="1">
      <c r="A8" s="41" t="s">
        <v>1169</v>
      </c>
      <c r="B8" s="68" t="s">
        <v>1170</v>
      </c>
      <c r="C8" s="4">
        <v>0</v>
      </c>
      <c r="D8" s="14">
        <v>500000</v>
      </c>
      <c r="E8" s="14" t="e">
        <f t="shared" si="0"/>
        <v>#DIV/0!</v>
      </c>
    </row>
    <row r="9" spans="1:5" ht="15" customHeight="1">
      <c r="A9" s="41" t="s">
        <v>1230</v>
      </c>
      <c r="B9" s="150" t="s">
        <v>1231</v>
      </c>
      <c r="C9" s="4">
        <v>0</v>
      </c>
      <c r="D9" s="14">
        <v>500000</v>
      </c>
      <c r="E9" s="14" t="e">
        <f t="shared" si="0"/>
        <v>#DIV/0!</v>
      </c>
    </row>
    <row r="10" spans="1:5" ht="21" customHeight="1">
      <c r="A10" s="112" t="s">
        <v>1171</v>
      </c>
      <c r="B10" s="113" t="s">
        <v>1223</v>
      </c>
      <c r="C10" s="5">
        <f>SUM(C13)</f>
        <v>0</v>
      </c>
      <c r="D10" s="139">
        <f>D11+D13</f>
        <v>4932567.64</v>
      </c>
      <c r="E10" s="14" t="e">
        <f t="shared" si="0"/>
        <v>#DIV/0!</v>
      </c>
    </row>
    <row r="11" spans="1:5" ht="27.75" customHeight="1">
      <c r="A11" s="112" t="s">
        <v>1173</v>
      </c>
      <c r="B11" s="149" t="s">
        <v>1228</v>
      </c>
      <c r="C11" s="5">
        <f>SUM(C12:C14)</f>
        <v>0</v>
      </c>
      <c r="D11" s="139">
        <f>D12</f>
        <v>0</v>
      </c>
      <c r="E11" s="14" t="e">
        <f t="shared" si="0"/>
        <v>#DIV/0!</v>
      </c>
    </row>
    <row r="12" spans="1:5" ht="15" customHeight="1">
      <c r="A12" s="41" t="s">
        <v>1175</v>
      </c>
      <c r="B12" s="68" t="s">
        <v>1229</v>
      </c>
      <c r="C12" s="4">
        <v>0</v>
      </c>
      <c r="D12" s="14">
        <v>0</v>
      </c>
      <c r="E12" s="14" t="e">
        <f t="shared" si="0"/>
        <v>#DIV/0!</v>
      </c>
    </row>
    <row r="13" spans="1:5" ht="18" customHeight="1">
      <c r="A13" s="112" t="s">
        <v>1177</v>
      </c>
      <c r="B13" s="113" t="s">
        <v>1224</v>
      </c>
      <c r="C13" s="5">
        <f>SUM(C14:C16)</f>
        <v>0</v>
      </c>
      <c r="D13" s="139">
        <f>SUM(D14:D16)</f>
        <v>4932567.64</v>
      </c>
      <c r="E13" s="14" t="e">
        <f t="shared" si="0"/>
        <v>#DIV/0!</v>
      </c>
    </row>
    <row r="14" spans="1:5" ht="15" customHeight="1">
      <c r="A14" s="41" t="s">
        <v>1179</v>
      </c>
      <c r="B14" s="68" t="s">
        <v>1180</v>
      </c>
      <c r="C14" s="4">
        <v>0</v>
      </c>
      <c r="D14" s="14">
        <v>0</v>
      </c>
      <c r="E14" s="14" t="e">
        <f t="shared" si="0"/>
        <v>#DIV/0!</v>
      </c>
    </row>
    <row r="15" spans="1:5" ht="15" customHeight="1">
      <c r="A15" s="41" t="s">
        <v>1201</v>
      </c>
      <c r="B15" s="100" t="s">
        <v>1232</v>
      </c>
      <c r="C15" s="4">
        <v>0</v>
      </c>
      <c r="D15" s="14">
        <v>32567.64</v>
      </c>
      <c r="E15" s="14" t="e">
        <f t="shared" si="0"/>
        <v>#DIV/0!</v>
      </c>
    </row>
    <row r="16" spans="1:5" ht="15" customHeight="1">
      <c r="A16" s="41" t="s">
        <v>1202</v>
      </c>
      <c r="B16" s="100" t="s">
        <v>1233</v>
      </c>
      <c r="C16" s="4">
        <v>0</v>
      </c>
      <c r="D16" s="14">
        <v>4900000</v>
      </c>
      <c r="E16" s="14" t="e">
        <f t="shared" si="0"/>
        <v>#DIV/0!</v>
      </c>
    </row>
    <row r="17" spans="1:5" ht="25.5" customHeight="1">
      <c r="A17" s="109" t="s">
        <v>521</v>
      </c>
      <c r="B17" s="110" t="s">
        <v>283</v>
      </c>
      <c r="C17" s="91">
        <f>C18</f>
        <v>0</v>
      </c>
      <c r="D17" s="111">
        <f>D18</f>
        <v>0</v>
      </c>
      <c r="E17" s="111" t="e">
        <f t="shared" si="0"/>
        <v>#DIV/0!</v>
      </c>
    </row>
    <row r="18" spans="1:5" ht="21" customHeight="1">
      <c r="A18" s="112" t="s">
        <v>1218</v>
      </c>
      <c r="B18" s="113" t="s">
        <v>559</v>
      </c>
      <c r="C18" s="5">
        <f>C19</f>
        <v>0</v>
      </c>
      <c r="D18" s="139">
        <f>D19</f>
        <v>0</v>
      </c>
      <c r="E18" s="14" t="e">
        <f t="shared" si="0"/>
        <v>#DIV/0!</v>
      </c>
    </row>
    <row r="19" spans="1:5" ht="24" customHeight="1">
      <c r="A19" s="112" t="s">
        <v>1219</v>
      </c>
      <c r="B19" s="149" t="s">
        <v>1222</v>
      </c>
      <c r="C19" s="5">
        <f>SUM(C20)</f>
        <v>0</v>
      </c>
      <c r="D19" s="139">
        <f>SUM(D20)</f>
        <v>0</v>
      </c>
      <c r="E19" s="14" t="e">
        <f t="shared" si="0"/>
        <v>#DIV/0!</v>
      </c>
    </row>
    <row r="20" spans="1:5" ht="15" customHeight="1">
      <c r="A20" s="41" t="s">
        <v>1220</v>
      </c>
      <c r="B20" s="100" t="s">
        <v>1221</v>
      </c>
      <c r="C20" s="4">
        <v>0</v>
      </c>
      <c r="D20" s="14">
        <v>0</v>
      </c>
      <c r="E20" s="14" t="e">
        <f t="shared" si="0"/>
        <v>#DIV/0!</v>
      </c>
    </row>
    <row r="21" spans="1:5" ht="25.5" customHeight="1">
      <c r="A21" s="3"/>
      <c r="B21" s="110" t="s">
        <v>803</v>
      </c>
      <c r="C21" s="91">
        <f>C5-C17</f>
        <v>0</v>
      </c>
      <c r="D21" s="111">
        <f>D5-D17</f>
        <v>5432567.64</v>
      </c>
      <c r="E21" s="111" t="e">
        <f t="shared" si="0"/>
        <v>#DIV/0!</v>
      </c>
    </row>
    <row r="22" ht="42.75" customHeight="1"/>
  </sheetData>
  <sheetProtection/>
  <printOptions/>
  <pageMargins left="1.141732283464567" right="0.5905511811023623" top="0.9448818897637796" bottom="0.7874015748031497" header="0.5118110236220472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workbookViewId="0" topLeftCell="A1">
      <selection activeCell="F3" sqref="F3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6" width="10.7109375" style="2" customWidth="1"/>
    <col min="7" max="8" width="7.7109375" style="50" customWidth="1"/>
    <col min="9" max="16384" width="9.140625" style="2" customWidth="1"/>
  </cols>
  <sheetData>
    <row r="1" spans="1:2" ht="37.5" customHeight="1">
      <c r="A1" s="105" t="s">
        <v>910</v>
      </c>
      <c r="B1" s="12"/>
    </row>
    <row r="2" spans="3:8" ht="61.5" customHeight="1">
      <c r="C2" s="8"/>
      <c r="D2" s="8"/>
      <c r="E2" s="8"/>
      <c r="F2" s="8"/>
      <c r="G2" s="158" t="s">
        <v>173</v>
      </c>
      <c r="H2" s="158"/>
    </row>
    <row r="3" spans="1:8" ht="27" customHeight="1">
      <c r="A3" s="107" t="s">
        <v>802</v>
      </c>
      <c r="B3" s="107" t="s">
        <v>895</v>
      </c>
      <c r="C3" s="114" t="s">
        <v>1022</v>
      </c>
      <c r="D3" s="115" t="s">
        <v>1162</v>
      </c>
      <c r="E3" s="115" t="s">
        <v>1163</v>
      </c>
      <c r="F3" s="115" t="s">
        <v>1164</v>
      </c>
      <c r="G3" s="115" t="s">
        <v>806</v>
      </c>
      <c r="H3" s="115" t="s">
        <v>807</v>
      </c>
    </row>
    <row r="4" spans="1:8" ht="11.25" customHeight="1">
      <c r="A4" s="120">
        <v>1</v>
      </c>
      <c r="B4" s="120">
        <v>2</v>
      </c>
      <c r="C4" s="121">
        <v>3</v>
      </c>
      <c r="D4" s="121">
        <v>4</v>
      </c>
      <c r="E4" s="121">
        <v>5</v>
      </c>
      <c r="F4" s="121">
        <v>6</v>
      </c>
      <c r="G4" s="121">
        <v>7</v>
      </c>
      <c r="H4" s="121">
        <v>8</v>
      </c>
    </row>
    <row r="5" spans="1:8" ht="27.75" customHeight="1">
      <c r="A5" s="187" t="s">
        <v>1264</v>
      </c>
      <c r="B5" s="188"/>
      <c r="C5" s="116">
        <f>C6+C7</f>
        <v>0</v>
      </c>
      <c r="D5" s="116">
        <f>D6+D7</f>
        <v>3205550</v>
      </c>
      <c r="E5" s="116">
        <f>E6+E7</f>
        <v>3205550</v>
      </c>
      <c r="F5" s="14">
        <f>F6+F7</f>
        <v>5432567.64</v>
      </c>
      <c r="G5" s="117" t="e">
        <f aca="true" t="shared" si="0" ref="G5:G10">F5/C5*100</f>
        <v>#DIV/0!</v>
      </c>
      <c r="H5" s="117">
        <f aca="true" t="shared" si="1" ref="H5:H10">F5/E5*100</f>
        <v>169.47380761491786</v>
      </c>
    </row>
    <row r="6" spans="1:8" ht="27.75" customHeight="1">
      <c r="A6" s="187" t="s">
        <v>1265</v>
      </c>
      <c r="B6" s="188"/>
      <c r="C6" s="116">
        <v>0</v>
      </c>
      <c r="D6" s="116">
        <v>2705550</v>
      </c>
      <c r="E6" s="116">
        <v>2705550</v>
      </c>
      <c r="F6" s="14">
        <v>4932567.64</v>
      </c>
      <c r="G6" s="117" t="e">
        <f t="shared" si="0"/>
        <v>#DIV/0!</v>
      </c>
      <c r="H6" s="117">
        <f t="shared" si="1"/>
        <v>182.31293600192197</v>
      </c>
    </row>
    <row r="7" spans="1:8" ht="27.75" customHeight="1">
      <c r="A7" s="187" t="s">
        <v>1266</v>
      </c>
      <c r="B7" s="188"/>
      <c r="C7" s="116">
        <v>0</v>
      </c>
      <c r="D7" s="116">
        <v>500000</v>
      </c>
      <c r="E7" s="116">
        <v>500000</v>
      </c>
      <c r="F7" s="117">
        <v>500000</v>
      </c>
      <c r="G7" s="117" t="e">
        <f t="shared" si="0"/>
        <v>#DIV/0!</v>
      </c>
      <c r="H7" s="117">
        <f t="shared" si="1"/>
        <v>100</v>
      </c>
    </row>
    <row r="8" spans="1:8" ht="25.5" customHeight="1">
      <c r="A8" s="189" t="s">
        <v>1262</v>
      </c>
      <c r="B8" s="190"/>
      <c r="C8" s="118">
        <f>C5</f>
        <v>0</v>
      </c>
      <c r="D8" s="118">
        <f>D5</f>
        <v>3205550</v>
      </c>
      <c r="E8" s="118">
        <f>E5</f>
        <v>3205550</v>
      </c>
      <c r="F8" s="111">
        <f>F5</f>
        <v>5432567.64</v>
      </c>
      <c r="G8" s="119" t="e">
        <f t="shared" si="0"/>
        <v>#DIV/0!</v>
      </c>
      <c r="H8" s="119">
        <f t="shared" si="1"/>
        <v>169.47380761491786</v>
      </c>
    </row>
    <row r="9" spans="1:8" ht="27.75" customHeight="1">
      <c r="A9" s="187" t="s">
        <v>897</v>
      </c>
      <c r="B9" s="188"/>
      <c r="C9" s="116">
        <v>0</v>
      </c>
      <c r="D9" s="116">
        <v>0</v>
      </c>
      <c r="E9" s="116">
        <v>0</v>
      </c>
      <c r="F9" s="117">
        <v>0</v>
      </c>
      <c r="G9" s="117" t="e">
        <f t="shared" si="0"/>
        <v>#DIV/0!</v>
      </c>
      <c r="H9" s="117" t="e">
        <f t="shared" si="1"/>
        <v>#DIV/0!</v>
      </c>
    </row>
    <row r="10" spans="1:8" ht="25.5" customHeight="1">
      <c r="A10" s="189" t="s">
        <v>1263</v>
      </c>
      <c r="B10" s="190"/>
      <c r="C10" s="118">
        <f>C9</f>
        <v>0</v>
      </c>
      <c r="D10" s="118">
        <f>D9</f>
        <v>0</v>
      </c>
      <c r="E10" s="118">
        <f>E9</f>
        <v>0</v>
      </c>
      <c r="F10" s="119">
        <f>F9</f>
        <v>0</v>
      </c>
      <c r="G10" s="119" t="e">
        <f t="shared" si="0"/>
        <v>#DIV/0!</v>
      </c>
      <c r="H10" s="119" t="e">
        <f t="shared" si="1"/>
        <v>#DIV/0!</v>
      </c>
    </row>
  </sheetData>
  <sheetProtection/>
  <mergeCells count="7">
    <mergeCell ref="G2:H2"/>
    <mergeCell ref="A7:B7"/>
    <mergeCell ref="A8:B8"/>
    <mergeCell ref="A9:B9"/>
    <mergeCell ref="A10:B10"/>
    <mergeCell ref="A5:B5"/>
    <mergeCell ref="A6:B6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F10" sqref="F10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5" width="17.7109375" style="38" customWidth="1"/>
    <col min="6" max="6" width="19.140625" style="38" customWidth="1"/>
    <col min="7" max="7" width="11.7109375" style="38" customWidth="1"/>
    <col min="8" max="16384" width="21.421875" style="38" customWidth="1"/>
  </cols>
  <sheetData>
    <row r="1" spans="1:7" ht="82.5" customHeight="1">
      <c r="A1" s="191" t="s">
        <v>911</v>
      </c>
      <c r="B1" s="191"/>
      <c r="C1" s="191"/>
      <c r="D1" s="191"/>
      <c r="E1" s="191"/>
      <c r="F1" s="191"/>
      <c r="G1" s="191"/>
    </row>
    <row r="2" ht="63.75" customHeight="1"/>
    <row r="3" spans="1:7" ht="18" customHeight="1">
      <c r="A3" s="196" t="s">
        <v>540</v>
      </c>
      <c r="B3" s="192" t="s">
        <v>541</v>
      </c>
      <c r="C3" s="193"/>
      <c r="D3" s="196" t="s">
        <v>1267</v>
      </c>
      <c r="E3" s="196" t="s">
        <v>1268</v>
      </c>
      <c r="F3" s="196" t="s">
        <v>1269</v>
      </c>
      <c r="G3" s="209" t="s">
        <v>740</v>
      </c>
    </row>
    <row r="4" spans="1:7" ht="22.5" customHeight="1">
      <c r="A4" s="197"/>
      <c r="B4" s="194"/>
      <c r="C4" s="195"/>
      <c r="D4" s="197"/>
      <c r="E4" s="197"/>
      <c r="F4" s="197"/>
      <c r="G4" s="209"/>
    </row>
    <row r="5" spans="1:7" ht="18" customHeight="1">
      <c r="A5" s="39">
        <v>1</v>
      </c>
      <c r="B5" s="198">
        <v>2</v>
      </c>
      <c r="C5" s="198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545</v>
      </c>
      <c r="B6" s="199" t="s">
        <v>549</v>
      </c>
      <c r="C6" s="200"/>
      <c r="D6" s="87">
        <f>D10</f>
        <v>40285500</v>
      </c>
      <c r="E6" s="87">
        <f>E10</f>
        <v>40285500</v>
      </c>
      <c r="F6" s="130">
        <f>F10</f>
        <v>36236340.68000001</v>
      </c>
      <c r="G6" s="40">
        <f>F6/E6*100</f>
        <v>89.94884184135734</v>
      </c>
    </row>
    <row r="7" spans="1:7" ht="37.5" customHeight="1">
      <c r="A7" s="44" t="s">
        <v>546</v>
      </c>
      <c r="B7" s="201" t="s">
        <v>542</v>
      </c>
      <c r="C7" s="202"/>
      <c r="D7" s="88">
        <v>32293600</v>
      </c>
      <c r="E7" s="88">
        <v>32328200</v>
      </c>
      <c r="F7" s="131">
        <v>27445386.51</v>
      </c>
      <c r="G7" s="40">
        <f>F7/E7*100</f>
        <v>84.89611704332441</v>
      </c>
    </row>
    <row r="8" spans="1:7" ht="37.5" customHeight="1">
      <c r="A8" s="45" t="s">
        <v>547</v>
      </c>
      <c r="B8" s="203" t="s">
        <v>543</v>
      </c>
      <c r="C8" s="204"/>
      <c r="D8" s="89">
        <v>6883100</v>
      </c>
      <c r="E8" s="89">
        <v>6848500</v>
      </c>
      <c r="F8" s="132">
        <v>6463255.01</v>
      </c>
      <c r="G8" s="40">
        <f>F8/E8*100</f>
        <v>94.37475374169526</v>
      </c>
    </row>
    <row r="9" spans="1:7" ht="37.5" customHeight="1">
      <c r="A9" s="46" t="s">
        <v>548</v>
      </c>
      <c r="B9" s="205" t="s">
        <v>544</v>
      </c>
      <c r="C9" s="206"/>
      <c r="D9" s="89">
        <v>1108800</v>
      </c>
      <c r="E9" s="89">
        <v>1108800</v>
      </c>
      <c r="F9" s="132">
        <v>2327699.16</v>
      </c>
      <c r="G9" s="40">
        <f>F9/E9*100</f>
        <v>209.92957792207793</v>
      </c>
    </row>
    <row r="10" spans="1:7" ht="39" customHeight="1">
      <c r="A10" s="43"/>
      <c r="B10" s="207" t="s">
        <v>552</v>
      </c>
      <c r="C10" s="208"/>
      <c r="D10" s="90">
        <f>D7+D8+D9</f>
        <v>40285500</v>
      </c>
      <c r="E10" s="90">
        <f>E7+E8+E9</f>
        <v>40285500</v>
      </c>
      <c r="F10" s="133">
        <f>F7+F8+F9</f>
        <v>36236340.68000001</v>
      </c>
      <c r="G10" s="47">
        <f>F10/E10*100</f>
        <v>89.94884184135734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B7:C7"/>
    <mergeCell ref="B8:C8"/>
    <mergeCell ref="B9:C9"/>
    <mergeCell ref="B10:C10"/>
    <mergeCell ref="G3:G4"/>
    <mergeCell ref="E3:E4"/>
    <mergeCell ref="F3:F4"/>
    <mergeCell ref="A1:G1"/>
    <mergeCell ref="B3:C4"/>
    <mergeCell ref="A3:A4"/>
    <mergeCell ref="B5:C5"/>
    <mergeCell ref="B6:C6"/>
    <mergeCell ref="D3:D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97"/>
  <sheetViews>
    <sheetView tabSelected="1" zoomScale="130" zoomScaleNormal="130" zoomScaleSheetLayoutView="50" workbookViewId="0" topLeftCell="A214">
      <selection activeCell="B231" sqref="B231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8515625" style="2" customWidth="1"/>
    <col min="6" max="6" width="8.28125" style="2" customWidth="1"/>
    <col min="7" max="8" width="9.85156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34" t="s">
        <v>912</v>
      </c>
      <c r="B2" s="234"/>
      <c r="C2" s="234"/>
      <c r="D2" s="234"/>
      <c r="E2" s="234"/>
      <c r="F2" s="234"/>
      <c r="G2" s="59"/>
    </row>
    <row r="3" ht="18.75" customHeight="1"/>
    <row r="4" spans="1:6" ht="30" customHeight="1">
      <c r="A4" s="235" t="s">
        <v>550</v>
      </c>
      <c r="B4" s="228"/>
      <c r="C4" s="13" t="s">
        <v>1270</v>
      </c>
      <c r="D4" s="13" t="s">
        <v>1271</v>
      </c>
      <c r="E4" s="13" t="s">
        <v>1272</v>
      </c>
      <c r="F4" s="13" t="s">
        <v>539</v>
      </c>
    </row>
    <row r="5" spans="1:6" ht="11.25" customHeight="1">
      <c r="A5" s="236">
        <v>1</v>
      </c>
      <c r="B5" s="228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27" t="s">
        <v>1284</v>
      </c>
      <c r="B6" s="228"/>
      <c r="C6" s="60">
        <f>C7+C1134+C1218</f>
        <v>40285500</v>
      </c>
      <c r="D6" s="60">
        <f>D7+D1134+D1218</f>
        <v>40285500</v>
      </c>
      <c r="E6" s="134">
        <f>E7+E1134+E1218</f>
        <v>36236340.67999999</v>
      </c>
      <c r="F6" s="61">
        <f aca="true" t="shared" si="0" ref="F6:F23">E6/D6*100</f>
        <v>89.9488418413573</v>
      </c>
    </row>
    <row r="7" spans="1:6" ht="36" customHeight="1">
      <c r="A7" s="231" t="s">
        <v>551</v>
      </c>
      <c r="B7" s="228"/>
      <c r="C7" s="62">
        <f>C15+C91+C116+C144+C171+C232+C280+C303+C339+C419+C446+C517+C529+C567+C622+C656+C697+C732+C803+C968+C980+C1013+C1042</f>
        <v>32293600</v>
      </c>
      <c r="D7" s="62">
        <f>D15+D91+D116+D144+D171+D232+D280+D303+D339+D419+D446+D517+D529+D567+D622+D656+D697+D732+D803+D968+D980+D1013+D1042</f>
        <v>32328200</v>
      </c>
      <c r="E7" s="135">
        <f>E15+E91+E116+E144+E171+E232+E280+E303+E339+E419+E446+E517+E529+E567+E622+E656+E697+E732+E803+E968+E980+E1013+E1042</f>
        <v>27445386.509999998</v>
      </c>
      <c r="F7" s="61">
        <f t="shared" si="0"/>
        <v>84.8961170433244</v>
      </c>
    </row>
    <row r="8" spans="1:8" ht="18" customHeight="1">
      <c r="A8" s="210" t="s">
        <v>900</v>
      </c>
      <c r="B8" s="211"/>
      <c r="C8" s="4">
        <f>C18+C57+C73+C94+C119+C158+C174+C185+C198+C209+C220+C235+C260+C271+C283+C294+C319+C330+C342+C353+C364+C375+C397+C408+C422+C437+C449+C460+C471+C485+C496+C508+C520+C532+C546+C570+C591+C613+C625+C636+C647+C659+C688+C700+C711+C723+C735+C748+C761+C772+C783+C794+C806+C827+C842+C871+C885+C903+C914+C931+C971+C995+C1016+C1028+C1045+C1065+C1076+C1087+C1102+C1114+C1125+C249+C306+C386+C602+C674+C959+C983</f>
        <v>15508449</v>
      </c>
      <c r="D8" s="4">
        <f>D18+D57+D73+D94+D119+D158+D174+D185+D198+D209+D220+D235+D260+D271+D283+D294+D319+D330+D342+D353+D364+D375+D397+D408+D422+D437+D449+D460+D471+D485+D496+D508+D520+D532+D546+D570+D591+D613+D625+D636+D647+D659+D688+D700+D711+D723+D735+D748+D761+D772+D783+D794+D806+D827+D842+D871+D885+D903+D914+D931+D971+D995+D1016+D1028+D1045+D1065+D1076+D1087+D1102+D1114+D1125+D249+D306+D386+D602+D674+D959+D983</f>
        <v>15543049</v>
      </c>
      <c r="E8" s="14">
        <f>E18+E57+E73+E94+E119+E158+E174+E185+E198+E209+E220+E235+E260+E271+E283+E294+E319+E330+E342+E353+E364+E375+E397+E408+E422+E437+E449+E460+E471+E485+E496+E508+E520+E532+E546+E570+E591+E613+E625+E636+E647+E659+E688+E700+E711+E723+E735+E748+E761+E772+E783+E794+E806+E827+E842+E871+E885+E903+E914+E931+E971+E995+E1016+E1028+E1045+E1065+E1076+E1087+E1102+E1114+E1125+E249+E306+E386+E602+E674+E959+E983</f>
        <v>14258692.309999999</v>
      </c>
      <c r="F8" s="14">
        <f t="shared" si="0"/>
        <v>91.73677770687077</v>
      </c>
      <c r="G8" s="144"/>
      <c r="H8" s="144"/>
    </row>
    <row r="9" spans="1:6" ht="18" customHeight="1">
      <c r="A9" s="210" t="s">
        <v>1321</v>
      </c>
      <c r="B9" s="211"/>
      <c r="C9" s="4">
        <f aca="true" t="shared" si="1" ref="C9:E13">C19+C58+C74+C95+C120+C159+C175+C186+C199+C210+C221+C236+C261+C272+C284+C295+C320+C331+C343+C354+C365+C376+C398+C409+C423+C438+C450+C461+C472+C486+C497+C509+C521+C533+C547+C571+C592+C614+C626+C637+C648+C660+C689+C701+C712+C724+C736+C749+C762+C773+C784+C807+C828+C843+C872+C886+C904+C915+C932+C972+C996+C1017+C1029+C1046+C1066+C1077+C1088+C1103+C1115+C1126+C250+C307+C387+C603+C675+C960+C984</f>
        <v>3237601</v>
      </c>
      <c r="D9" s="4">
        <f t="shared" si="1"/>
        <v>3237601</v>
      </c>
      <c r="E9" s="14">
        <f t="shared" si="1"/>
        <v>1765073.7199999997</v>
      </c>
      <c r="F9" s="14">
        <f t="shared" si="0"/>
        <v>54.517950791342095</v>
      </c>
    </row>
    <row r="10" spans="1:6" ht="18" customHeight="1">
      <c r="A10" s="210" t="s">
        <v>1320</v>
      </c>
      <c r="B10" s="211"/>
      <c r="C10" s="4">
        <f t="shared" si="1"/>
        <v>4782000</v>
      </c>
      <c r="D10" s="4">
        <f t="shared" si="1"/>
        <v>4782000</v>
      </c>
      <c r="E10" s="14">
        <f t="shared" si="1"/>
        <v>5517510.79</v>
      </c>
      <c r="F10" s="14">
        <f t="shared" si="0"/>
        <v>115.38081953157675</v>
      </c>
    </row>
    <row r="11" spans="1:6" ht="18" customHeight="1">
      <c r="A11" s="210" t="s">
        <v>1318</v>
      </c>
      <c r="B11" s="211"/>
      <c r="C11" s="4">
        <f t="shared" si="1"/>
        <v>5837000</v>
      </c>
      <c r="D11" s="4">
        <f t="shared" si="1"/>
        <v>5837000</v>
      </c>
      <c r="E11" s="14">
        <f t="shared" si="1"/>
        <v>5167164.920000001</v>
      </c>
      <c r="F11" s="14">
        <f t="shared" si="0"/>
        <v>88.52432619496318</v>
      </c>
    </row>
    <row r="12" spans="1:6" ht="18" customHeight="1">
      <c r="A12" s="210" t="s">
        <v>1319</v>
      </c>
      <c r="B12" s="211"/>
      <c r="C12" s="4">
        <f t="shared" si="1"/>
        <v>100000</v>
      </c>
      <c r="D12" s="4">
        <f t="shared" si="1"/>
        <v>100000</v>
      </c>
      <c r="E12" s="14">
        <f t="shared" si="1"/>
        <v>502048.17000000004</v>
      </c>
      <c r="F12" s="14">
        <f t="shared" si="0"/>
        <v>502.04817</v>
      </c>
    </row>
    <row r="13" spans="1:6" ht="18" customHeight="1">
      <c r="A13" s="210" t="s">
        <v>1278</v>
      </c>
      <c r="B13" s="211"/>
      <c r="C13" s="4">
        <f t="shared" si="1"/>
        <v>123000</v>
      </c>
      <c r="D13" s="4">
        <f t="shared" si="1"/>
        <v>123000</v>
      </c>
      <c r="E13" s="14">
        <f t="shared" si="1"/>
        <v>202328.96000000002</v>
      </c>
      <c r="F13" s="14">
        <f t="shared" si="0"/>
        <v>164.49508943089432</v>
      </c>
    </row>
    <row r="14" spans="1:10" ht="18" customHeight="1">
      <c r="A14" s="210" t="s">
        <v>1336</v>
      </c>
      <c r="B14" s="211"/>
      <c r="C14" s="4">
        <f>C563+C24</f>
        <v>2705550</v>
      </c>
      <c r="D14" s="4">
        <f>D563+D24</f>
        <v>2705550</v>
      </c>
      <c r="E14" s="14">
        <f>E563+E24</f>
        <v>32567.64</v>
      </c>
      <c r="F14" s="14">
        <f>E14/D14*100</f>
        <v>1.2037345456561512</v>
      </c>
      <c r="H14" s="144"/>
      <c r="I14" s="144"/>
      <c r="J14" s="153"/>
    </row>
    <row r="15" spans="1:6" ht="30" customHeight="1">
      <c r="A15" s="239" t="s">
        <v>599</v>
      </c>
      <c r="B15" s="239"/>
      <c r="C15" s="63">
        <f>C16+C55+C71</f>
        <v>5465050</v>
      </c>
      <c r="D15" s="63">
        <f>D16+D55+D71</f>
        <v>5454550</v>
      </c>
      <c r="E15" s="136">
        <f>E16+E55+E71</f>
        <v>5283070.29</v>
      </c>
      <c r="F15" s="14">
        <f t="shared" si="0"/>
        <v>96.85620793649339</v>
      </c>
    </row>
    <row r="16" spans="1:6" ht="25.5" customHeight="1">
      <c r="A16" s="212" t="s">
        <v>600</v>
      </c>
      <c r="B16" s="213"/>
      <c r="C16" s="64">
        <f>C25+C34</f>
        <v>5011050</v>
      </c>
      <c r="D16" s="64">
        <f>D25+D34</f>
        <v>4998050</v>
      </c>
      <c r="E16" s="137">
        <f>E25+E34</f>
        <v>4886564.94</v>
      </c>
      <c r="F16" s="14">
        <f t="shared" si="0"/>
        <v>97.76942887726214</v>
      </c>
    </row>
    <row r="17" spans="1:6" ht="25.5" customHeight="1">
      <c r="A17" s="212" t="s">
        <v>1056</v>
      </c>
      <c r="B17" s="213"/>
      <c r="C17" s="64">
        <f>SUM(C18:C24)</f>
        <v>5011050</v>
      </c>
      <c r="D17" s="64">
        <f>SUM(D18:D24)</f>
        <v>4998050</v>
      </c>
      <c r="E17" s="137">
        <f>SUM(E18:E24)</f>
        <v>4886564.9399999995</v>
      </c>
      <c r="F17" s="14">
        <f>E17/D17*100</f>
        <v>97.76942887726211</v>
      </c>
    </row>
    <row r="18" spans="1:6" ht="18" customHeight="1">
      <c r="A18" s="210" t="s">
        <v>1049</v>
      </c>
      <c r="B18" s="211"/>
      <c r="C18" s="4">
        <v>4493049</v>
      </c>
      <c r="D18" s="4">
        <f>4493049-15000+2000</f>
        <v>4480049</v>
      </c>
      <c r="E18" s="14">
        <v>4437994.94</v>
      </c>
      <c r="F18" s="14">
        <f t="shared" si="0"/>
        <v>99.06130357056362</v>
      </c>
    </row>
    <row r="19" spans="1:6" ht="18" customHeight="1">
      <c r="A19" s="210" t="s">
        <v>1273</v>
      </c>
      <c r="B19" s="211"/>
      <c r="C19" s="4">
        <v>338001</v>
      </c>
      <c r="D19" s="4">
        <v>338001</v>
      </c>
      <c r="E19" s="14">
        <v>177937.22</v>
      </c>
      <c r="F19" s="14">
        <f t="shared" si="0"/>
        <v>52.64399217753793</v>
      </c>
    </row>
    <row r="20" spans="1:6" ht="18" customHeight="1">
      <c r="A20" s="210" t="s">
        <v>1277</v>
      </c>
      <c r="B20" s="211"/>
      <c r="C20" s="4">
        <f>'TABLICA 4-5'!D61</f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10" t="s">
        <v>1274</v>
      </c>
      <c r="B21" s="211"/>
      <c r="C21" s="4">
        <v>180000</v>
      </c>
      <c r="D21" s="4">
        <v>180000</v>
      </c>
      <c r="E21" s="14">
        <v>238065.14</v>
      </c>
      <c r="F21" s="14">
        <f t="shared" si="0"/>
        <v>132.25841111111112</v>
      </c>
    </row>
    <row r="22" spans="1:6" ht="18" customHeight="1">
      <c r="A22" s="210" t="s">
        <v>1275</v>
      </c>
      <c r="B22" s="211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10" t="s">
        <v>1280</v>
      </c>
      <c r="B23" s="211"/>
      <c r="C23" s="4">
        <v>0</v>
      </c>
      <c r="D23" s="4">
        <v>0</v>
      </c>
      <c r="E23" s="14">
        <v>0</v>
      </c>
      <c r="F23" s="14" t="e">
        <f t="shared" si="0"/>
        <v>#DIV/0!</v>
      </c>
    </row>
    <row r="24" spans="1:6" ht="18" customHeight="1">
      <c r="A24" s="210" t="s">
        <v>1307</v>
      </c>
      <c r="B24" s="211"/>
      <c r="C24" s="4">
        <v>0</v>
      </c>
      <c r="D24" s="4">
        <v>0</v>
      </c>
      <c r="E24" s="14">
        <v>32567.64</v>
      </c>
      <c r="F24" s="14" t="e">
        <f>E24/D24*100</f>
        <v>#DIV/0!</v>
      </c>
    </row>
    <row r="25" spans="1:6" ht="21" customHeight="1">
      <c r="A25" s="41">
        <v>31</v>
      </c>
      <c r="B25" s="68" t="s">
        <v>38</v>
      </c>
      <c r="C25" s="4">
        <f>C26+C29+C31</f>
        <v>3636000</v>
      </c>
      <c r="D25" s="4">
        <f>D26+D29+D31</f>
        <v>3623000</v>
      </c>
      <c r="E25" s="14">
        <f>E26+E29+E31</f>
        <v>3614649.8400000003</v>
      </c>
      <c r="F25" s="14">
        <f aca="true" t="shared" si="2" ref="F25:F138">E25/D25*100</f>
        <v>99.76952359922717</v>
      </c>
    </row>
    <row r="26" spans="1:6" ht="18" customHeight="1">
      <c r="A26" s="41">
        <v>311</v>
      </c>
      <c r="B26" s="68" t="s">
        <v>323</v>
      </c>
      <c r="C26" s="4">
        <v>3060000</v>
      </c>
      <c r="D26" s="4">
        <f>3060000-15000</f>
        <v>3045000</v>
      </c>
      <c r="E26" s="14">
        <f>SUM(E27:E28)</f>
        <v>3044343.16</v>
      </c>
      <c r="F26" s="14">
        <f t="shared" si="2"/>
        <v>99.9784288998358</v>
      </c>
    </row>
    <row r="27" spans="1:6" ht="15" customHeight="1">
      <c r="A27" s="41">
        <v>3111</v>
      </c>
      <c r="B27" s="68" t="s">
        <v>39</v>
      </c>
      <c r="C27" s="4"/>
      <c r="D27" s="4"/>
      <c r="E27" s="14">
        <v>3035766.95</v>
      </c>
      <c r="F27" s="14" t="e">
        <f t="shared" si="2"/>
        <v>#DIV/0!</v>
      </c>
    </row>
    <row r="28" spans="1:6" ht="15" customHeight="1">
      <c r="A28" s="41" t="s">
        <v>1348</v>
      </c>
      <c r="B28" s="68" t="s">
        <v>1349</v>
      </c>
      <c r="C28" s="4"/>
      <c r="D28" s="4"/>
      <c r="E28" s="14">
        <v>8576.21</v>
      </c>
      <c r="F28" s="14" t="e">
        <f>E28/D28*100</f>
        <v>#DIV/0!</v>
      </c>
    </row>
    <row r="29" spans="1:6" ht="18" customHeight="1">
      <c r="A29" s="41">
        <v>312</v>
      </c>
      <c r="B29" s="68" t="s">
        <v>40</v>
      </c>
      <c r="C29" s="4">
        <v>120000</v>
      </c>
      <c r="D29" s="4">
        <f>120000+2000</f>
        <v>122000</v>
      </c>
      <c r="E29" s="14">
        <f>E30</f>
        <v>121740</v>
      </c>
      <c r="F29" s="14">
        <f t="shared" si="2"/>
        <v>99.78688524590163</v>
      </c>
    </row>
    <row r="30" spans="1:6" ht="15" customHeight="1">
      <c r="A30" s="41">
        <v>3121</v>
      </c>
      <c r="B30" s="68" t="s">
        <v>41</v>
      </c>
      <c r="C30" s="4"/>
      <c r="D30" s="4"/>
      <c r="E30" s="14">
        <v>121740</v>
      </c>
      <c r="F30" s="14" t="e">
        <f t="shared" si="2"/>
        <v>#DIV/0!</v>
      </c>
    </row>
    <row r="31" spans="1:6" ht="18" customHeight="1">
      <c r="A31" s="41">
        <v>313</v>
      </c>
      <c r="B31" s="68" t="s">
        <v>42</v>
      </c>
      <c r="C31" s="4">
        <v>456000</v>
      </c>
      <c r="D31" s="4">
        <v>456000</v>
      </c>
      <c r="E31" s="14">
        <f>SUM(E32:E33)</f>
        <v>448566.68</v>
      </c>
      <c r="F31" s="14">
        <f t="shared" si="2"/>
        <v>98.36988596491227</v>
      </c>
    </row>
    <row r="32" spans="1:6" ht="15" customHeight="1">
      <c r="A32" s="41">
        <v>3132</v>
      </c>
      <c r="B32" s="68" t="s">
        <v>324</v>
      </c>
      <c r="C32" s="4"/>
      <c r="D32" s="4"/>
      <c r="E32" s="14">
        <v>448566.68</v>
      </c>
      <c r="F32" s="14" t="e">
        <f t="shared" si="2"/>
        <v>#DIV/0!</v>
      </c>
    </row>
    <row r="33" spans="1:6" ht="15" customHeight="1">
      <c r="A33" s="41">
        <v>3133</v>
      </c>
      <c r="B33" s="68" t="s">
        <v>325</v>
      </c>
      <c r="C33" s="4"/>
      <c r="D33" s="4"/>
      <c r="E33" s="14">
        <v>0</v>
      </c>
      <c r="F33" s="14" t="e">
        <f t="shared" si="2"/>
        <v>#DIV/0!</v>
      </c>
    </row>
    <row r="34" spans="1:6" ht="21" customHeight="1">
      <c r="A34" s="69">
        <v>32</v>
      </c>
      <c r="B34" s="70" t="s">
        <v>43</v>
      </c>
      <c r="C34" s="71">
        <f>C35+C40+C46+C53</f>
        <v>1375050</v>
      </c>
      <c r="D34" s="71">
        <f>D35+D40+D46+D53</f>
        <v>1375050</v>
      </c>
      <c r="E34" s="138">
        <f>E35+E40+E46+E53</f>
        <v>1271915.0999999999</v>
      </c>
      <c r="F34" s="14">
        <f t="shared" si="2"/>
        <v>92.49955274353658</v>
      </c>
    </row>
    <row r="35" spans="1:6" ht="18" customHeight="1">
      <c r="A35" s="41">
        <v>321</v>
      </c>
      <c r="B35" s="68" t="s">
        <v>44</v>
      </c>
      <c r="C35" s="4">
        <v>175500</v>
      </c>
      <c r="D35" s="4">
        <v>175500</v>
      </c>
      <c r="E35" s="14">
        <f>SUM(E36:E39)</f>
        <v>146974.37</v>
      </c>
      <c r="F35" s="14">
        <f t="shared" si="2"/>
        <v>83.74607977207977</v>
      </c>
    </row>
    <row r="36" spans="1:6" ht="15" customHeight="1">
      <c r="A36" s="41">
        <v>3211</v>
      </c>
      <c r="B36" s="68" t="s">
        <v>45</v>
      </c>
      <c r="C36" s="4"/>
      <c r="D36" s="4"/>
      <c r="E36" s="14">
        <v>39092.37</v>
      </c>
      <c r="F36" s="14" t="e">
        <f t="shared" si="2"/>
        <v>#DIV/0!</v>
      </c>
    </row>
    <row r="37" spans="1:6" ht="15" customHeight="1">
      <c r="A37" s="41" t="s">
        <v>145</v>
      </c>
      <c r="B37" s="68" t="s">
        <v>147</v>
      </c>
      <c r="C37" s="4"/>
      <c r="D37" s="4"/>
      <c r="E37" s="14">
        <v>102482</v>
      </c>
      <c r="F37" s="14" t="e">
        <f t="shared" si="2"/>
        <v>#DIV/0!</v>
      </c>
    </row>
    <row r="38" spans="1:6" ht="15" customHeight="1">
      <c r="A38" s="41">
        <v>3213</v>
      </c>
      <c r="B38" s="68" t="s">
        <v>46</v>
      </c>
      <c r="C38" s="4"/>
      <c r="D38" s="4"/>
      <c r="E38" s="14">
        <v>5400</v>
      </c>
      <c r="F38" s="14" t="e">
        <f t="shared" si="2"/>
        <v>#DIV/0!</v>
      </c>
    </row>
    <row r="39" spans="1:6" ht="15" customHeight="1">
      <c r="A39" s="41" t="s">
        <v>315</v>
      </c>
      <c r="B39" s="68" t="s">
        <v>326</v>
      </c>
      <c r="C39" s="4"/>
      <c r="D39" s="4"/>
      <c r="E39" s="14">
        <v>0</v>
      </c>
      <c r="F39" s="14" t="e">
        <f t="shared" si="2"/>
        <v>#DIV/0!</v>
      </c>
    </row>
    <row r="40" spans="1:6" ht="18" customHeight="1">
      <c r="A40" s="41">
        <v>322</v>
      </c>
      <c r="B40" s="68" t="s">
        <v>47</v>
      </c>
      <c r="C40" s="4">
        <v>336200</v>
      </c>
      <c r="D40" s="4">
        <v>336200</v>
      </c>
      <c r="E40" s="14">
        <f>SUM(E41:E45)</f>
        <v>299995.44</v>
      </c>
      <c r="F40" s="14">
        <f t="shared" si="2"/>
        <v>89.23124330755503</v>
      </c>
    </row>
    <row r="41" spans="1:6" ht="15" customHeight="1">
      <c r="A41" s="41">
        <v>3221</v>
      </c>
      <c r="B41" s="68" t="s">
        <v>48</v>
      </c>
      <c r="C41" s="4"/>
      <c r="D41" s="4"/>
      <c r="E41" s="14">
        <v>143708.99</v>
      </c>
      <c r="F41" s="14" t="e">
        <f t="shared" si="2"/>
        <v>#DIV/0!</v>
      </c>
    </row>
    <row r="42" spans="1:6" ht="15" customHeight="1">
      <c r="A42" s="41">
        <v>3223</v>
      </c>
      <c r="B42" s="68" t="s">
        <v>49</v>
      </c>
      <c r="C42" s="4"/>
      <c r="D42" s="4"/>
      <c r="E42" s="14">
        <v>153753.45</v>
      </c>
      <c r="F42" s="14" t="e">
        <f t="shared" si="2"/>
        <v>#DIV/0!</v>
      </c>
    </row>
    <row r="43" spans="1:6" ht="15" customHeight="1">
      <c r="A43" s="41">
        <v>3224</v>
      </c>
      <c r="B43" s="68" t="s">
        <v>50</v>
      </c>
      <c r="C43" s="4"/>
      <c r="D43" s="4"/>
      <c r="E43" s="14">
        <v>2533</v>
      </c>
      <c r="F43" s="14" t="e">
        <f t="shared" si="2"/>
        <v>#DIV/0!</v>
      </c>
    </row>
    <row r="44" spans="1:6" ht="15" customHeight="1">
      <c r="A44" s="41">
        <v>3225</v>
      </c>
      <c r="B44" s="68" t="s">
        <v>51</v>
      </c>
      <c r="C44" s="4"/>
      <c r="D44" s="4"/>
      <c r="E44" s="14">
        <v>0</v>
      </c>
      <c r="F44" s="14" t="e">
        <f>E44/D44*100</f>
        <v>#DIV/0!</v>
      </c>
    </row>
    <row r="45" spans="1:6" ht="15" customHeight="1">
      <c r="A45" s="41" t="s">
        <v>575</v>
      </c>
      <c r="B45" s="68" t="s">
        <v>576</v>
      </c>
      <c r="C45" s="4"/>
      <c r="D45" s="4"/>
      <c r="E45" s="14">
        <v>0</v>
      </c>
      <c r="F45" s="14" t="e">
        <f t="shared" si="2"/>
        <v>#DIV/0!</v>
      </c>
    </row>
    <row r="46" spans="1:6" ht="18" customHeight="1">
      <c r="A46" s="41">
        <v>323</v>
      </c>
      <c r="B46" s="68" t="s">
        <v>52</v>
      </c>
      <c r="C46" s="4">
        <v>805000</v>
      </c>
      <c r="D46" s="4">
        <v>805000</v>
      </c>
      <c r="E46" s="14">
        <f>SUM(E47:E52)</f>
        <v>771827.9</v>
      </c>
      <c r="F46" s="14">
        <f t="shared" si="2"/>
        <v>95.87924223602485</v>
      </c>
    </row>
    <row r="47" spans="1:6" ht="15" customHeight="1">
      <c r="A47" s="41">
        <v>3231</v>
      </c>
      <c r="B47" s="68" t="s">
        <v>53</v>
      </c>
      <c r="C47" s="4"/>
      <c r="D47" s="4"/>
      <c r="E47" s="14">
        <v>231532.76</v>
      </c>
      <c r="F47" s="14" t="e">
        <f t="shared" si="2"/>
        <v>#DIV/0!</v>
      </c>
    </row>
    <row r="48" spans="1:6" ht="15" customHeight="1">
      <c r="A48" s="41">
        <v>3232</v>
      </c>
      <c r="B48" s="68" t="s">
        <v>54</v>
      </c>
      <c r="C48" s="4"/>
      <c r="D48" s="4"/>
      <c r="E48" s="14">
        <v>103628.01</v>
      </c>
      <c r="F48" s="14" t="e">
        <f t="shared" si="2"/>
        <v>#DIV/0!</v>
      </c>
    </row>
    <row r="49" spans="1:6" ht="15" customHeight="1">
      <c r="A49" s="41">
        <v>3234</v>
      </c>
      <c r="B49" s="68" t="s">
        <v>55</v>
      </c>
      <c r="C49" s="4"/>
      <c r="D49" s="4"/>
      <c r="E49" s="14">
        <v>47018.02</v>
      </c>
      <c r="F49" s="14" t="e">
        <f t="shared" si="2"/>
        <v>#DIV/0!</v>
      </c>
    </row>
    <row r="50" spans="1:6" ht="15" customHeight="1">
      <c r="A50" s="41" t="s">
        <v>349</v>
      </c>
      <c r="B50" s="68" t="s">
        <v>350</v>
      </c>
      <c r="C50" s="4"/>
      <c r="D50" s="4"/>
      <c r="E50" s="14">
        <v>250816.88</v>
      </c>
      <c r="F50" s="14" t="e">
        <f t="shared" si="2"/>
        <v>#DIV/0!</v>
      </c>
    </row>
    <row r="51" spans="1:6" ht="15" customHeight="1">
      <c r="A51" s="41">
        <v>3238</v>
      </c>
      <c r="B51" s="68" t="s">
        <v>56</v>
      </c>
      <c r="C51" s="4"/>
      <c r="D51" s="4"/>
      <c r="E51" s="14">
        <v>137271.55</v>
      </c>
      <c r="F51" s="14" t="e">
        <f t="shared" si="2"/>
        <v>#DIV/0!</v>
      </c>
    </row>
    <row r="52" spans="1:6" ht="15" customHeight="1">
      <c r="A52" s="41" t="s">
        <v>341</v>
      </c>
      <c r="B52" s="68" t="s">
        <v>348</v>
      </c>
      <c r="C52" s="4"/>
      <c r="D52" s="4"/>
      <c r="E52" s="14">
        <v>1560.68</v>
      </c>
      <c r="F52" s="14" t="e">
        <f t="shared" si="2"/>
        <v>#DIV/0!</v>
      </c>
    </row>
    <row r="53" spans="1:6" ht="18" customHeight="1">
      <c r="A53" s="41" t="s">
        <v>293</v>
      </c>
      <c r="B53" s="68" t="s">
        <v>299</v>
      </c>
      <c r="C53" s="4">
        <v>58350</v>
      </c>
      <c r="D53" s="4">
        <v>58350</v>
      </c>
      <c r="E53" s="14">
        <f>E54</f>
        <v>53117.39</v>
      </c>
      <c r="F53" s="14">
        <f t="shared" si="2"/>
        <v>91.0323736075407</v>
      </c>
    </row>
    <row r="54" spans="1:6" ht="15" customHeight="1">
      <c r="A54" s="41">
        <v>3293</v>
      </c>
      <c r="B54" s="3" t="s">
        <v>37</v>
      </c>
      <c r="C54" s="4"/>
      <c r="D54" s="4"/>
      <c r="E54" s="14">
        <v>53117.39</v>
      </c>
      <c r="F54" s="14" t="e">
        <f t="shared" si="2"/>
        <v>#DIV/0!</v>
      </c>
    </row>
    <row r="55" spans="1:6" ht="25.5" customHeight="1">
      <c r="A55" s="243" t="s">
        <v>938</v>
      </c>
      <c r="B55" s="244"/>
      <c r="C55" s="64">
        <f>C63</f>
        <v>185000</v>
      </c>
      <c r="D55" s="64">
        <f>D63</f>
        <v>187500</v>
      </c>
      <c r="E55" s="137">
        <f>E63</f>
        <v>176601.3</v>
      </c>
      <c r="F55" s="14">
        <f t="shared" si="2"/>
        <v>94.18736</v>
      </c>
    </row>
    <row r="56" spans="1:6" ht="25.5" customHeight="1">
      <c r="A56" s="212" t="s">
        <v>1055</v>
      </c>
      <c r="B56" s="213"/>
      <c r="C56" s="64">
        <f>SUM(C57:C62)</f>
        <v>185000</v>
      </c>
      <c r="D56" s="64">
        <f>SUM(D57:D62)</f>
        <v>187500</v>
      </c>
      <c r="E56" s="137">
        <f>SUM(E57:E62)</f>
        <v>176601.3</v>
      </c>
      <c r="F56" s="14">
        <f t="shared" si="2"/>
        <v>94.18736</v>
      </c>
    </row>
    <row r="57" spans="1:6" ht="18" customHeight="1">
      <c r="A57" s="210" t="s">
        <v>1049</v>
      </c>
      <c r="B57" s="211"/>
      <c r="C57" s="4">
        <v>185000</v>
      </c>
      <c r="D57" s="4">
        <f>185000+2500</f>
        <v>187500</v>
      </c>
      <c r="E57" s="14">
        <v>176601.3</v>
      </c>
      <c r="F57" s="14">
        <f t="shared" si="2"/>
        <v>94.18736</v>
      </c>
    </row>
    <row r="58" spans="1:6" ht="18" customHeight="1">
      <c r="A58" s="210" t="s">
        <v>1273</v>
      </c>
      <c r="B58" s="211"/>
      <c r="C58" s="4">
        <v>0</v>
      </c>
      <c r="D58" s="4">
        <v>0</v>
      </c>
      <c r="E58" s="14">
        <v>0</v>
      </c>
      <c r="F58" s="14" t="e">
        <f t="shared" si="2"/>
        <v>#DIV/0!</v>
      </c>
    </row>
    <row r="59" spans="1:6" ht="18" customHeight="1">
      <c r="A59" s="210" t="s">
        <v>1279</v>
      </c>
      <c r="B59" s="211"/>
      <c r="C59" s="4">
        <f>'TABLICA 4-5'!D98</f>
        <v>0</v>
      </c>
      <c r="D59" s="4">
        <v>0</v>
      </c>
      <c r="E59" s="14">
        <v>0</v>
      </c>
      <c r="F59" s="14" t="e">
        <f t="shared" si="2"/>
        <v>#DIV/0!</v>
      </c>
    </row>
    <row r="60" spans="1:6" ht="18" customHeight="1">
      <c r="A60" s="210" t="s">
        <v>1274</v>
      </c>
      <c r="B60" s="211"/>
      <c r="C60" s="4">
        <v>0</v>
      </c>
      <c r="D60" s="4">
        <v>0</v>
      </c>
      <c r="E60" s="14">
        <v>0</v>
      </c>
      <c r="F60" s="14" t="e">
        <f t="shared" si="2"/>
        <v>#DIV/0!</v>
      </c>
    </row>
    <row r="61" spans="1:6" ht="18" customHeight="1">
      <c r="A61" s="210" t="s">
        <v>1275</v>
      </c>
      <c r="B61" s="211"/>
      <c r="C61" s="4">
        <v>0</v>
      </c>
      <c r="D61" s="4">
        <v>0</v>
      </c>
      <c r="E61" s="14">
        <v>0</v>
      </c>
      <c r="F61" s="14" t="e">
        <f t="shared" si="2"/>
        <v>#DIV/0!</v>
      </c>
    </row>
    <row r="62" spans="1:6" ht="18" customHeight="1">
      <c r="A62" s="210" t="s">
        <v>1276</v>
      </c>
      <c r="B62" s="211"/>
      <c r="C62" s="4">
        <v>0</v>
      </c>
      <c r="D62" s="4">
        <v>0</v>
      </c>
      <c r="E62" s="14">
        <v>0</v>
      </c>
      <c r="F62" s="14" t="e">
        <f t="shared" si="2"/>
        <v>#DIV/0!</v>
      </c>
    </row>
    <row r="63" spans="1:6" ht="21" customHeight="1">
      <c r="A63" s="41">
        <v>32</v>
      </c>
      <c r="B63" s="151" t="s">
        <v>274</v>
      </c>
      <c r="C63" s="4">
        <f>C64+C66+C68</f>
        <v>185000</v>
      </c>
      <c r="D63" s="4">
        <f>D64+D66+D68</f>
        <v>187500</v>
      </c>
      <c r="E63" s="14">
        <f>E64+E66+E68</f>
        <v>176601.3</v>
      </c>
      <c r="F63" s="14">
        <f t="shared" si="2"/>
        <v>94.18736</v>
      </c>
    </row>
    <row r="64" spans="1:6" ht="18" customHeight="1">
      <c r="A64" s="41">
        <v>323</v>
      </c>
      <c r="B64" s="3" t="s">
        <v>336</v>
      </c>
      <c r="C64" s="4">
        <v>20000</v>
      </c>
      <c r="D64" s="4">
        <f>20000+2500</f>
        <v>22500</v>
      </c>
      <c r="E64" s="14">
        <f>E65</f>
        <v>22500</v>
      </c>
      <c r="F64" s="14">
        <f t="shared" si="2"/>
        <v>100</v>
      </c>
    </row>
    <row r="65" spans="1:6" ht="15" customHeight="1">
      <c r="A65" s="41">
        <v>3233</v>
      </c>
      <c r="B65" s="3" t="s">
        <v>337</v>
      </c>
      <c r="C65" s="4"/>
      <c r="D65" s="4"/>
      <c r="E65" s="14">
        <v>22500</v>
      </c>
      <c r="F65" s="14" t="e">
        <f t="shared" si="2"/>
        <v>#DIV/0!</v>
      </c>
    </row>
    <row r="66" spans="1:6" ht="18" customHeight="1">
      <c r="A66" s="41" t="s">
        <v>303</v>
      </c>
      <c r="B66" s="151" t="s">
        <v>1282</v>
      </c>
      <c r="C66" s="4">
        <v>0</v>
      </c>
      <c r="D66" s="4">
        <v>0</v>
      </c>
      <c r="E66" s="14">
        <f>E67</f>
        <v>0</v>
      </c>
      <c r="F66" s="14" t="e">
        <f t="shared" si="2"/>
        <v>#DIV/0!</v>
      </c>
    </row>
    <row r="67" spans="1:6" ht="15" customHeight="1">
      <c r="A67" s="41" t="s">
        <v>305</v>
      </c>
      <c r="B67" s="72" t="s">
        <v>1281</v>
      </c>
      <c r="C67" s="4"/>
      <c r="D67" s="4"/>
      <c r="E67" s="14">
        <v>0</v>
      </c>
      <c r="F67" s="14" t="e">
        <f t="shared" si="2"/>
        <v>#DIV/0!</v>
      </c>
    </row>
    <row r="68" spans="1:6" ht="18" customHeight="1">
      <c r="A68" s="41">
        <v>329</v>
      </c>
      <c r="B68" s="68" t="s">
        <v>57</v>
      </c>
      <c r="C68" s="4">
        <v>165000</v>
      </c>
      <c r="D68" s="4">
        <v>165000</v>
      </c>
      <c r="E68" s="14">
        <f>SUM(E69:E70)</f>
        <v>154101.3</v>
      </c>
      <c r="F68" s="14">
        <f t="shared" si="2"/>
        <v>93.39472727272727</v>
      </c>
    </row>
    <row r="69" spans="1:6" ht="15" customHeight="1">
      <c r="A69" s="41">
        <v>3291</v>
      </c>
      <c r="B69" s="3" t="s">
        <v>351</v>
      </c>
      <c r="C69" s="4"/>
      <c r="D69" s="4"/>
      <c r="E69" s="14">
        <v>129885.15</v>
      </c>
      <c r="F69" s="14" t="e">
        <f t="shared" si="2"/>
        <v>#DIV/0!</v>
      </c>
    </row>
    <row r="70" spans="1:6" ht="15" customHeight="1">
      <c r="A70" s="41">
        <v>3293</v>
      </c>
      <c r="B70" s="3" t="s">
        <v>37</v>
      </c>
      <c r="C70" s="4"/>
      <c r="D70" s="4"/>
      <c r="E70" s="14">
        <v>24216.15</v>
      </c>
      <c r="F70" s="14" t="e">
        <f t="shared" si="2"/>
        <v>#DIV/0!</v>
      </c>
    </row>
    <row r="71" spans="1:6" ht="25.5" customHeight="1">
      <c r="A71" s="240" t="s">
        <v>677</v>
      </c>
      <c r="B71" s="241"/>
      <c r="C71" s="5">
        <f>C79</f>
        <v>269000</v>
      </c>
      <c r="D71" s="5">
        <f>D79</f>
        <v>269000</v>
      </c>
      <c r="E71" s="139">
        <f>E79</f>
        <v>219904.05</v>
      </c>
      <c r="F71" s="14">
        <f>E71/D71*100</f>
        <v>81.74871747211895</v>
      </c>
    </row>
    <row r="72" spans="1:6" ht="25.5" customHeight="1">
      <c r="A72" s="212" t="s">
        <v>1283</v>
      </c>
      <c r="B72" s="213"/>
      <c r="C72" s="64">
        <f>SUM(C73:C78)</f>
        <v>269000</v>
      </c>
      <c r="D72" s="64">
        <f>SUM(D73:D78)</f>
        <v>269000</v>
      </c>
      <c r="E72" s="137">
        <f>SUM(E73:E78)</f>
        <v>219904.05</v>
      </c>
      <c r="F72" s="14">
        <f aca="true" t="shared" si="3" ref="F72:F78">E72/D72*100</f>
        <v>81.74871747211895</v>
      </c>
    </row>
    <row r="73" spans="1:6" ht="18" customHeight="1">
      <c r="A73" s="210" t="s">
        <v>1049</v>
      </c>
      <c r="B73" s="211"/>
      <c r="C73" s="4">
        <v>146000</v>
      </c>
      <c r="D73" s="4">
        <v>146000</v>
      </c>
      <c r="E73" s="14">
        <v>219904.05</v>
      </c>
      <c r="F73" s="14">
        <f t="shared" si="3"/>
        <v>150.6192123287671</v>
      </c>
    </row>
    <row r="74" spans="1:6" ht="18" customHeight="1">
      <c r="A74" s="210" t="s">
        <v>1273</v>
      </c>
      <c r="B74" s="211"/>
      <c r="C74" s="4">
        <v>0</v>
      </c>
      <c r="D74" s="4">
        <v>0</v>
      </c>
      <c r="E74" s="14">
        <v>0</v>
      </c>
      <c r="F74" s="14" t="e">
        <f t="shared" si="3"/>
        <v>#DIV/0!</v>
      </c>
    </row>
    <row r="75" spans="1:6" ht="18" customHeight="1">
      <c r="A75" s="210" t="s">
        <v>1277</v>
      </c>
      <c r="B75" s="211"/>
      <c r="C75" s="4">
        <f>'TABLICA 4-5'!D114</f>
        <v>0</v>
      </c>
      <c r="D75" s="4">
        <v>0</v>
      </c>
      <c r="E75" s="14">
        <v>0</v>
      </c>
      <c r="F75" s="14" t="e">
        <f t="shared" si="3"/>
        <v>#DIV/0!</v>
      </c>
    </row>
    <row r="76" spans="1:6" ht="18" customHeight="1">
      <c r="A76" s="210" t="s">
        <v>1274</v>
      </c>
      <c r="B76" s="211"/>
      <c r="C76" s="4">
        <v>123000</v>
      </c>
      <c r="D76" s="4">
        <v>123000</v>
      </c>
      <c r="E76" s="14">
        <v>0</v>
      </c>
      <c r="F76" s="14">
        <f t="shared" si="3"/>
        <v>0</v>
      </c>
    </row>
    <row r="77" spans="1:6" ht="18" customHeight="1">
      <c r="A77" s="210" t="s">
        <v>1275</v>
      </c>
      <c r="B77" s="211"/>
      <c r="C77" s="4">
        <v>0</v>
      </c>
      <c r="D77" s="4">
        <v>0</v>
      </c>
      <c r="E77" s="14">
        <v>0</v>
      </c>
      <c r="F77" s="14" t="e">
        <f t="shared" si="3"/>
        <v>#DIV/0!</v>
      </c>
    </row>
    <row r="78" spans="1:6" ht="18" customHeight="1">
      <c r="A78" s="210" t="s">
        <v>1280</v>
      </c>
      <c r="B78" s="211"/>
      <c r="C78" s="4">
        <v>0</v>
      </c>
      <c r="D78" s="4">
        <v>0</v>
      </c>
      <c r="E78" s="14">
        <v>0</v>
      </c>
      <c r="F78" s="14" t="e">
        <f t="shared" si="3"/>
        <v>#DIV/0!</v>
      </c>
    </row>
    <row r="79" spans="1:6" ht="21" customHeight="1">
      <c r="A79" s="41">
        <v>42</v>
      </c>
      <c r="B79" s="3" t="s">
        <v>9</v>
      </c>
      <c r="C79" s="4">
        <f>C80+C89+C87</f>
        <v>269000</v>
      </c>
      <c r="D79" s="4">
        <f>D80+D89+D87</f>
        <v>269000</v>
      </c>
      <c r="E79" s="14">
        <f>E80+E89+E87</f>
        <v>219904.05</v>
      </c>
      <c r="F79" s="14">
        <f>E79/D79*100</f>
        <v>81.74871747211895</v>
      </c>
    </row>
    <row r="80" spans="1:6" ht="18" customHeight="1">
      <c r="A80" s="41">
        <v>422</v>
      </c>
      <c r="B80" s="3" t="s">
        <v>10</v>
      </c>
      <c r="C80" s="4">
        <v>254000</v>
      </c>
      <c r="D80" s="4">
        <v>254000</v>
      </c>
      <c r="E80" s="14">
        <f>SUM(E81:E86)</f>
        <v>214906.05</v>
      </c>
      <c r="F80" s="14">
        <f>E80/D80*100</f>
        <v>84.6086811023622</v>
      </c>
    </row>
    <row r="81" spans="1:6" ht="15" customHeight="1">
      <c r="A81" s="41">
        <v>4221</v>
      </c>
      <c r="B81" s="3" t="s">
        <v>11</v>
      </c>
      <c r="C81" s="4"/>
      <c r="D81" s="4">
        <v>0</v>
      </c>
      <c r="E81" s="14">
        <v>24833.55</v>
      </c>
      <c r="F81" s="14" t="e">
        <f>E81/D81*100</f>
        <v>#DIV/0!</v>
      </c>
    </row>
    <row r="82" spans="1:6" ht="15" customHeight="1">
      <c r="A82" s="41">
        <v>4222</v>
      </c>
      <c r="B82" s="3" t="s">
        <v>12</v>
      </c>
      <c r="C82" s="4">
        <v>0</v>
      </c>
      <c r="D82" s="4">
        <v>0</v>
      </c>
      <c r="E82" s="14">
        <v>0</v>
      </c>
      <c r="F82" s="14" t="e">
        <f>E82/D82*100</f>
        <v>#DIV/0!</v>
      </c>
    </row>
    <row r="83" spans="1:6" ht="15" customHeight="1">
      <c r="A83" s="41">
        <v>4223</v>
      </c>
      <c r="B83" s="3" t="s">
        <v>13</v>
      </c>
      <c r="C83" s="4">
        <v>0</v>
      </c>
      <c r="D83" s="4">
        <v>0</v>
      </c>
      <c r="E83" s="14">
        <v>11830</v>
      </c>
      <c r="F83" s="14" t="e">
        <f aca="true" t="shared" si="4" ref="F83:F91">E83/D83*100</f>
        <v>#DIV/0!</v>
      </c>
    </row>
    <row r="84" spans="1:6" ht="15" customHeight="1">
      <c r="A84" s="41" t="s">
        <v>1350</v>
      </c>
      <c r="B84" s="3" t="s">
        <v>1351</v>
      </c>
      <c r="C84" s="4">
        <v>0</v>
      </c>
      <c r="D84" s="4">
        <v>0</v>
      </c>
      <c r="E84" s="14">
        <v>2750</v>
      </c>
      <c r="F84" s="14" t="e">
        <f>E84/D84*100</f>
        <v>#DIV/0!</v>
      </c>
    </row>
    <row r="85" spans="1:6" ht="15" customHeight="1">
      <c r="A85" s="41" t="s">
        <v>604</v>
      </c>
      <c r="B85" s="3" t="s">
        <v>605</v>
      </c>
      <c r="C85" s="4">
        <v>0</v>
      </c>
      <c r="D85" s="4">
        <v>0</v>
      </c>
      <c r="E85" s="14">
        <v>0</v>
      </c>
      <c r="F85" s="14" t="e">
        <f t="shared" si="4"/>
        <v>#DIV/0!</v>
      </c>
    </row>
    <row r="86" spans="1:6" ht="15" customHeight="1">
      <c r="A86" s="41" t="s">
        <v>169</v>
      </c>
      <c r="B86" s="3" t="s">
        <v>753</v>
      </c>
      <c r="C86" s="4">
        <v>0</v>
      </c>
      <c r="D86" s="4">
        <v>0</v>
      </c>
      <c r="E86" s="14">
        <v>175492.5</v>
      </c>
      <c r="F86" s="14" t="e">
        <f t="shared" si="4"/>
        <v>#DIV/0!</v>
      </c>
    </row>
    <row r="87" spans="1:6" ht="18" customHeight="1">
      <c r="A87" s="41" t="s">
        <v>1057</v>
      </c>
      <c r="B87" s="3" t="s">
        <v>1043</v>
      </c>
      <c r="C87" s="4">
        <v>0</v>
      </c>
      <c r="D87" s="4">
        <v>0</v>
      </c>
      <c r="E87" s="14">
        <f>E88</f>
        <v>0</v>
      </c>
      <c r="F87" s="14" t="e">
        <f>E87/D87*100</f>
        <v>#DIV/0!</v>
      </c>
    </row>
    <row r="88" spans="1:6" ht="15" customHeight="1">
      <c r="A88" s="41" t="s">
        <v>1058</v>
      </c>
      <c r="B88" s="3" t="s">
        <v>1059</v>
      </c>
      <c r="C88" s="4"/>
      <c r="D88" s="4"/>
      <c r="E88" s="14">
        <v>0</v>
      </c>
      <c r="F88" s="14" t="e">
        <f>E88/D88*100</f>
        <v>#DIV/0!</v>
      </c>
    </row>
    <row r="89" spans="1:6" ht="18" customHeight="1">
      <c r="A89" s="41">
        <v>426</v>
      </c>
      <c r="B89" s="3" t="s">
        <v>14</v>
      </c>
      <c r="C89" s="4">
        <v>15000</v>
      </c>
      <c r="D89" s="4">
        <v>15000</v>
      </c>
      <c r="E89" s="14">
        <f>E90</f>
        <v>4998</v>
      </c>
      <c r="F89" s="14">
        <f t="shared" si="4"/>
        <v>33.32</v>
      </c>
    </row>
    <row r="90" spans="1:6" ht="15" customHeight="1">
      <c r="A90" s="41">
        <v>4262</v>
      </c>
      <c r="B90" s="3" t="s">
        <v>15</v>
      </c>
      <c r="C90" s="4">
        <v>0</v>
      </c>
      <c r="D90" s="4">
        <v>0</v>
      </c>
      <c r="E90" s="14">
        <v>4998</v>
      </c>
      <c r="F90" s="14" t="e">
        <f t="shared" si="4"/>
        <v>#DIV/0!</v>
      </c>
    </row>
    <row r="91" spans="1:6" ht="30" customHeight="1">
      <c r="A91" s="239" t="s">
        <v>1154</v>
      </c>
      <c r="B91" s="239"/>
      <c r="C91" s="63">
        <f>C92</f>
        <v>797000</v>
      </c>
      <c r="D91" s="63">
        <f>D92</f>
        <v>797000</v>
      </c>
      <c r="E91" s="136">
        <f>E92</f>
        <v>763778.92</v>
      </c>
      <c r="F91" s="14">
        <f t="shared" si="4"/>
        <v>95.83173400250942</v>
      </c>
    </row>
    <row r="92" spans="1:6" ht="25.5" customHeight="1">
      <c r="A92" s="229" t="s">
        <v>1285</v>
      </c>
      <c r="B92" s="242"/>
      <c r="C92" s="5">
        <f>C100+C113</f>
        <v>797000</v>
      </c>
      <c r="D92" s="5">
        <f>D100+D113</f>
        <v>797000</v>
      </c>
      <c r="E92" s="139">
        <f>E100+E113</f>
        <v>763778.92</v>
      </c>
      <c r="F92" s="14">
        <f t="shared" si="2"/>
        <v>95.83173400250942</v>
      </c>
    </row>
    <row r="93" spans="1:6" ht="25.5" customHeight="1">
      <c r="A93" s="212" t="s">
        <v>1060</v>
      </c>
      <c r="B93" s="213"/>
      <c r="C93" s="64">
        <f>SUM(C94:C99)</f>
        <v>797000</v>
      </c>
      <c r="D93" s="64">
        <f>SUM(D94:D99)</f>
        <v>797000</v>
      </c>
      <c r="E93" s="137">
        <f>SUM(E94:E99)</f>
        <v>763778.9199999999</v>
      </c>
      <c r="F93" s="14">
        <f t="shared" si="2"/>
        <v>95.8317340025094</v>
      </c>
    </row>
    <row r="94" spans="1:6" ht="18" customHeight="1">
      <c r="A94" s="210" t="s">
        <v>1049</v>
      </c>
      <c r="B94" s="211"/>
      <c r="C94" s="4">
        <v>344000</v>
      </c>
      <c r="D94" s="4">
        <v>344000</v>
      </c>
      <c r="E94" s="14">
        <v>399128.92</v>
      </c>
      <c r="F94" s="14">
        <f t="shared" si="2"/>
        <v>116.0258488372093</v>
      </c>
    </row>
    <row r="95" spans="1:6" ht="18" customHeight="1">
      <c r="A95" s="210" t="s">
        <v>1273</v>
      </c>
      <c r="B95" s="211"/>
      <c r="C95" s="4">
        <v>153000</v>
      </c>
      <c r="D95" s="4">
        <v>153000</v>
      </c>
      <c r="E95" s="14">
        <v>64650</v>
      </c>
      <c r="F95" s="14">
        <f t="shared" si="2"/>
        <v>42.254901960784316</v>
      </c>
    </row>
    <row r="96" spans="1:6" ht="18" customHeight="1">
      <c r="A96" s="210" t="s">
        <v>1277</v>
      </c>
      <c r="B96" s="211"/>
      <c r="C96" s="4">
        <v>200000</v>
      </c>
      <c r="D96" s="4">
        <v>200000</v>
      </c>
      <c r="E96" s="14">
        <v>200000</v>
      </c>
      <c r="F96" s="14">
        <f t="shared" si="2"/>
        <v>100</v>
      </c>
    </row>
    <row r="97" spans="1:6" ht="18" customHeight="1">
      <c r="A97" s="210" t="s">
        <v>1274</v>
      </c>
      <c r="B97" s="211"/>
      <c r="C97" s="4">
        <v>100000</v>
      </c>
      <c r="D97" s="4">
        <v>100000</v>
      </c>
      <c r="E97" s="14">
        <v>100000</v>
      </c>
      <c r="F97" s="14">
        <f t="shared" si="2"/>
        <v>100</v>
      </c>
    </row>
    <row r="98" spans="1:6" ht="18" customHeight="1">
      <c r="A98" s="210" t="s">
        <v>1275</v>
      </c>
      <c r="B98" s="211"/>
      <c r="C98" s="4">
        <v>0</v>
      </c>
      <c r="D98" s="4">
        <v>0</v>
      </c>
      <c r="E98" s="14">
        <v>0</v>
      </c>
      <c r="F98" s="14" t="e">
        <f t="shared" si="2"/>
        <v>#DIV/0!</v>
      </c>
    </row>
    <row r="99" spans="1:6" ht="18" customHeight="1">
      <c r="A99" s="210" t="s">
        <v>1280</v>
      </c>
      <c r="B99" s="211"/>
      <c r="C99" s="4">
        <v>0</v>
      </c>
      <c r="D99" s="4">
        <v>0</v>
      </c>
      <c r="E99" s="14">
        <v>0</v>
      </c>
      <c r="F99" s="14" t="e">
        <f t="shared" si="2"/>
        <v>#DIV/0!</v>
      </c>
    </row>
    <row r="100" spans="1:6" ht="21" customHeight="1">
      <c r="A100" s="41">
        <v>32</v>
      </c>
      <c r="B100" s="3" t="s">
        <v>63</v>
      </c>
      <c r="C100" s="4">
        <f>C101+C103+C109</f>
        <v>797000</v>
      </c>
      <c r="D100" s="4">
        <f>D101+D103+D109</f>
        <v>797000</v>
      </c>
      <c r="E100" s="14">
        <f>E101+E103+E109</f>
        <v>763778.92</v>
      </c>
      <c r="F100" s="14">
        <f t="shared" si="2"/>
        <v>95.83173400250942</v>
      </c>
    </row>
    <row r="101" spans="1:6" ht="18" customHeight="1">
      <c r="A101" s="41">
        <v>322</v>
      </c>
      <c r="B101" s="3" t="s">
        <v>70</v>
      </c>
      <c r="C101" s="4">
        <v>10000</v>
      </c>
      <c r="D101" s="4">
        <v>10000</v>
      </c>
      <c r="E101" s="14">
        <f>SUM(E102:E102)</f>
        <v>6430.64</v>
      </c>
      <c r="F101" s="14">
        <f t="shared" si="2"/>
        <v>64.30640000000001</v>
      </c>
    </row>
    <row r="102" spans="1:6" ht="15" customHeight="1">
      <c r="A102" s="41">
        <v>3221</v>
      </c>
      <c r="B102" s="3" t="s">
        <v>607</v>
      </c>
      <c r="C102" s="4"/>
      <c r="D102" s="4"/>
      <c r="E102" s="14">
        <v>6430.64</v>
      </c>
      <c r="F102" s="14" t="e">
        <f t="shared" si="2"/>
        <v>#DIV/0!</v>
      </c>
    </row>
    <row r="103" spans="1:6" ht="18" customHeight="1">
      <c r="A103" s="41">
        <v>323</v>
      </c>
      <c r="B103" s="3" t="s">
        <v>72</v>
      </c>
      <c r="C103" s="4">
        <v>732000</v>
      </c>
      <c r="D103" s="4">
        <v>732000</v>
      </c>
      <c r="E103" s="14">
        <f>SUM(E104:E108)</f>
        <v>715449.89</v>
      </c>
      <c r="F103" s="14">
        <f t="shared" si="2"/>
        <v>97.73905601092896</v>
      </c>
    </row>
    <row r="104" spans="1:6" ht="15" customHeight="1">
      <c r="A104" s="41" t="s">
        <v>719</v>
      </c>
      <c r="B104" s="3" t="s">
        <v>23</v>
      </c>
      <c r="C104" s="4"/>
      <c r="D104" s="4"/>
      <c r="E104" s="14">
        <v>675</v>
      </c>
      <c r="F104" s="14" t="e">
        <f>E104/D104*100</f>
        <v>#DIV/0!</v>
      </c>
    </row>
    <row r="105" spans="1:6" ht="15" customHeight="1">
      <c r="A105" s="41">
        <v>3233</v>
      </c>
      <c r="B105" s="3" t="s">
        <v>101</v>
      </c>
      <c r="C105" s="4"/>
      <c r="D105" s="4"/>
      <c r="E105" s="14">
        <v>35643.75</v>
      </c>
      <c r="F105" s="14" t="e">
        <f t="shared" si="2"/>
        <v>#DIV/0!</v>
      </c>
    </row>
    <row r="106" spans="1:6" ht="15" customHeight="1">
      <c r="A106" s="41" t="s">
        <v>601</v>
      </c>
      <c r="B106" s="3" t="s">
        <v>602</v>
      </c>
      <c r="C106" s="4"/>
      <c r="D106" s="4"/>
      <c r="E106" s="14">
        <v>0</v>
      </c>
      <c r="F106" s="14" t="e">
        <f>E106/D106*100</f>
        <v>#DIV/0!</v>
      </c>
    </row>
    <row r="107" spans="1:6" ht="15" customHeight="1">
      <c r="A107" s="41">
        <v>3237</v>
      </c>
      <c r="B107" s="3" t="s">
        <v>102</v>
      </c>
      <c r="C107" s="4"/>
      <c r="D107" s="4"/>
      <c r="E107" s="14">
        <v>352397.96</v>
      </c>
      <c r="F107" s="14" t="e">
        <f>E107/D107*100</f>
        <v>#DIV/0!</v>
      </c>
    </row>
    <row r="108" spans="1:6" ht="15" customHeight="1">
      <c r="A108" s="41" t="s">
        <v>341</v>
      </c>
      <c r="B108" s="3" t="s">
        <v>155</v>
      </c>
      <c r="C108" s="4"/>
      <c r="D108" s="4"/>
      <c r="E108" s="14">
        <v>326733.18</v>
      </c>
      <c r="F108" s="14" t="e">
        <f t="shared" si="2"/>
        <v>#DIV/0!</v>
      </c>
    </row>
    <row r="109" spans="1:6" ht="18" customHeight="1">
      <c r="A109" s="41">
        <v>329</v>
      </c>
      <c r="B109" s="3" t="s">
        <v>142</v>
      </c>
      <c r="C109" s="4">
        <v>55000</v>
      </c>
      <c r="D109" s="4">
        <v>55000</v>
      </c>
      <c r="E109" s="14">
        <f>SUM(E110:E112)</f>
        <v>41898.39</v>
      </c>
      <c r="F109" s="14">
        <f t="shared" si="2"/>
        <v>76.17889090909091</v>
      </c>
    </row>
    <row r="110" spans="1:6" ht="15" customHeight="1">
      <c r="A110" s="41" t="s">
        <v>726</v>
      </c>
      <c r="B110" s="3" t="s">
        <v>4</v>
      </c>
      <c r="C110" s="4"/>
      <c r="D110" s="4"/>
      <c r="E110" s="14">
        <v>0</v>
      </c>
      <c r="F110" s="14" t="e">
        <f>E110/D110*100</f>
        <v>#DIV/0!</v>
      </c>
    </row>
    <row r="111" spans="1:6" ht="15" customHeight="1">
      <c r="A111" s="41">
        <v>3293</v>
      </c>
      <c r="B111" s="3" t="s">
        <v>104</v>
      </c>
      <c r="C111" s="4"/>
      <c r="D111" s="4"/>
      <c r="E111" s="14">
        <v>26671.51</v>
      </c>
      <c r="F111" s="14" t="e">
        <f t="shared" si="2"/>
        <v>#DIV/0!</v>
      </c>
    </row>
    <row r="112" spans="1:6" ht="15" customHeight="1">
      <c r="A112" s="41">
        <v>3299</v>
      </c>
      <c r="B112" s="3" t="s">
        <v>105</v>
      </c>
      <c r="C112" s="4"/>
      <c r="D112" s="4"/>
      <c r="E112" s="14">
        <v>15226.88</v>
      </c>
      <c r="F112" s="14" t="e">
        <f t="shared" si="2"/>
        <v>#DIV/0!</v>
      </c>
    </row>
    <row r="113" spans="1:6" ht="21" customHeight="1">
      <c r="A113" s="41">
        <v>38</v>
      </c>
      <c r="B113" s="72" t="s">
        <v>560</v>
      </c>
      <c r="C113" s="4">
        <f aca="true" t="shared" si="5" ref="C113:E114">C114</f>
        <v>0</v>
      </c>
      <c r="D113" s="4">
        <f t="shared" si="5"/>
        <v>0</v>
      </c>
      <c r="E113" s="14">
        <f t="shared" si="5"/>
        <v>0</v>
      </c>
      <c r="F113" s="14" t="e">
        <f t="shared" si="2"/>
        <v>#DIV/0!</v>
      </c>
    </row>
    <row r="114" spans="1:6" ht="18" customHeight="1">
      <c r="A114" s="41">
        <v>381</v>
      </c>
      <c r="B114" s="72" t="s">
        <v>67</v>
      </c>
      <c r="C114" s="4">
        <f t="shared" si="5"/>
        <v>0</v>
      </c>
      <c r="D114" s="4">
        <f t="shared" si="5"/>
        <v>0</v>
      </c>
      <c r="E114" s="14">
        <f t="shared" si="5"/>
        <v>0</v>
      </c>
      <c r="F114" s="14" t="e">
        <f t="shared" si="2"/>
        <v>#DIV/0!</v>
      </c>
    </row>
    <row r="115" spans="1:6" ht="15" customHeight="1">
      <c r="A115" s="41">
        <v>3811</v>
      </c>
      <c r="B115" s="74" t="s">
        <v>1016</v>
      </c>
      <c r="C115" s="4">
        <v>0</v>
      </c>
      <c r="D115" s="4"/>
      <c r="E115" s="14">
        <v>0</v>
      </c>
      <c r="F115" s="14" t="e">
        <f t="shared" si="2"/>
        <v>#DIV/0!</v>
      </c>
    </row>
    <row r="116" spans="1:6" ht="30" customHeight="1">
      <c r="A116" s="239" t="s">
        <v>678</v>
      </c>
      <c r="B116" s="239"/>
      <c r="C116" s="63">
        <f>C117</f>
        <v>1248000</v>
      </c>
      <c r="D116" s="63">
        <f>D117</f>
        <v>1294100</v>
      </c>
      <c r="E116" s="136">
        <f>E117</f>
        <v>1166593.3699999999</v>
      </c>
      <c r="F116" s="14">
        <f>E116/D116*100</f>
        <v>90.14708059655358</v>
      </c>
    </row>
    <row r="117" spans="1:6" ht="25.5" customHeight="1">
      <c r="A117" s="240" t="s">
        <v>679</v>
      </c>
      <c r="B117" s="241"/>
      <c r="C117" s="5">
        <f>C125+C139</f>
        <v>1248000</v>
      </c>
      <c r="D117" s="5">
        <f>D125+D139</f>
        <v>1294100</v>
      </c>
      <c r="E117" s="139">
        <f>E125+E139</f>
        <v>1166593.3699999999</v>
      </c>
      <c r="F117" s="14">
        <f t="shared" si="2"/>
        <v>90.14708059655358</v>
      </c>
    </row>
    <row r="118" spans="1:6" ht="25.5" customHeight="1">
      <c r="A118" s="212" t="s">
        <v>1061</v>
      </c>
      <c r="B118" s="213"/>
      <c r="C118" s="64">
        <f>SUM(C119:C124)</f>
        <v>1248000</v>
      </c>
      <c r="D118" s="64">
        <f>SUM(D119:D124)</f>
        <v>1294100</v>
      </c>
      <c r="E118" s="137">
        <f>SUM(E119:E124)</f>
        <v>1166593.37</v>
      </c>
      <c r="F118" s="14">
        <f aca="true" t="shared" si="6" ref="F118:F124">E118/D118*100</f>
        <v>90.1470805965536</v>
      </c>
    </row>
    <row r="119" spans="1:6" ht="18" customHeight="1">
      <c r="A119" s="210" t="s">
        <v>1049</v>
      </c>
      <c r="B119" s="211"/>
      <c r="C119" s="4">
        <v>1248000</v>
      </c>
      <c r="D119" s="4">
        <f>1248000+46100</f>
        <v>1294100</v>
      </c>
      <c r="E119" s="14">
        <v>1166593.37</v>
      </c>
      <c r="F119" s="14">
        <f t="shared" si="6"/>
        <v>90.1470805965536</v>
      </c>
    </row>
    <row r="120" spans="1:6" ht="18" customHeight="1">
      <c r="A120" s="210" t="s">
        <v>1273</v>
      </c>
      <c r="B120" s="211"/>
      <c r="C120" s="4">
        <v>0</v>
      </c>
      <c r="D120" s="4">
        <v>0</v>
      </c>
      <c r="E120" s="14">
        <v>0</v>
      </c>
      <c r="F120" s="14" t="e">
        <f t="shared" si="6"/>
        <v>#DIV/0!</v>
      </c>
    </row>
    <row r="121" spans="1:6" ht="18" customHeight="1">
      <c r="A121" s="210" t="s">
        <v>1277</v>
      </c>
      <c r="B121" s="211"/>
      <c r="C121" s="4">
        <v>0</v>
      </c>
      <c r="D121" s="4">
        <v>0</v>
      </c>
      <c r="E121" s="14">
        <v>0</v>
      </c>
      <c r="F121" s="14" t="e">
        <f t="shared" si="6"/>
        <v>#DIV/0!</v>
      </c>
    </row>
    <row r="122" spans="1:6" ht="18" customHeight="1">
      <c r="A122" s="210" t="s">
        <v>1274</v>
      </c>
      <c r="B122" s="211"/>
      <c r="C122" s="4">
        <v>0</v>
      </c>
      <c r="D122" s="4">
        <v>0</v>
      </c>
      <c r="E122" s="14">
        <v>0</v>
      </c>
      <c r="F122" s="14" t="e">
        <f t="shared" si="6"/>
        <v>#DIV/0!</v>
      </c>
    </row>
    <row r="123" spans="1:6" ht="18" customHeight="1">
      <c r="A123" s="210" t="s">
        <v>1275</v>
      </c>
      <c r="B123" s="211"/>
      <c r="C123" s="4">
        <v>0</v>
      </c>
      <c r="D123" s="4">
        <v>0</v>
      </c>
      <c r="E123" s="14">
        <v>0</v>
      </c>
      <c r="F123" s="14" t="e">
        <f t="shared" si="6"/>
        <v>#DIV/0!</v>
      </c>
    </row>
    <row r="124" spans="1:6" ht="18" customHeight="1">
      <c r="A124" s="210" t="s">
        <v>1280</v>
      </c>
      <c r="B124" s="211"/>
      <c r="C124" s="4">
        <v>0</v>
      </c>
      <c r="D124" s="4">
        <v>0</v>
      </c>
      <c r="E124" s="14">
        <v>0</v>
      </c>
      <c r="F124" s="14" t="e">
        <f t="shared" si="6"/>
        <v>#DIV/0!</v>
      </c>
    </row>
    <row r="125" spans="1:6" ht="21" customHeight="1">
      <c r="A125" s="41">
        <v>32</v>
      </c>
      <c r="B125" s="3" t="s">
        <v>274</v>
      </c>
      <c r="C125" s="4">
        <f>C126+C131+C133</f>
        <v>1148000</v>
      </c>
      <c r="D125" s="4">
        <f>D126+D131+D133</f>
        <v>1194100</v>
      </c>
      <c r="E125" s="14">
        <f>E126+E131+E133</f>
        <v>1166593.3699999999</v>
      </c>
      <c r="F125" s="14">
        <f t="shared" si="2"/>
        <v>97.69645507076459</v>
      </c>
    </row>
    <row r="126" spans="1:6" ht="18" customHeight="1">
      <c r="A126" s="41">
        <v>323</v>
      </c>
      <c r="B126" s="3" t="s">
        <v>0</v>
      </c>
      <c r="C126" s="4">
        <v>915000</v>
      </c>
      <c r="D126" s="4">
        <f>915000+46100</f>
        <v>961100</v>
      </c>
      <c r="E126" s="14">
        <f>SUM(E127:E130)</f>
        <v>961004.9799999999</v>
      </c>
      <c r="F126" s="14">
        <f t="shared" si="2"/>
        <v>99.99011341171573</v>
      </c>
    </row>
    <row r="127" spans="1:6" ht="15" customHeight="1">
      <c r="A127" s="41">
        <v>3233</v>
      </c>
      <c r="B127" s="3" t="s">
        <v>1</v>
      </c>
      <c r="C127" s="4"/>
      <c r="D127" s="4"/>
      <c r="E127" s="14">
        <v>48756.06</v>
      </c>
      <c r="F127" s="14" t="e">
        <f t="shared" si="2"/>
        <v>#DIV/0!</v>
      </c>
    </row>
    <row r="128" spans="1:6" ht="15" customHeight="1">
      <c r="A128" s="41" t="s">
        <v>35</v>
      </c>
      <c r="B128" s="3" t="s">
        <v>36</v>
      </c>
      <c r="C128" s="4"/>
      <c r="D128" s="4"/>
      <c r="E128" s="14">
        <v>703412.83</v>
      </c>
      <c r="F128" s="14" t="e">
        <f t="shared" si="2"/>
        <v>#DIV/0!</v>
      </c>
    </row>
    <row r="129" spans="1:6" ht="15" customHeight="1">
      <c r="A129" s="41" t="s">
        <v>680</v>
      </c>
      <c r="B129" s="3" t="s">
        <v>574</v>
      </c>
      <c r="C129" s="4"/>
      <c r="D129" s="4"/>
      <c r="E129" s="14">
        <v>0</v>
      </c>
      <c r="F129" s="14" t="e">
        <f>E129/D129*100</f>
        <v>#DIV/0!</v>
      </c>
    </row>
    <row r="130" spans="1:6" ht="15" customHeight="1">
      <c r="A130" s="41">
        <v>3239</v>
      </c>
      <c r="B130" s="3" t="s">
        <v>2</v>
      </c>
      <c r="C130" s="4"/>
      <c r="D130" s="4"/>
      <c r="E130" s="14">
        <v>208836.09</v>
      </c>
      <c r="F130" s="14" t="e">
        <f t="shared" si="2"/>
        <v>#DIV/0!</v>
      </c>
    </row>
    <row r="131" spans="1:6" ht="18" customHeight="1">
      <c r="A131" s="41" t="s">
        <v>303</v>
      </c>
      <c r="B131" s="68" t="s">
        <v>304</v>
      </c>
      <c r="C131" s="4">
        <v>0</v>
      </c>
      <c r="D131" s="4">
        <v>0</v>
      </c>
      <c r="E131" s="14">
        <f>E132</f>
        <v>0</v>
      </c>
      <c r="F131" s="14" t="e">
        <f>E131/D131*100</f>
        <v>#DIV/0!</v>
      </c>
    </row>
    <row r="132" spans="1:6" ht="15" customHeight="1">
      <c r="A132" s="41" t="s">
        <v>305</v>
      </c>
      <c r="B132" s="72" t="s">
        <v>346</v>
      </c>
      <c r="C132" s="4"/>
      <c r="D132" s="4"/>
      <c r="E132" s="14">
        <v>0</v>
      </c>
      <c r="F132" s="14" t="e">
        <f>E132/D132*100</f>
        <v>#DIV/0!</v>
      </c>
    </row>
    <row r="133" spans="1:6" ht="18" customHeight="1">
      <c r="A133" s="41">
        <v>329</v>
      </c>
      <c r="B133" s="3" t="s">
        <v>3</v>
      </c>
      <c r="C133" s="4">
        <v>233000</v>
      </c>
      <c r="D133" s="4">
        <v>233000</v>
      </c>
      <c r="E133" s="14">
        <f>SUM(E134:E138)</f>
        <v>205588.39</v>
      </c>
      <c r="F133" s="14">
        <f t="shared" si="2"/>
        <v>88.23536051502147</v>
      </c>
    </row>
    <row r="134" spans="1:6" ht="15" customHeight="1">
      <c r="A134" s="41">
        <v>3292</v>
      </c>
      <c r="B134" s="3" t="s">
        <v>4</v>
      </c>
      <c r="C134" s="4"/>
      <c r="D134" s="4"/>
      <c r="E134" s="14">
        <v>68830.11</v>
      </c>
      <c r="F134" s="14" t="e">
        <f t="shared" si="2"/>
        <v>#DIV/0!</v>
      </c>
    </row>
    <row r="135" spans="1:6" ht="15" customHeight="1">
      <c r="A135" s="41">
        <v>3294</v>
      </c>
      <c r="B135" s="3" t="s">
        <v>603</v>
      </c>
      <c r="C135" s="4"/>
      <c r="D135" s="4"/>
      <c r="E135" s="14">
        <v>32134.7</v>
      </c>
      <c r="F135" s="14" t="e">
        <f t="shared" si="2"/>
        <v>#DIV/0!</v>
      </c>
    </row>
    <row r="136" spans="1:6" ht="15" customHeight="1">
      <c r="A136" s="41" t="s">
        <v>334</v>
      </c>
      <c r="B136" s="3" t="s">
        <v>338</v>
      </c>
      <c r="C136" s="4"/>
      <c r="D136" s="4"/>
      <c r="E136" s="14">
        <v>29415.88</v>
      </c>
      <c r="F136" s="14" t="e">
        <f t="shared" si="2"/>
        <v>#DIV/0!</v>
      </c>
    </row>
    <row r="137" spans="1:6" ht="15" customHeight="1">
      <c r="A137" s="41" t="s">
        <v>681</v>
      </c>
      <c r="B137" s="3" t="s">
        <v>682</v>
      </c>
      <c r="C137" s="4"/>
      <c r="D137" s="4"/>
      <c r="E137" s="14">
        <v>37392.9</v>
      </c>
      <c r="F137" s="14" t="e">
        <f>E137/D137*100</f>
        <v>#DIV/0!</v>
      </c>
    </row>
    <row r="138" spans="1:6" ht="15" customHeight="1">
      <c r="A138" s="41">
        <v>3299</v>
      </c>
      <c r="B138" s="3" t="s">
        <v>5</v>
      </c>
      <c r="C138" s="4"/>
      <c r="D138" s="4"/>
      <c r="E138" s="14">
        <v>37814.8</v>
      </c>
      <c r="F138" s="14" t="e">
        <f t="shared" si="2"/>
        <v>#DIV/0!</v>
      </c>
    </row>
    <row r="139" spans="1:6" ht="21" customHeight="1">
      <c r="A139" s="41">
        <v>38</v>
      </c>
      <c r="B139" s="3" t="s">
        <v>6</v>
      </c>
      <c r="C139" s="4">
        <f>C140+C142</f>
        <v>100000</v>
      </c>
      <c r="D139" s="4">
        <f>D140+D142</f>
        <v>100000</v>
      </c>
      <c r="E139" s="14">
        <f>E140+E142</f>
        <v>0</v>
      </c>
      <c r="F139" s="14">
        <f aca="true" t="shared" si="7" ref="F139:F172">E139/D139*100</f>
        <v>0</v>
      </c>
    </row>
    <row r="140" spans="1:6" ht="18" customHeight="1">
      <c r="A140" s="41" t="s">
        <v>1009</v>
      </c>
      <c r="B140" s="3" t="s">
        <v>1011</v>
      </c>
      <c r="C140" s="4">
        <v>0</v>
      </c>
      <c r="D140" s="4">
        <v>0</v>
      </c>
      <c r="E140" s="14">
        <f>E141</f>
        <v>0</v>
      </c>
      <c r="F140" s="14" t="e">
        <f t="shared" si="7"/>
        <v>#DIV/0!</v>
      </c>
    </row>
    <row r="141" spans="1:6" ht="15" customHeight="1">
      <c r="A141" s="41" t="s">
        <v>1010</v>
      </c>
      <c r="B141" s="3" t="s">
        <v>1012</v>
      </c>
      <c r="C141" s="4"/>
      <c r="D141" s="4"/>
      <c r="E141" s="14">
        <v>0</v>
      </c>
      <c r="F141" s="14" t="e">
        <f t="shared" si="7"/>
        <v>#DIV/0!</v>
      </c>
    </row>
    <row r="142" spans="1:6" ht="18" customHeight="1">
      <c r="A142" s="41">
        <v>385</v>
      </c>
      <c r="B142" s="3" t="s">
        <v>7</v>
      </c>
      <c r="C142" s="4">
        <v>100000</v>
      </c>
      <c r="D142" s="4">
        <v>100000</v>
      </c>
      <c r="E142" s="14">
        <f>E143</f>
        <v>0</v>
      </c>
      <c r="F142" s="14">
        <f t="shared" si="7"/>
        <v>0</v>
      </c>
    </row>
    <row r="143" spans="1:6" ht="15" customHeight="1">
      <c r="A143" s="41">
        <v>3851</v>
      </c>
      <c r="B143" s="3" t="s">
        <v>8</v>
      </c>
      <c r="C143" s="4"/>
      <c r="D143" s="4"/>
      <c r="E143" s="14">
        <v>0</v>
      </c>
      <c r="F143" s="14" t="e">
        <f t="shared" si="7"/>
        <v>#DIV/0!</v>
      </c>
    </row>
    <row r="144" spans="1:6" ht="30" customHeight="1">
      <c r="A144" s="222" t="s">
        <v>1286</v>
      </c>
      <c r="B144" s="223"/>
      <c r="C144" s="63">
        <f>C145+C156</f>
        <v>166000</v>
      </c>
      <c r="D144" s="63">
        <f>D145+D156</f>
        <v>296000</v>
      </c>
      <c r="E144" s="136">
        <f>E145+E156</f>
        <v>294726.54</v>
      </c>
      <c r="F144" s="14">
        <f t="shared" si="7"/>
        <v>99.56977702702702</v>
      </c>
    </row>
    <row r="145" spans="1:6" ht="25.5" customHeight="1">
      <c r="A145" s="214" t="s">
        <v>1287</v>
      </c>
      <c r="B145" s="215"/>
      <c r="C145" s="5">
        <f>C153</f>
        <v>0</v>
      </c>
      <c r="D145" s="5">
        <f>D153</f>
        <v>0</v>
      </c>
      <c r="E145" s="139">
        <f>E153</f>
        <v>0</v>
      </c>
      <c r="F145" s="14" t="e">
        <f aca="true" t="shared" si="8" ref="F145:F155">E145/D145*100</f>
        <v>#DIV/0!</v>
      </c>
    </row>
    <row r="146" spans="1:6" ht="25.5" customHeight="1">
      <c r="A146" s="212" t="s">
        <v>1288</v>
      </c>
      <c r="B146" s="213"/>
      <c r="C146" s="64">
        <f>SUM(C147:C152)</f>
        <v>0</v>
      </c>
      <c r="D146" s="64">
        <f>SUM(D147:D152)</f>
        <v>0</v>
      </c>
      <c r="E146" s="137">
        <f>SUM(E147:E152)</f>
        <v>0</v>
      </c>
      <c r="F146" s="14" t="e">
        <f t="shared" si="8"/>
        <v>#DIV/0!</v>
      </c>
    </row>
    <row r="147" spans="1:6" ht="18" customHeight="1">
      <c r="A147" s="210" t="s">
        <v>1049</v>
      </c>
      <c r="B147" s="211"/>
      <c r="C147" s="4">
        <v>0</v>
      </c>
      <c r="D147" s="4">
        <v>0</v>
      </c>
      <c r="E147" s="14">
        <v>0</v>
      </c>
      <c r="F147" s="14" t="e">
        <f t="shared" si="8"/>
        <v>#DIV/0!</v>
      </c>
    </row>
    <row r="148" spans="1:6" ht="18" customHeight="1">
      <c r="A148" s="210" t="s">
        <v>1273</v>
      </c>
      <c r="B148" s="211"/>
      <c r="C148" s="4">
        <v>0</v>
      </c>
      <c r="D148" s="4">
        <v>0</v>
      </c>
      <c r="E148" s="14">
        <v>0</v>
      </c>
      <c r="F148" s="14" t="e">
        <f t="shared" si="8"/>
        <v>#DIV/0!</v>
      </c>
    </row>
    <row r="149" spans="1:6" ht="18" customHeight="1">
      <c r="A149" s="210" t="s">
        <v>1277</v>
      </c>
      <c r="B149" s="211"/>
      <c r="C149" s="4">
        <v>0</v>
      </c>
      <c r="D149" s="4">
        <v>0</v>
      </c>
      <c r="E149" s="14">
        <v>0</v>
      </c>
      <c r="F149" s="14" t="e">
        <f t="shared" si="8"/>
        <v>#DIV/0!</v>
      </c>
    </row>
    <row r="150" spans="1:6" ht="18" customHeight="1">
      <c r="A150" s="210" t="s">
        <v>1274</v>
      </c>
      <c r="B150" s="211"/>
      <c r="C150" s="4">
        <v>0</v>
      </c>
      <c r="D150" s="4">
        <v>0</v>
      </c>
      <c r="E150" s="14">
        <v>0</v>
      </c>
      <c r="F150" s="14" t="e">
        <f t="shared" si="8"/>
        <v>#DIV/0!</v>
      </c>
    </row>
    <row r="151" spans="1:6" ht="18" customHeight="1">
      <c r="A151" s="210" t="s">
        <v>1275</v>
      </c>
      <c r="B151" s="211"/>
      <c r="C151" s="4">
        <v>0</v>
      </c>
      <c r="D151" s="4">
        <v>0</v>
      </c>
      <c r="E151" s="14">
        <v>0</v>
      </c>
      <c r="F151" s="14" t="e">
        <f t="shared" si="8"/>
        <v>#DIV/0!</v>
      </c>
    </row>
    <row r="152" spans="1:6" ht="18" customHeight="1">
      <c r="A152" s="210" t="s">
        <v>1280</v>
      </c>
      <c r="B152" s="211"/>
      <c r="C152" s="4">
        <v>0</v>
      </c>
      <c r="D152" s="4">
        <v>0</v>
      </c>
      <c r="E152" s="14">
        <v>0</v>
      </c>
      <c r="F152" s="14" t="e">
        <f t="shared" si="8"/>
        <v>#DIV/0!</v>
      </c>
    </row>
    <row r="153" spans="1:6" ht="21" customHeight="1">
      <c r="A153" s="41" t="s">
        <v>1289</v>
      </c>
      <c r="B153" s="19" t="s">
        <v>1290</v>
      </c>
      <c r="C153" s="4">
        <f>C154</f>
        <v>0</v>
      </c>
      <c r="D153" s="4">
        <f>D154</f>
        <v>0</v>
      </c>
      <c r="E153" s="14">
        <f>E154</f>
        <v>0</v>
      </c>
      <c r="F153" s="14" t="e">
        <f t="shared" si="8"/>
        <v>#DIV/0!</v>
      </c>
    </row>
    <row r="154" spans="1:6" ht="18" customHeight="1">
      <c r="A154" s="41" t="s">
        <v>1291</v>
      </c>
      <c r="B154" s="3" t="s">
        <v>60</v>
      </c>
      <c r="C154" s="4">
        <v>0</v>
      </c>
      <c r="D154" s="4">
        <v>0</v>
      </c>
      <c r="E154" s="14">
        <f>E155</f>
        <v>0</v>
      </c>
      <c r="F154" s="14" t="e">
        <f t="shared" si="8"/>
        <v>#DIV/0!</v>
      </c>
    </row>
    <row r="155" spans="1:6" ht="24" customHeight="1">
      <c r="A155" s="41" t="s">
        <v>1292</v>
      </c>
      <c r="B155" s="152" t="s">
        <v>1293</v>
      </c>
      <c r="C155" s="4"/>
      <c r="D155" s="4"/>
      <c r="E155" s="14">
        <v>0</v>
      </c>
      <c r="F155" s="14" t="e">
        <f t="shared" si="8"/>
        <v>#DIV/0!</v>
      </c>
    </row>
    <row r="156" spans="1:6" ht="25.5" customHeight="1">
      <c r="A156" s="214" t="s">
        <v>683</v>
      </c>
      <c r="B156" s="215"/>
      <c r="C156" s="5">
        <f>C164</f>
        <v>166000</v>
      </c>
      <c r="D156" s="5">
        <f>D164</f>
        <v>296000</v>
      </c>
      <c r="E156" s="139">
        <f>E164</f>
        <v>294726.54</v>
      </c>
      <c r="F156" s="14">
        <f t="shared" si="7"/>
        <v>99.56977702702702</v>
      </c>
    </row>
    <row r="157" spans="1:6" ht="25.5" customHeight="1">
      <c r="A157" s="212" t="s">
        <v>1062</v>
      </c>
      <c r="B157" s="213"/>
      <c r="C157" s="64">
        <f>SUM(C158:C163)</f>
        <v>166000</v>
      </c>
      <c r="D157" s="64">
        <f>SUM(D158:D163)</f>
        <v>296000</v>
      </c>
      <c r="E157" s="137">
        <f>SUM(E158:E163)</f>
        <v>294726.54</v>
      </c>
      <c r="F157" s="14">
        <f t="shared" si="7"/>
        <v>99.56977702702702</v>
      </c>
    </row>
    <row r="158" spans="1:6" ht="18" customHeight="1">
      <c r="A158" s="210" t="s">
        <v>1049</v>
      </c>
      <c r="B158" s="211"/>
      <c r="C158" s="4">
        <v>166000</v>
      </c>
      <c r="D158" s="4">
        <f>166000+130000</f>
        <v>296000</v>
      </c>
      <c r="E158" s="14">
        <v>294726.54</v>
      </c>
      <c r="F158" s="14">
        <f t="shared" si="7"/>
        <v>99.56977702702702</v>
      </c>
    </row>
    <row r="159" spans="1:6" ht="18" customHeight="1">
      <c r="A159" s="210" t="s">
        <v>1273</v>
      </c>
      <c r="B159" s="211"/>
      <c r="C159" s="4">
        <v>0</v>
      </c>
      <c r="D159" s="4">
        <v>0</v>
      </c>
      <c r="E159" s="14">
        <v>0</v>
      </c>
      <c r="F159" s="14" t="e">
        <f t="shared" si="7"/>
        <v>#DIV/0!</v>
      </c>
    </row>
    <row r="160" spans="1:6" ht="18" customHeight="1">
      <c r="A160" s="210" t="s">
        <v>1277</v>
      </c>
      <c r="B160" s="211"/>
      <c r="C160" s="4">
        <v>0</v>
      </c>
      <c r="D160" s="4">
        <v>0</v>
      </c>
      <c r="E160" s="14">
        <v>0</v>
      </c>
      <c r="F160" s="14" t="e">
        <f t="shared" si="7"/>
        <v>#DIV/0!</v>
      </c>
    </row>
    <row r="161" spans="1:6" ht="18" customHeight="1">
      <c r="A161" s="210" t="s">
        <v>1274</v>
      </c>
      <c r="B161" s="211"/>
      <c r="C161" s="4">
        <v>0</v>
      </c>
      <c r="D161" s="4">
        <v>0</v>
      </c>
      <c r="E161" s="14">
        <v>0</v>
      </c>
      <c r="F161" s="14" t="e">
        <f t="shared" si="7"/>
        <v>#DIV/0!</v>
      </c>
    </row>
    <row r="162" spans="1:6" ht="18" customHeight="1">
      <c r="A162" s="210" t="s">
        <v>1275</v>
      </c>
      <c r="B162" s="211"/>
      <c r="C162" s="4">
        <v>0</v>
      </c>
      <c r="D162" s="4">
        <v>0</v>
      </c>
      <c r="E162" s="14">
        <v>0</v>
      </c>
      <c r="F162" s="14" t="e">
        <f t="shared" si="7"/>
        <v>#DIV/0!</v>
      </c>
    </row>
    <row r="163" spans="1:6" ht="18" customHeight="1">
      <c r="A163" s="210" t="s">
        <v>1294</v>
      </c>
      <c r="B163" s="211"/>
      <c r="C163" s="4">
        <v>0</v>
      </c>
      <c r="D163" s="4">
        <v>0</v>
      </c>
      <c r="E163" s="14">
        <v>0</v>
      </c>
      <c r="F163" s="14" t="e">
        <f t="shared" si="7"/>
        <v>#DIV/0!</v>
      </c>
    </row>
    <row r="164" spans="1:6" ht="21" customHeight="1">
      <c r="A164" s="41">
        <v>34</v>
      </c>
      <c r="B164" s="3" t="s">
        <v>59</v>
      </c>
      <c r="C164" s="4">
        <f>C165+C167</f>
        <v>166000</v>
      </c>
      <c r="D164" s="4">
        <f>D165+D167</f>
        <v>296000</v>
      </c>
      <c r="E164" s="14">
        <f>E165+E167</f>
        <v>294726.54</v>
      </c>
      <c r="F164" s="14">
        <f t="shared" si="7"/>
        <v>99.56977702702702</v>
      </c>
    </row>
    <row r="165" spans="1:6" ht="18" customHeight="1">
      <c r="A165" s="41" t="s">
        <v>1295</v>
      </c>
      <c r="B165" s="3" t="s">
        <v>1296</v>
      </c>
      <c r="C165" s="4">
        <v>1000</v>
      </c>
      <c r="D165" s="4">
        <v>1000</v>
      </c>
      <c r="E165" s="14">
        <f>E166</f>
        <v>0</v>
      </c>
      <c r="F165" s="14">
        <f>E165/D165*100</f>
        <v>0</v>
      </c>
    </row>
    <row r="166" spans="1:6" ht="15" customHeight="1">
      <c r="A166" s="41" t="s">
        <v>1297</v>
      </c>
      <c r="B166" s="3" t="s">
        <v>1298</v>
      </c>
      <c r="C166" s="4"/>
      <c r="D166" s="4"/>
      <c r="E166" s="14">
        <v>0</v>
      </c>
      <c r="F166" s="14" t="e">
        <f>E166/D166*100</f>
        <v>#DIV/0!</v>
      </c>
    </row>
    <row r="167" spans="1:6" ht="18" customHeight="1">
      <c r="A167" s="41">
        <v>343</v>
      </c>
      <c r="B167" s="3" t="s">
        <v>60</v>
      </c>
      <c r="C167" s="4">
        <v>165000</v>
      </c>
      <c r="D167" s="4">
        <f>165000+130000</f>
        <v>295000</v>
      </c>
      <c r="E167" s="14">
        <f>SUM(E168:E170)</f>
        <v>294726.54</v>
      </c>
      <c r="F167" s="14">
        <f t="shared" si="7"/>
        <v>99.90730169491525</v>
      </c>
    </row>
    <row r="168" spans="1:6" ht="15" customHeight="1">
      <c r="A168" s="41">
        <v>3431</v>
      </c>
      <c r="B168" s="3" t="s">
        <v>61</v>
      </c>
      <c r="C168" s="4"/>
      <c r="D168" s="4"/>
      <c r="E168" s="14">
        <v>40792.62</v>
      </c>
      <c r="F168" s="14" t="e">
        <f t="shared" si="7"/>
        <v>#DIV/0!</v>
      </c>
    </row>
    <row r="169" spans="1:6" ht="15" customHeight="1">
      <c r="A169" s="41" t="s">
        <v>766</v>
      </c>
      <c r="B169" s="3" t="s">
        <v>767</v>
      </c>
      <c r="C169" s="4"/>
      <c r="D169" s="4"/>
      <c r="E169" s="14">
        <v>246414.86</v>
      </c>
      <c r="F169" s="14" t="e">
        <f t="shared" si="7"/>
        <v>#DIV/0!</v>
      </c>
    </row>
    <row r="170" spans="1:6" ht="15" customHeight="1">
      <c r="A170" s="41">
        <v>3433</v>
      </c>
      <c r="B170" s="3" t="s">
        <v>62</v>
      </c>
      <c r="C170" s="4"/>
      <c r="D170" s="4"/>
      <c r="E170" s="14">
        <v>7519.06</v>
      </c>
      <c r="F170" s="14" t="e">
        <f t="shared" si="7"/>
        <v>#DIV/0!</v>
      </c>
    </row>
    <row r="171" spans="1:6" ht="30" customHeight="1">
      <c r="A171" s="232" t="s">
        <v>684</v>
      </c>
      <c r="B171" s="223"/>
      <c r="C171" s="63">
        <f>C172+C183+C196+C207+C218</f>
        <v>1555000</v>
      </c>
      <c r="D171" s="63">
        <f>D172+D183+D196+D207+D218</f>
        <v>1555000</v>
      </c>
      <c r="E171" s="136">
        <f>E172+E183+E196+E207+E218</f>
        <v>1520480.0999999999</v>
      </c>
      <c r="F171" s="14">
        <f t="shared" si="7"/>
        <v>97.78007073954983</v>
      </c>
    </row>
    <row r="172" spans="1:6" ht="25.5" customHeight="1">
      <c r="A172" s="214" t="s">
        <v>685</v>
      </c>
      <c r="B172" s="215"/>
      <c r="C172" s="5">
        <f>C180</f>
        <v>15000</v>
      </c>
      <c r="D172" s="5">
        <f>D180</f>
        <v>15000</v>
      </c>
      <c r="E172" s="139">
        <f>E180</f>
        <v>0</v>
      </c>
      <c r="F172" s="14">
        <f t="shared" si="7"/>
        <v>0</v>
      </c>
    </row>
    <row r="173" spans="1:6" ht="25.5" customHeight="1">
      <c r="A173" s="212" t="s">
        <v>1063</v>
      </c>
      <c r="B173" s="213"/>
      <c r="C173" s="64">
        <f>SUM(C174:C179)</f>
        <v>15000</v>
      </c>
      <c r="D173" s="64">
        <f>SUM(D174:D179)</f>
        <v>15000</v>
      </c>
      <c r="E173" s="137">
        <f>SUM(E174:E179)</f>
        <v>0</v>
      </c>
      <c r="F173" s="14">
        <f aca="true" t="shared" si="9" ref="F173:F179">E173/D173*100</f>
        <v>0</v>
      </c>
    </row>
    <row r="174" spans="1:6" ht="18" customHeight="1">
      <c r="A174" s="210" t="s">
        <v>1049</v>
      </c>
      <c r="B174" s="211"/>
      <c r="C174" s="4">
        <v>15000</v>
      </c>
      <c r="D174" s="4">
        <v>15000</v>
      </c>
      <c r="E174" s="14">
        <v>0</v>
      </c>
      <c r="F174" s="14">
        <f t="shared" si="9"/>
        <v>0</v>
      </c>
    </row>
    <row r="175" spans="1:6" ht="18" customHeight="1">
      <c r="A175" s="210" t="s">
        <v>1273</v>
      </c>
      <c r="B175" s="211"/>
      <c r="C175" s="4">
        <v>0</v>
      </c>
      <c r="D175" s="4">
        <v>0</v>
      </c>
      <c r="E175" s="14">
        <v>0</v>
      </c>
      <c r="F175" s="14" t="e">
        <f t="shared" si="9"/>
        <v>#DIV/0!</v>
      </c>
    </row>
    <row r="176" spans="1:6" ht="18" customHeight="1">
      <c r="A176" s="210" t="s">
        <v>1277</v>
      </c>
      <c r="B176" s="211"/>
      <c r="C176" s="4">
        <v>0</v>
      </c>
      <c r="D176" s="4">
        <v>0</v>
      </c>
      <c r="E176" s="14">
        <v>0</v>
      </c>
      <c r="F176" s="14" t="e">
        <f t="shared" si="9"/>
        <v>#DIV/0!</v>
      </c>
    </row>
    <row r="177" spans="1:6" ht="18" customHeight="1">
      <c r="A177" s="210" t="s">
        <v>1274</v>
      </c>
      <c r="B177" s="211"/>
      <c r="C177" s="4">
        <v>0</v>
      </c>
      <c r="D177" s="4">
        <v>0</v>
      </c>
      <c r="E177" s="14">
        <v>0</v>
      </c>
      <c r="F177" s="14" t="e">
        <f t="shared" si="9"/>
        <v>#DIV/0!</v>
      </c>
    </row>
    <row r="178" spans="1:6" ht="18" customHeight="1">
      <c r="A178" s="210" t="s">
        <v>1275</v>
      </c>
      <c r="B178" s="211"/>
      <c r="C178" s="4">
        <v>0</v>
      </c>
      <c r="D178" s="4">
        <v>0</v>
      </c>
      <c r="E178" s="14">
        <v>0</v>
      </c>
      <c r="F178" s="14" t="e">
        <f t="shared" si="9"/>
        <v>#DIV/0!</v>
      </c>
    </row>
    <row r="179" spans="1:6" ht="18" customHeight="1">
      <c r="A179" s="210" t="s">
        <v>1280</v>
      </c>
      <c r="B179" s="211"/>
      <c r="C179" s="4">
        <v>0</v>
      </c>
      <c r="D179" s="4">
        <v>0</v>
      </c>
      <c r="E179" s="14">
        <v>0</v>
      </c>
      <c r="F179" s="14" t="e">
        <f t="shared" si="9"/>
        <v>#DIV/0!</v>
      </c>
    </row>
    <row r="180" spans="1:6" ht="21" customHeight="1">
      <c r="A180" s="41">
        <v>32</v>
      </c>
      <c r="B180" s="72" t="s">
        <v>63</v>
      </c>
      <c r="C180" s="4">
        <f>C181</f>
        <v>15000</v>
      </c>
      <c r="D180" s="4">
        <f>D181</f>
        <v>15000</v>
      </c>
      <c r="E180" s="14">
        <f>E181</f>
        <v>0</v>
      </c>
      <c r="F180" s="14">
        <f>E180/D180*100</f>
        <v>0</v>
      </c>
    </row>
    <row r="181" spans="1:6" ht="18" customHeight="1">
      <c r="A181" s="41">
        <v>329</v>
      </c>
      <c r="B181" s="72" t="s">
        <v>64</v>
      </c>
      <c r="C181" s="4">
        <v>15000</v>
      </c>
      <c r="D181" s="4">
        <v>15000</v>
      </c>
      <c r="E181" s="14">
        <f>SUM(E182:E182)</f>
        <v>0</v>
      </c>
      <c r="F181" s="14">
        <f>E181/D181*100</f>
        <v>0</v>
      </c>
    </row>
    <row r="182" spans="1:6" ht="15" customHeight="1">
      <c r="A182" s="41">
        <v>3299</v>
      </c>
      <c r="B182" s="72" t="s">
        <v>65</v>
      </c>
      <c r="C182" s="4">
        <v>0</v>
      </c>
      <c r="D182" s="4">
        <v>0</v>
      </c>
      <c r="E182" s="14">
        <v>0</v>
      </c>
      <c r="F182" s="14" t="e">
        <f>E182/D182*100</f>
        <v>#DIV/0!</v>
      </c>
    </row>
    <row r="183" spans="1:6" ht="25.5" customHeight="1">
      <c r="A183" s="214" t="s">
        <v>686</v>
      </c>
      <c r="B183" s="215"/>
      <c r="C183" s="5">
        <f>C191</f>
        <v>1390000</v>
      </c>
      <c r="D183" s="5">
        <f>D191</f>
        <v>1390000</v>
      </c>
      <c r="E183" s="139">
        <f>E191</f>
        <v>1386459.9</v>
      </c>
      <c r="F183" s="14">
        <f>E183/D183*100</f>
        <v>99.74531654676258</v>
      </c>
    </row>
    <row r="184" spans="1:6" ht="25.5" customHeight="1">
      <c r="A184" s="212" t="s">
        <v>1064</v>
      </c>
      <c r="B184" s="213"/>
      <c r="C184" s="64">
        <f>SUM(C185:C190)</f>
        <v>1390000</v>
      </c>
      <c r="D184" s="64">
        <f>SUM(D185:D190)</f>
        <v>1390000</v>
      </c>
      <c r="E184" s="137">
        <f>SUM(E185:E190)</f>
        <v>1386459.9</v>
      </c>
      <c r="F184" s="14">
        <f aca="true" t="shared" si="10" ref="F184:F190">E184/D184*100</f>
        <v>99.74531654676258</v>
      </c>
    </row>
    <row r="185" spans="1:6" ht="18" customHeight="1">
      <c r="A185" s="210" t="s">
        <v>1049</v>
      </c>
      <c r="B185" s="211"/>
      <c r="C185" s="4">
        <v>1390000</v>
      </c>
      <c r="D185" s="4">
        <v>1390000</v>
      </c>
      <c r="E185" s="14">
        <v>1386459.9</v>
      </c>
      <c r="F185" s="14">
        <f t="shared" si="10"/>
        <v>99.74531654676258</v>
      </c>
    </row>
    <row r="186" spans="1:6" ht="18" customHeight="1">
      <c r="A186" s="210" t="s">
        <v>1273</v>
      </c>
      <c r="B186" s="211"/>
      <c r="C186" s="4">
        <v>0</v>
      </c>
      <c r="D186" s="4">
        <v>0</v>
      </c>
      <c r="E186" s="14">
        <v>0</v>
      </c>
      <c r="F186" s="14" t="e">
        <f t="shared" si="10"/>
        <v>#DIV/0!</v>
      </c>
    </row>
    <row r="187" spans="1:6" ht="18" customHeight="1">
      <c r="A187" s="210" t="s">
        <v>1277</v>
      </c>
      <c r="B187" s="211"/>
      <c r="C187" s="4">
        <v>0</v>
      </c>
      <c r="D187" s="4">
        <v>0</v>
      </c>
      <c r="E187" s="14">
        <v>0</v>
      </c>
      <c r="F187" s="14" t="e">
        <f t="shared" si="10"/>
        <v>#DIV/0!</v>
      </c>
    </row>
    <row r="188" spans="1:6" ht="18" customHeight="1">
      <c r="A188" s="210" t="s">
        <v>1274</v>
      </c>
      <c r="B188" s="211"/>
      <c r="C188" s="4">
        <v>0</v>
      </c>
      <c r="D188" s="4">
        <v>0</v>
      </c>
      <c r="E188" s="14">
        <v>0</v>
      </c>
      <c r="F188" s="14" t="e">
        <f t="shared" si="10"/>
        <v>#DIV/0!</v>
      </c>
    </row>
    <row r="189" spans="1:6" ht="18" customHeight="1">
      <c r="A189" s="210" t="s">
        <v>1275</v>
      </c>
      <c r="B189" s="211"/>
      <c r="C189" s="4">
        <v>0</v>
      </c>
      <c r="D189" s="4">
        <v>0</v>
      </c>
      <c r="E189" s="14">
        <v>0</v>
      </c>
      <c r="F189" s="14" t="e">
        <f t="shared" si="10"/>
        <v>#DIV/0!</v>
      </c>
    </row>
    <row r="190" spans="1:6" ht="18" customHeight="1">
      <c r="A190" s="210" t="s">
        <v>1280</v>
      </c>
      <c r="B190" s="211"/>
      <c r="C190" s="4">
        <v>0</v>
      </c>
      <c r="D190" s="4">
        <v>0</v>
      </c>
      <c r="E190" s="14">
        <v>0</v>
      </c>
      <c r="F190" s="14" t="e">
        <f t="shared" si="10"/>
        <v>#DIV/0!</v>
      </c>
    </row>
    <row r="191" spans="1:6" ht="21" customHeight="1">
      <c r="A191" s="41">
        <v>38</v>
      </c>
      <c r="B191" s="72" t="s">
        <v>560</v>
      </c>
      <c r="C191" s="4">
        <f>SUM(C192+C194)</f>
        <v>1390000</v>
      </c>
      <c r="D191" s="4">
        <f>SUM(D192+D194)</f>
        <v>1390000</v>
      </c>
      <c r="E191" s="14">
        <f>SUM(E192+E194)</f>
        <v>1386459.9</v>
      </c>
      <c r="F191" s="14">
        <f aca="true" t="shared" si="11" ref="F191:F207">E191/D191*100</f>
        <v>99.74531654676258</v>
      </c>
    </row>
    <row r="192" spans="1:6" ht="18" customHeight="1">
      <c r="A192" s="41">
        <v>381</v>
      </c>
      <c r="B192" s="72" t="s">
        <v>67</v>
      </c>
      <c r="C192" s="4">
        <v>1200000</v>
      </c>
      <c r="D192" s="4">
        <v>1200000</v>
      </c>
      <c r="E192" s="14">
        <f>E193</f>
        <v>1200000</v>
      </c>
      <c r="F192" s="14">
        <f t="shared" si="11"/>
        <v>100</v>
      </c>
    </row>
    <row r="193" spans="1:6" ht="15" customHeight="1">
      <c r="A193" s="41">
        <v>3811</v>
      </c>
      <c r="B193" s="72" t="s">
        <v>138</v>
      </c>
      <c r="C193" s="4"/>
      <c r="D193" s="4"/>
      <c r="E193" s="14">
        <v>1200000</v>
      </c>
      <c r="F193" s="14" t="e">
        <f t="shared" si="11"/>
        <v>#DIV/0!</v>
      </c>
    </row>
    <row r="194" spans="1:6" ht="18" customHeight="1">
      <c r="A194" s="41" t="s">
        <v>149</v>
      </c>
      <c r="B194" s="72" t="s">
        <v>93</v>
      </c>
      <c r="C194" s="4">
        <v>190000</v>
      </c>
      <c r="D194" s="4">
        <v>190000</v>
      </c>
      <c r="E194" s="14">
        <f>SUM(E195:E195)</f>
        <v>186459.9</v>
      </c>
      <c r="F194" s="14">
        <f t="shared" si="11"/>
        <v>98.1367894736842</v>
      </c>
    </row>
    <row r="195" spans="1:6" ht="15" customHeight="1">
      <c r="A195" s="41" t="s">
        <v>150</v>
      </c>
      <c r="B195" s="72" t="s">
        <v>1352</v>
      </c>
      <c r="C195" s="4"/>
      <c r="D195" s="4"/>
      <c r="E195" s="14">
        <v>186459.9</v>
      </c>
      <c r="F195" s="14" t="e">
        <f t="shared" si="11"/>
        <v>#DIV/0!</v>
      </c>
    </row>
    <row r="196" spans="1:6" ht="25.5" customHeight="1">
      <c r="A196" s="214" t="s">
        <v>687</v>
      </c>
      <c r="B196" s="215"/>
      <c r="C196" s="5">
        <f>C204</f>
        <v>0</v>
      </c>
      <c r="D196" s="5">
        <f>D204</f>
        <v>0</v>
      </c>
      <c r="E196" s="139">
        <f>E204</f>
        <v>0</v>
      </c>
      <c r="F196" s="14" t="e">
        <f t="shared" si="11"/>
        <v>#DIV/0!</v>
      </c>
    </row>
    <row r="197" spans="1:6" ht="25.5" customHeight="1">
      <c r="A197" s="212" t="s">
        <v>1065</v>
      </c>
      <c r="B197" s="213"/>
      <c r="C197" s="64">
        <f>SUM(C198:C203)</f>
        <v>0</v>
      </c>
      <c r="D197" s="64">
        <f>SUM(D198:D203)</f>
        <v>0</v>
      </c>
      <c r="E197" s="137">
        <f>SUM(E198:E203)</f>
        <v>0</v>
      </c>
      <c r="F197" s="14" t="e">
        <f t="shared" si="11"/>
        <v>#DIV/0!</v>
      </c>
    </row>
    <row r="198" spans="1:6" ht="18" customHeight="1">
      <c r="A198" s="210" t="s">
        <v>1049</v>
      </c>
      <c r="B198" s="211"/>
      <c r="C198" s="4">
        <v>0</v>
      </c>
      <c r="D198" s="4">
        <v>0</v>
      </c>
      <c r="E198" s="14">
        <v>0</v>
      </c>
      <c r="F198" s="14" t="e">
        <f t="shared" si="11"/>
        <v>#DIV/0!</v>
      </c>
    </row>
    <row r="199" spans="1:6" ht="18" customHeight="1">
      <c r="A199" s="210" t="s">
        <v>1273</v>
      </c>
      <c r="B199" s="211"/>
      <c r="C199" s="4">
        <v>0</v>
      </c>
      <c r="D199" s="4">
        <v>0</v>
      </c>
      <c r="E199" s="14">
        <v>0</v>
      </c>
      <c r="F199" s="14" t="e">
        <f t="shared" si="11"/>
        <v>#DIV/0!</v>
      </c>
    </row>
    <row r="200" spans="1:6" ht="18" customHeight="1">
      <c r="A200" s="210" t="s">
        <v>1277</v>
      </c>
      <c r="B200" s="211"/>
      <c r="C200" s="4">
        <v>0</v>
      </c>
      <c r="D200" s="4">
        <v>0</v>
      </c>
      <c r="E200" s="14">
        <v>0</v>
      </c>
      <c r="F200" s="14" t="e">
        <f t="shared" si="11"/>
        <v>#DIV/0!</v>
      </c>
    </row>
    <row r="201" spans="1:6" ht="18" customHeight="1">
      <c r="A201" s="210" t="s">
        <v>1274</v>
      </c>
      <c r="B201" s="211"/>
      <c r="C201" s="4">
        <v>0</v>
      </c>
      <c r="D201" s="4">
        <v>0</v>
      </c>
      <c r="E201" s="14">
        <v>0</v>
      </c>
      <c r="F201" s="14" t="e">
        <f t="shared" si="11"/>
        <v>#DIV/0!</v>
      </c>
    </row>
    <row r="202" spans="1:6" ht="18" customHeight="1">
      <c r="A202" s="210" t="s">
        <v>1275</v>
      </c>
      <c r="B202" s="211"/>
      <c r="C202" s="4">
        <v>0</v>
      </c>
      <c r="D202" s="4">
        <v>0</v>
      </c>
      <c r="E202" s="14">
        <v>0</v>
      </c>
      <c r="F202" s="14" t="e">
        <f t="shared" si="11"/>
        <v>#DIV/0!</v>
      </c>
    </row>
    <row r="203" spans="1:6" ht="18" customHeight="1">
      <c r="A203" s="210" t="s">
        <v>1280</v>
      </c>
      <c r="B203" s="211"/>
      <c r="C203" s="4">
        <v>0</v>
      </c>
      <c r="D203" s="4">
        <v>0</v>
      </c>
      <c r="E203" s="14">
        <v>0</v>
      </c>
      <c r="F203" s="14" t="e">
        <f t="shared" si="11"/>
        <v>#DIV/0!</v>
      </c>
    </row>
    <row r="204" spans="1:6" ht="21" customHeight="1">
      <c r="A204" s="41">
        <v>32</v>
      </c>
      <c r="B204" s="72" t="s">
        <v>63</v>
      </c>
      <c r="C204" s="4">
        <f aca="true" t="shared" si="12" ref="C204:E205">C205</f>
        <v>0</v>
      </c>
      <c r="D204" s="4">
        <f t="shared" si="12"/>
        <v>0</v>
      </c>
      <c r="E204" s="14">
        <f t="shared" si="12"/>
        <v>0</v>
      </c>
      <c r="F204" s="14" t="e">
        <f t="shared" si="11"/>
        <v>#DIV/0!</v>
      </c>
    </row>
    <row r="205" spans="1:6" ht="18" customHeight="1">
      <c r="A205" s="41">
        <v>329</v>
      </c>
      <c r="B205" s="72" t="s">
        <v>64</v>
      </c>
      <c r="C205" s="4">
        <v>0</v>
      </c>
      <c r="D205" s="4">
        <v>0</v>
      </c>
      <c r="E205" s="14">
        <f t="shared" si="12"/>
        <v>0</v>
      </c>
      <c r="F205" s="14" t="e">
        <f t="shared" si="11"/>
        <v>#DIV/0!</v>
      </c>
    </row>
    <row r="206" spans="1:6" ht="15" customHeight="1">
      <c r="A206" s="41">
        <v>3299</v>
      </c>
      <c r="B206" s="72" t="s">
        <v>166</v>
      </c>
      <c r="C206" s="4">
        <v>0</v>
      </c>
      <c r="D206" s="4">
        <v>0</v>
      </c>
      <c r="E206" s="14">
        <v>0</v>
      </c>
      <c r="F206" s="14" t="e">
        <f t="shared" si="11"/>
        <v>#DIV/0!</v>
      </c>
    </row>
    <row r="207" spans="1:6" ht="25.5" customHeight="1">
      <c r="A207" s="214" t="s">
        <v>688</v>
      </c>
      <c r="B207" s="215"/>
      <c r="C207" s="5">
        <f>C215</f>
        <v>30000</v>
      </c>
      <c r="D207" s="5">
        <f>D215</f>
        <v>30000</v>
      </c>
      <c r="E207" s="139">
        <f>E215</f>
        <v>30000</v>
      </c>
      <c r="F207" s="14">
        <f t="shared" si="11"/>
        <v>100</v>
      </c>
    </row>
    <row r="208" spans="1:6" ht="25.5" customHeight="1">
      <c r="A208" s="212" t="s">
        <v>1066</v>
      </c>
      <c r="B208" s="213"/>
      <c r="C208" s="64">
        <f>SUM(C209:C214)</f>
        <v>30000</v>
      </c>
      <c r="D208" s="64">
        <f>SUM(D209:D214)</f>
        <v>30000</v>
      </c>
      <c r="E208" s="137">
        <f>SUM(E209:E214)</f>
        <v>30000</v>
      </c>
      <c r="F208" s="14">
        <f aca="true" t="shared" si="13" ref="F208:F214">E208/D208*100</f>
        <v>100</v>
      </c>
    </row>
    <row r="209" spans="1:6" ht="18" customHeight="1">
      <c r="A209" s="210" t="s">
        <v>1049</v>
      </c>
      <c r="B209" s="211"/>
      <c r="C209" s="4">
        <v>30000</v>
      </c>
      <c r="D209" s="4">
        <v>30000</v>
      </c>
      <c r="E209" s="14">
        <v>30000</v>
      </c>
      <c r="F209" s="14">
        <f t="shared" si="13"/>
        <v>100</v>
      </c>
    </row>
    <row r="210" spans="1:6" ht="18" customHeight="1">
      <c r="A210" s="210" t="s">
        <v>1273</v>
      </c>
      <c r="B210" s="211"/>
      <c r="C210" s="4">
        <v>0</v>
      </c>
      <c r="D210" s="4">
        <v>0</v>
      </c>
      <c r="E210" s="14">
        <v>0</v>
      </c>
      <c r="F210" s="14" t="e">
        <f t="shared" si="13"/>
        <v>#DIV/0!</v>
      </c>
    </row>
    <row r="211" spans="1:6" ht="18" customHeight="1">
      <c r="A211" s="210" t="s">
        <v>1277</v>
      </c>
      <c r="B211" s="211"/>
      <c r="C211" s="4">
        <v>0</v>
      </c>
      <c r="D211" s="4">
        <v>0</v>
      </c>
      <c r="E211" s="14">
        <v>0</v>
      </c>
      <c r="F211" s="14" t="e">
        <f t="shared" si="13"/>
        <v>#DIV/0!</v>
      </c>
    </row>
    <row r="212" spans="1:6" ht="18" customHeight="1">
      <c r="A212" s="210" t="s">
        <v>1274</v>
      </c>
      <c r="B212" s="211"/>
      <c r="C212" s="4">
        <v>0</v>
      </c>
      <c r="D212" s="4">
        <v>0</v>
      </c>
      <c r="E212" s="14">
        <v>0</v>
      </c>
      <c r="F212" s="14" t="e">
        <f t="shared" si="13"/>
        <v>#DIV/0!</v>
      </c>
    </row>
    <row r="213" spans="1:6" ht="18" customHeight="1">
      <c r="A213" s="210" t="s">
        <v>1275</v>
      </c>
      <c r="B213" s="211"/>
      <c r="C213" s="4">
        <v>0</v>
      </c>
      <c r="D213" s="4">
        <v>0</v>
      </c>
      <c r="E213" s="14">
        <v>0</v>
      </c>
      <c r="F213" s="14" t="e">
        <f t="shared" si="13"/>
        <v>#DIV/0!</v>
      </c>
    </row>
    <row r="214" spans="1:6" ht="18" customHeight="1">
      <c r="A214" s="210" t="s">
        <v>1280</v>
      </c>
      <c r="B214" s="211"/>
      <c r="C214" s="4">
        <v>0</v>
      </c>
      <c r="D214" s="4">
        <v>0</v>
      </c>
      <c r="E214" s="14">
        <v>0</v>
      </c>
      <c r="F214" s="14" t="e">
        <f t="shared" si="13"/>
        <v>#DIV/0!</v>
      </c>
    </row>
    <row r="215" spans="1:6" ht="21" customHeight="1">
      <c r="A215" s="41">
        <v>38</v>
      </c>
      <c r="B215" s="72" t="s">
        <v>560</v>
      </c>
      <c r="C215" s="4">
        <f aca="true" t="shared" si="14" ref="C215:E216">C216</f>
        <v>30000</v>
      </c>
      <c r="D215" s="4">
        <f t="shared" si="14"/>
        <v>30000</v>
      </c>
      <c r="E215" s="14">
        <f t="shared" si="14"/>
        <v>30000</v>
      </c>
      <c r="F215" s="14">
        <f aca="true" t="shared" si="15" ref="F215:F233">E215/D215*100</f>
        <v>100</v>
      </c>
    </row>
    <row r="216" spans="1:6" ht="18" customHeight="1">
      <c r="A216" s="41">
        <v>381</v>
      </c>
      <c r="B216" s="72" t="s">
        <v>67</v>
      </c>
      <c r="C216" s="4">
        <v>30000</v>
      </c>
      <c r="D216" s="4">
        <v>30000</v>
      </c>
      <c r="E216" s="14">
        <f t="shared" si="14"/>
        <v>30000</v>
      </c>
      <c r="F216" s="14">
        <f t="shared" si="15"/>
        <v>100</v>
      </c>
    </row>
    <row r="217" spans="1:6" ht="15" customHeight="1">
      <c r="A217" s="41">
        <v>3811</v>
      </c>
      <c r="B217" s="74" t="s">
        <v>137</v>
      </c>
      <c r="C217" s="4"/>
      <c r="D217" s="4"/>
      <c r="E217" s="14">
        <v>30000</v>
      </c>
      <c r="F217" s="14" t="e">
        <f t="shared" si="15"/>
        <v>#DIV/0!</v>
      </c>
    </row>
    <row r="218" spans="1:6" ht="25.5" customHeight="1">
      <c r="A218" s="214" t="s">
        <v>1068</v>
      </c>
      <c r="B218" s="215"/>
      <c r="C218" s="5">
        <f>C226+C229</f>
        <v>120000</v>
      </c>
      <c r="D218" s="5">
        <f>D226+D229</f>
        <v>120000</v>
      </c>
      <c r="E218" s="139">
        <f>E226+E229</f>
        <v>104020.2</v>
      </c>
      <c r="F218" s="14">
        <f t="shared" si="15"/>
        <v>86.68350000000001</v>
      </c>
    </row>
    <row r="219" spans="1:6" ht="25.5" customHeight="1">
      <c r="A219" s="212" t="s">
        <v>1067</v>
      </c>
      <c r="B219" s="213"/>
      <c r="C219" s="64">
        <f>SUM(C220:C225)</f>
        <v>120000</v>
      </c>
      <c r="D219" s="64">
        <f>SUM(D220:D225)</f>
        <v>120000</v>
      </c>
      <c r="E219" s="137">
        <f>SUM(E220:E225)</f>
        <v>104020.2</v>
      </c>
      <c r="F219" s="14">
        <f t="shared" si="15"/>
        <v>86.68350000000001</v>
      </c>
    </row>
    <row r="220" spans="1:6" ht="18" customHeight="1">
      <c r="A220" s="210" t="s">
        <v>1049</v>
      </c>
      <c r="B220" s="211"/>
      <c r="C220" s="4">
        <v>120000</v>
      </c>
      <c r="D220" s="4">
        <v>120000</v>
      </c>
      <c r="E220" s="14">
        <v>104020.2</v>
      </c>
      <c r="F220" s="14">
        <f t="shared" si="15"/>
        <v>86.68350000000001</v>
      </c>
    </row>
    <row r="221" spans="1:6" ht="18" customHeight="1">
      <c r="A221" s="210" t="s">
        <v>1273</v>
      </c>
      <c r="B221" s="211"/>
      <c r="C221" s="4">
        <v>0</v>
      </c>
      <c r="D221" s="4">
        <v>0</v>
      </c>
      <c r="E221" s="14">
        <v>0</v>
      </c>
      <c r="F221" s="14" t="e">
        <f t="shared" si="15"/>
        <v>#DIV/0!</v>
      </c>
    </row>
    <row r="222" spans="1:6" ht="18" customHeight="1">
      <c r="A222" s="210" t="s">
        <v>1277</v>
      </c>
      <c r="B222" s="211"/>
      <c r="C222" s="4">
        <v>0</v>
      </c>
      <c r="D222" s="4">
        <v>0</v>
      </c>
      <c r="E222" s="14">
        <v>0</v>
      </c>
      <c r="F222" s="14" t="e">
        <f t="shared" si="15"/>
        <v>#DIV/0!</v>
      </c>
    </row>
    <row r="223" spans="1:6" ht="18" customHeight="1">
      <c r="A223" s="210" t="s">
        <v>1274</v>
      </c>
      <c r="B223" s="211"/>
      <c r="C223" s="4">
        <v>0</v>
      </c>
      <c r="D223" s="4">
        <v>0</v>
      </c>
      <c r="E223" s="14">
        <v>0</v>
      </c>
      <c r="F223" s="14" t="e">
        <f t="shared" si="15"/>
        <v>#DIV/0!</v>
      </c>
    </row>
    <row r="224" spans="1:6" ht="18" customHeight="1">
      <c r="A224" s="210" t="s">
        <v>1275</v>
      </c>
      <c r="B224" s="211"/>
      <c r="C224" s="4">
        <v>0</v>
      </c>
      <c r="D224" s="4">
        <v>0</v>
      </c>
      <c r="E224" s="14">
        <v>0</v>
      </c>
      <c r="F224" s="14" t="e">
        <f t="shared" si="15"/>
        <v>#DIV/0!</v>
      </c>
    </row>
    <row r="225" spans="1:6" ht="18" customHeight="1">
      <c r="A225" s="210" t="s">
        <v>1280</v>
      </c>
      <c r="B225" s="211"/>
      <c r="C225" s="4">
        <v>0</v>
      </c>
      <c r="D225" s="4">
        <v>0</v>
      </c>
      <c r="E225" s="14">
        <v>0</v>
      </c>
      <c r="F225" s="14" t="e">
        <f t="shared" si="15"/>
        <v>#DIV/0!</v>
      </c>
    </row>
    <row r="226" spans="1:6" ht="21" customHeight="1">
      <c r="A226" s="41">
        <v>32</v>
      </c>
      <c r="B226" s="72" t="s">
        <v>63</v>
      </c>
      <c r="C226" s="4">
        <f aca="true" t="shared" si="16" ref="C226:E230">C227</f>
        <v>20000</v>
      </c>
      <c r="D226" s="4">
        <f t="shared" si="16"/>
        <v>20000</v>
      </c>
      <c r="E226" s="14">
        <f t="shared" si="16"/>
        <v>4020.2</v>
      </c>
      <c r="F226" s="14">
        <f t="shared" si="15"/>
        <v>20.101</v>
      </c>
    </row>
    <row r="227" spans="1:6" ht="18" customHeight="1">
      <c r="A227" s="41">
        <v>329</v>
      </c>
      <c r="B227" s="72" t="s">
        <v>64</v>
      </c>
      <c r="C227" s="4">
        <v>20000</v>
      </c>
      <c r="D227" s="4">
        <v>20000</v>
      </c>
      <c r="E227" s="14">
        <f t="shared" si="16"/>
        <v>4020.2</v>
      </c>
      <c r="F227" s="14">
        <f t="shared" si="15"/>
        <v>20.101</v>
      </c>
    </row>
    <row r="228" spans="1:6" ht="15" customHeight="1">
      <c r="A228" s="41">
        <v>3299</v>
      </c>
      <c r="B228" s="72" t="s">
        <v>339</v>
      </c>
      <c r="C228" s="4">
        <v>0</v>
      </c>
      <c r="D228" s="4">
        <v>0</v>
      </c>
      <c r="E228" s="14">
        <v>4020.2</v>
      </c>
      <c r="F228" s="14" t="e">
        <f t="shared" si="15"/>
        <v>#DIV/0!</v>
      </c>
    </row>
    <row r="229" spans="1:6" ht="21" customHeight="1">
      <c r="A229" s="41" t="s">
        <v>619</v>
      </c>
      <c r="B229" s="72" t="s">
        <v>621</v>
      </c>
      <c r="C229" s="4">
        <f t="shared" si="16"/>
        <v>100000</v>
      </c>
      <c r="D229" s="4">
        <f t="shared" si="16"/>
        <v>100000</v>
      </c>
      <c r="E229" s="14">
        <f t="shared" si="16"/>
        <v>100000</v>
      </c>
      <c r="F229" s="14">
        <f t="shared" si="15"/>
        <v>100</v>
      </c>
    </row>
    <row r="230" spans="1:6" ht="18" customHeight="1">
      <c r="A230" s="41" t="s">
        <v>637</v>
      </c>
      <c r="B230" s="72" t="s">
        <v>638</v>
      </c>
      <c r="C230" s="4">
        <v>100000</v>
      </c>
      <c r="D230" s="4">
        <v>100000</v>
      </c>
      <c r="E230" s="14">
        <f t="shared" si="16"/>
        <v>100000</v>
      </c>
      <c r="F230" s="14">
        <f t="shared" si="15"/>
        <v>100</v>
      </c>
    </row>
    <row r="231" spans="1:6" ht="15" customHeight="1">
      <c r="A231" s="41" t="s">
        <v>1015</v>
      </c>
      <c r="B231" s="72" t="s">
        <v>1355</v>
      </c>
      <c r="C231" s="4">
        <v>0</v>
      </c>
      <c r="D231" s="4">
        <v>0</v>
      </c>
      <c r="E231" s="14">
        <v>100000</v>
      </c>
      <c r="F231" s="14" t="e">
        <f t="shared" si="15"/>
        <v>#DIV/0!</v>
      </c>
    </row>
    <row r="232" spans="1:6" ht="30" customHeight="1">
      <c r="A232" s="232" t="s">
        <v>1299</v>
      </c>
      <c r="B232" s="223"/>
      <c r="C232" s="63">
        <f>C233+C247+C258+C269</f>
        <v>123000</v>
      </c>
      <c r="D232" s="63">
        <f>D233+D247+D258+D269</f>
        <v>123000</v>
      </c>
      <c r="E232" s="136">
        <f>E233+E247+E258+E269</f>
        <v>104632.5</v>
      </c>
      <c r="F232" s="14">
        <f t="shared" si="15"/>
        <v>85.06707317073172</v>
      </c>
    </row>
    <row r="233" spans="1:6" ht="25.5" customHeight="1">
      <c r="A233" s="214" t="s">
        <v>690</v>
      </c>
      <c r="B233" s="215"/>
      <c r="C233" s="5">
        <f>C241</f>
        <v>123000</v>
      </c>
      <c r="D233" s="5">
        <f>D241</f>
        <v>123000</v>
      </c>
      <c r="E233" s="139">
        <f>E241</f>
        <v>104632.5</v>
      </c>
      <c r="F233" s="14">
        <f t="shared" si="15"/>
        <v>85.06707317073172</v>
      </c>
    </row>
    <row r="234" spans="1:6" ht="25.5" customHeight="1">
      <c r="A234" s="212" t="s">
        <v>1069</v>
      </c>
      <c r="B234" s="213"/>
      <c r="C234" s="64">
        <f>SUM(C235:C240)</f>
        <v>123000</v>
      </c>
      <c r="D234" s="64">
        <f>SUM(D235:D240)</f>
        <v>123000</v>
      </c>
      <c r="E234" s="137">
        <f>SUM(E235:E240)</f>
        <v>104632.5</v>
      </c>
      <c r="F234" s="14">
        <f aca="true" t="shared" si="17" ref="F234:F240">E234/D234*100</f>
        <v>85.06707317073172</v>
      </c>
    </row>
    <row r="235" spans="1:6" ht="18" customHeight="1">
      <c r="A235" s="210" t="s">
        <v>1049</v>
      </c>
      <c r="B235" s="211"/>
      <c r="C235" s="4">
        <v>123000</v>
      </c>
      <c r="D235" s="4">
        <v>123000</v>
      </c>
      <c r="E235" s="14">
        <v>104632.5</v>
      </c>
      <c r="F235" s="14">
        <f t="shared" si="17"/>
        <v>85.06707317073172</v>
      </c>
    </row>
    <row r="236" spans="1:6" ht="18" customHeight="1">
      <c r="A236" s="210" t="s">
        <v>1273</v>
      </c>
      <c r="B236" s="211"/>
      <c r="C236" s="4">
        <v>0</v>
      </c>
      <c r="D236" s="4">
        <v>0</v>
      </c>
      <c r="E236" s="14">
        <v>0</v>
      </c>
      <c r="F236" s="14" t="e">
        <f t="shared" si="17"/>
        <v>#DIV/0!</v>
      </c>
    </row>
    <row r="237" spans="1:6" ht="18" customHeight="1">
      <c r="A237" s="210" t="s">
        <v>1277</v>
      </c>
      <c r="B237" s="211"/>
      <c r="C237" s="4">
        <v>0</v>
      </c>
      <c r="D237" s="4">
        <v>0</v>
      </c>
      <c r="E237" s="14">
        <v>0</v>
      </c>
      <c r="F237" s="14" t="e">
        <f t="shared" si="17"/>
        <v>#DIV/0!</v>
      </c>
    </row>
    <row r="238" spans="1:6" ht="18" customHeight="1">
      <c r="A238" s="210" t="s">
        <v>1274</v>
      </c>
      <c r="B238" s="211"/>
      <c r="C238" s="4">
        <v>0</v>
      </c>
      <c r="D238" s="4">
        <v>0</v>
      </c>
      <c r="E238" s="14">
        <v>0</v>
      </c>
      <c r="F238" s="14" t="e">
        <f t="shared" si="17"/>
        <v>#DIV/0!</v>
      </c>
    </row>
    <row r="239" spans="1:6" ht="18" customHeight="1">
      <c r="A239" s="210" t="s">
        <v>1275</v>
      </c>
      <c r="B239" s="211"/>
      <c r="C239" s="4">
        <v>0</v>
      </c>
      <c r="D239" s="4">
        <v>0</v>
      </c>
      <c r="E239" s="14">
        <v>0</v>
      </c>
      <c r="F239" s="14" t="e">
        <f t="shared" si="17"/>
        <v>#DIV/0!</v>
      </c>
    </row>
    <row r="240" spans="1:6" ht="18" customHeight="1">
      <c r="A240" s="210" t="s">
        <v>1280</v>
      </c>
      <c r="B240" s="211"/>
      <c r="C240" s="4">
        <v>0</v>
      </c>
      <c r="D240" s="4">
        <v>0</v>
      </c>
      <c r="E240" s="14">
        <v>0</v>
      </c>
      <c r="F240" s="14" t="e">
        <f t="shared" si="17"/>
        <v>#DIV/0!</v>
      </c>
    </row>
    <row r="241" spans="1:6" ht="21" customHeight="1">
      <c r="A241" s="41">
        <v>32</v>
      </c>
      <c r="B241" s="72" t="s">
        <v>63</v>
      </c>
      <c r="C241" s="4">
        <f>C242+C244</f>
        <v>123000</v>
      </c>
      <c r="D241" s="4">
        <f>D242+D244</f>
        <v>123000</v>
      </c>
      <c r="E241" s="14">
        <f>E242+E244</f>
        <v>104632.5</v>
      </c>
      <c r="F241" s="14">
        <f aca="true" t="shared" si="18" ref="F241:F247">E241/D241*100</f>
        <v>85.06707317073172</v>
      </c>
    </row>
    <row r="242" spans="1:6" ht="18" customHeight="1">
      <c r="A242" s="41">
        <v>322</v>
      </c>
      <c r="B242" s="72" t="s">
        <v>70</v>
      </c>
      <c r="C242" s="4">
        <v>2000</v>
      </c>
      <c r="D242" s="4">
        <v>2000</v>
      </c>
      <c r="E242" s="14">
        <f>E243</f>
        <v>0</v>
      </c>
      <c r="F242" s="14">
        <f t="shared" si="18"/>
        <v>0</v>
      </c>
    </row>
    <row r="243" spans="1:6" ht="15" customHeight="1">
      <c r="A243" s="41">
        <v>3224</v>
      </c>
      <c r="B243" s="72" t="s">
        <v>71</v>
      </c>
      <c r="C243" s="4"/>
      <c r="D243" s="4"/>
      <c r="E243" s="14">
        <v>0</v>
      </c>
      <c r="F243" s="14" t="e">
        <f t="shared" si="18"/>
        <v>#DIV/0!</v>
      </c>
    </row>
    <row r="244" spans="1:6" ht="18" customHeight="1">
      <c r="A244" s="41">
        <v>323</v>
      </c>
      <c r="B244" s="72" t="s">
        <v>72</v>
      </c>
      <c r="C244" s="4">
        <v>121000</v>
      </c>
      <c r="D244" s="4">
        <v>121000</v>
      </c>
      <c r="E244" s="14">
        <f>SUM(E245:E246)</f>
        <v>104632.5</v>
      </c>
      <c r="F244" s="14">
        <f t="shared" si="18"/>
        <v>86.47314049586777</v>
      </c>
    </row>
    <row r="245" spans="1:6" ht="15" customHeight="1">
      <c r="A245" s="41">
        <v>3232</v>
      </c>
      <c r="B245" s="72" t="s">
        <v>73</v>
      </c>
      <c r="C245" s="4"/>
      <c r="D245" s="4"/>
      <c r="E245" s="14">
        <v>104632.5</v>
      </c>
      <c r="F245" s="14" t="e">
        <f t="shared" si="18"/>
        <v>#DIV/0!</v>
      </c>
    </row>
    <row r="246" spans="1:6" ht="15" customHeight="1">
      <c r="A246" s="41" t="s">
        <v>341</v>
      </c>
      <c r="B246" s="72" t="s">
        <v>689</v>
      </c>
      <c r="C246" s="4"/>
      <c r="D246" s="4"/>
      <c r="E246" s="14">
        <v>0</v>
      </c>
      <c r="F246" s="14" t="e">
        <f t="shared" si="18"/>
        <v>#DIV/0!</v>
      </c>
    </row>
    <row r="247" spans="1:6" ht="25.5" customHeight="1">
      <c r="A247" s="214" t="s">
        <v>691</v>
      </c>
      <c r="B247" s="215"/>
      <c r="C247" s="5">
        <f>C255</f>
        <v>0</v>
      </c>
      <c r="D247" s="5">
        <f>D255</f>
        <v>0</v>
      </c>
      <c r="E247" s="139">
        <f>E255</f>
        <v>0</v>
      </c>
      <c r="F247" s="14" t="e">
        <f t="shared" si="18"/>
        <v>#DIV/0!</v>
      </c>
    </row>
    <row r="248" spans="1:6" ht="25.5" customHeight="1">
      <c r="A248" s="212" t="s">
        <v>1300</v>
      </c>
      <c r="B248" s="213"/>
      <c r="C248" s="64">
        <f>SUM(C249:C254)</f>
        <v>0</v>
      </c>
      <c r="D248" s="64">
        <f>SUM(D249:D254)</f>
        <v>0</v>
      </c>
      <c r="E248" s="137">
        <f>SUM(E249:E254)</f>
        <v>0</v>
      </c>
      <c r="F248" s="14" t="e">
        <f aca="true" t="shared" si="19" ref="F248:F254">E248/D248*100</f>
        <v>#DIV/0!</v>
      </c>
    </row>
    <row r="249" spans="1:6" ht="18" customHeight="1">
      <c r="A249" s="210" t="s">
        <v>1049</v>
      </c>
      <c r="B249" s="211"/>
      <c r="C249" s="4">
        <v>0</v>
      </c>
      <c r="D249" s="4">
        <v>0</v>
      </c>
      <c r="E249" s="14">
        <v>0</v>
      </c>
      <c r="F249" s="14" t="e">
        <f t="shared" si="19"/>
        <v>#DIV/0!</v>
      </c>
    </row>
    <row r="250" spans="1:6" ht="18" customHeight="1">
      <c r="A250" s="210" t="s">
        <v>1273</v>
      </c>
      <c r="B250" s="211"/>
      <c r="C250" s="4">
        <v>0</v>
      </c>
      <c r="D250" s="4">
        <v>0</v>
      </c>
      <c r="E250" s="14">
        <v>0</v>
      </c>
      <c r="F250" s="14" t="e">
        <f t="shared" si="19"/>
        <v>#DIV/0!</v>
      </c>
    </row>
    <row r="251" spans="1:6" ht="18" customHeight="1">
      <c r="A251" s="210" t="s">
        <v>1277</v>
      </c>
      <c r="B251" s="211"/>
      <c r="C251" s="4">
        <v>0</v>
      </c>
      <c r="D251" s="4">
        <v>0</v>
      </c>
      <c r="E251" s="14">
        <v>0</v>
      </c>
      <c r="F251" s="14" t="e">
        <f t="shared" si="19"/>
        <v>#DIV/0!</v>
      </c>
    </row>
    <row r="252" spans="1:6" ht="18" customHeight="1">
      <c r="A252" s="210" t="s">
        <v>1274</v>
      </c>
      <c r="B252" s="211"/>
      <c r="C252" s="4">
        <v>0</v>
      </c>
      <c r="D252" s="4">
        <v>0</v>
      </c>
      <c r="E252" s="14">
        <v>0</v>
      </c>
      <c r="F252" s="14" t="e">
        <f t="shared" si="19"/>
        <v>#DIV/0!</v>
      </c>
    </row>
    <row r="253" spans="1:6" ht="18" customHeight="1">
      <c r="A253" s="210" t="s">
        <v>1275</v>
      </c>
      <c r="B253" s="211"/>
      <c r="C253" s="4">
        <v>0</v>
      </c>
      <c r="D253" s="4">
        <v>0</v>
      </c>
      <c r="E253" s="14">
        <v>0</v>
      </c>
      <c r="F253" s="14" t="e">
        <f t="shared" si="19"/>
        <v>#DIV/0!</v>
      </c>
    </row>
    <row r="254" spans="1:6" ht="18" customHeight="1">
      <c r="A254" s="210" t="s">
        <v>1280</v>
      </c>
      <c r="B254" s="211"/>
      <c r="C254" s="4">
        <v>0</v>
      </c>
      <c r="D254" s="4">
        <v>0</v>
      </c>
      <c r="E254" s="14">
        <v>0</v>
      </c>
      <c r="F254" s="14" t="e">
        <f t="shared" si="19"/>
        <v>#DIV/0!</v>
      </c>
    </row>
    <row r="255" spans="1:6" ht="21" customHeight="1">
      <c r="A255" s="41">
        <v>45</v>
      </c>
      <c r="B255" s="72" t="s">
        <v>75</v>
      </c>
      <c r="C255" s="4">
        <f aca="true" t="shared" si="20" ref="C255:E256">C256</f>
        <v>0</v>
      </c>
      <c r="D255" s="4">
        <f t="shared" si="20"/>
        <v>0</v>
      </c>
      <c r="E255" s="14">
        <f t="shared" si="20"/>
        <v>0</v>
      </c>
      <c r="F255" s="14" t="e">
        <f>E255/D255*100</f>
        <v>#DIV/0!</v>
      </c>
    </row>
    <row r="256" spans="1:6" ht="18" customHeight="1">
      <c r="A256" s="41">
        <v>451</v>
      </c>
      <c r="B256" s="72" t="s">
        <v>76</v>
      </c>
      <c r="C256" s="4">
        <v>0</v>
      </c>
      <c r="D256" s="4">
        <v>0</v>
      </c>
      <c r="E256" s="14">
        <f t="shared" si="20"/>
        <v>0</v>
      </c>
      <c r="F256" s="14" t="e">
        <f>E256/D256*100</f>
        <v>#DIV/0!</v>
      </c>
    </row>
    <row r="257" spans="1:6" ht="15" customHeight="1">
      <c r="A257" s="41">
        <v>4511</v>
      </c>
      <c r="B257" s="72" t="s">
        <v>692</v>
      </c>
      <c r="C257" s="4">
        <v>0</v>
      </c>
      <c r="D257" s="4">
        <v>0</v>
      </c>
      <c r="E257" s="14">
        <v>0</v>
      </c>
      <c r="F257" s="14" t="e">
        <f>E257/D257*100</f>
        <v>#DIV/0!</v>
      </c>
    </row>
    <row r="258" spans="1:6" ht="25.5" customHeight="1">
      <c r="A258" s="214" t="s">
        <v>768</v>
      </c>
      <c r="B258" s="215"/>
      <c r="C258" s="5">
        <f>C266</f>
        <v>0</v>
      </c>
      <c r="D258" s="5">
        <f>D266</f>
        <v>0</v>
      </c>
      <c r="E258" s="139">
        <f>E266</f>
        <v>0</v>
      </c>
      <c r="F258" s="14" t="e">
        <f aca="true" t="shared" si="21" ref="F258:F279">E258/D258*100</f>
        <v>#DIV/0!</v>
      </c>
    </row>
    <row r="259" spans="1:6" ht="25.5" customHeight="1">
      <c r="A259" s="212" t="s">
        <v>1070</v>
      </c>
      <c r="B259" s="213"/>
      <c r="C259" s="64">
        <f>SUM(C260:C265)</f>
        <v>0</v>
      </c>
      <c r="D259" s="64">
        <f>SUM(D260:D265)</f>
        <v>0</v>
      </c>
      <c r="E259" s="137">
        <f>SUM(E260:E265)</f>
        <v>0</v>
      </c>
      <c r="F259" s="14" t="e">
        <f t="shared" si="21"/>
        <v>#DIV/0!</v>
      </c>
    </row>
    <row r="260" spans="1:6" ht="18" customHeight="1">
      <c r="A260" s="210" t="s">
        <v>1049</v>
      </c>
      <c r="B260" s="211"/>
      <c r="C260" s="4">
        <v>0</v>
      </c>
      <c r="D260" s="4">
        <v>0</v>
      </c>
      <c r="E260" s="14">
        <v>0</v>
      </c>
      <c r="F260" s="14" t="e">
        <f t="shared" si="21"/>
        <v>#DIV/0!</v>
      </c>
    </row>
    <row r="261" spans="1:6" ht="18" customHeight="1">
      <c r="A261" s="210" t="s">
        <v>1273</v>
      </c>
      <c r="B261" s="211"/>
      <c r="C261" s="4">
        <v>0</v>
      </c>
      <c r="D261" s="4">
        <v>0</v>
      </c>
      <c r="E261" s="14">
        <v>0</v>
      </c>
      <c r="F261" s="14" t="e">
        <f t="shared" si="21"/>
        <v>#DIV/0!</v>
      </c>
    </row>
    <row r="262" spans="1:6" ht="18" customHeight="1">
      <c r="A262" s="210" t="s">
        <v>1277</v>
      </c>
      <c r="B262" s="211"/>
      <c r="C262" s="4">
        <v>0</v>
      </c>
      <c r="D262" s="4">
        <v>0</v>
      </c>
      <c r="E262" s="14">
        <v>0</v>
      </c>
      <c r="F262" s="14" t="e">
        <f t="shared" si="21"/>
        <v>#DIV/0!</v>
      </c>
    </row>
    <row r="263" spans="1:6" ht="18" customHeight="1">
      <c r="A263" s="210" t="s">
        <v>1274</v>
      </c>
      <c r="B263" s="211"/>
      <c r="C263" s="4">
        <v>0</v>
      </c>
      <c r="D263" s="4">
        <v>0</v>
      </c>
      <c r="E263" s="14">
        <v>0</v>
      </c>
      <c r="F263" s="14" t="e">
        <f t="shared" si="21"/>
        <v>#DIV/0!</v>
      </c>
    </row>
    <row r="264" spans="1:6" ht="18" customHeight="1">
      <c r="A264" s="210" t="s">
        <v>1275</v>
      </c>
      <c r="B264" s="211"/>
      <c r="C264" s="4">
        <v>0</v>
      </c>
      <c r="D264" s="4">
        <v>0</v>
      </c>
      <c r="E264" s="14">
        <v>0</v>
      </c>
      <c r="F264" s="14" t="e">
        <f t="shared" si="21"/>
        <v>#DIV/0!</v>
      </c>
    </row>
    <row r="265" spans="1:6" ht="18" customHeight="1">
      <c r="A265" s="210" t="s">
        <v>1280</v>
      </c>
      <c r="B265" s="211"/>
      <c r="C265" s="4">
        <v>0</v>
      </c>
      <c r="D265" s="4">
        <v>0</v>
      </c>
      <c r="E265" s="14">
        <v>0</v>
      </c>
      <c r="F265" s="14" t="e">
        <f t="shared" si="21"/>
        <v>#DIV/0!</v>
      </c>
    </row>
    <row r="266" spans="1:6" ht="21" customHeight="1">
      <c r="A266" s="41">
        <v>45</v>
      </c>
      <c r="B266" s="72" t="s">
        <v>75</v>
      </c>
      <c r="C266" s="4">
        <f aca="true" t="shared" si="22" ref="C266:E267">C267</f>
        <v>0</v>
      </c>
      <c r="D266" s="4">
        <f t="shared" si="22"/>
        <v>0</v>
      </c>
      <c r="E266" s="14">
        <f t="shared" si="22"/>
        <v>0</v>
      </c>
      <c r="F266" s="14" t="e">
        <f t="shared" si="21"/>
        <v>#DIV/0!</v>
      </c>
    </row>
    <row r="267" spans="1:6" ht="18" customHeight="1">
      <c r="A267" s="41">
        <v>451</v>
      </c>
      <c r="B267" s="72" t="s">
        <v>76</v>
      </c>
      <c r="C267" s="4">
        <v>0</v>
      </c>
      <c r="D267" s="4">
        <v>0</v>
      </c>
      <c r="E267" s="14">
        <f t="shared" si="22"/>
        <v>0</v>
      </c>
      <c r="F267" s="14" t="e">
        <f t="shared" si="21"/>
        <v>#DIV/0!</v>
      </c>
    </row>
    <row r="268" spans="1:6" ht="15" customHeight="1">
      <c r="A268" s="41">
        <v>4511</v>
      </c>
      <c r="B268" s="72" t="s">
        <v>769</v>
      </c>
      <c r="C268" s="4">
        <v>0</v>
      </c>
      <c r="D268" s="4">
        <v>0</v>
      </c>
      <c r="E268" s="14">
        <v>0</v>
      </c>
      <c r="F268" s="14" t="e">
        <f t="shared" si="21"/>
        <v>#DIV/0!</v>
      </c>
    </row>
    <row r="269" spans="1:6" ht="25.5" customHeight="1">
      <c r="A269" s="214" t="s">
        <v>1155</v>
      </c>
      <c r="B269" s="215"/>
      <c r="C269" s="5">
        <f>C277</f>
        <v>0</v>
      </c>
      <c r="D269" s="5">
        <f>D277</f>
        <v>0</v>
      </c>
      <c r="E269" s="139">
        <f>E277</f>
        <v>0</v>
      </c>
      <c r="F269" s="14" t="e">
        <f t="shared" si="21"/>
        <v>#DIV/0!</v>
      </c>
    </row>
    <row r="270" spans="1:6" ht="25.5" customHeight="1">
      <c r="A270" s="212" t="s">
        <v>1071</v>
      </c>
      <c r="B270" s="213"/>
      <c r="C270" s="64">
        <f>SUM(C271:C276)</f>
        <v>0</v>
      </c>
      <c r="D270" s="64">
        <f>SUM(D271:D276)</f>
        <v>0</v>
      </c>
      <c r="E270" s="137">
        <f>SUM(E271:E276)</f>
        <v>0</v>
      </c>
      <c r="F270" s="14" t="e">
        <f aca="true" t="shared" si="23" ref="F270:F276">E270/D270*100</f>
        <v>#DIV/0!</v>
      </c>
    </row>
    <row r="271" spans="1:6" ht="18" customHeight="1">
      <c r="A271" s="210" t="s">
        <v>1049</v>
      </c>
      <c r="B271" s="211"/>
      <c r="C271" s="4">
        <v>0</v>
      </c>
      <c r="D271" s="4">
        <v>0</v>
      </c>
      <c r="E271" s="14">
        <v>0</v>
      </c>
      <c r="F271" s="14" t="e">
        <f t="shared" si="23"/>
        <v>#DIV/0!</v>
      </c>
    </row>
    <row r="272" spans="1:6" ht="18" customHeight="1">
      <c r="A272" s="210" t="s">
        <v>1273</v>
      </c>
      <c r="B272" s="211"/>
      <c r="C272" s="4">
        <v>0</v>
      </c>
      <c r="D272" s="4">
        <v>0</v>
      </c>
      <c r="E272" s="14">
        <v>0</v>
      </c>
      <c r="F272" s="14" t="e">
        <f t="shared" si="23"/>
        <v>#DIV/0!</v>
      </c>
    </row>
    <row r="273" spans="1:6" ht="18" customHeight="1">
      <c r="A273" s="210" t="s">
        <v>1277</v>
      </c>
      <c r="B273" s="211"/>
      <c r="C273" s="4">
        <v>0</v>
      </c>
      <c r="D273" s="4">
        <v>0</v>
      </c>
      <c r="E273" s="14">
        <v>0</v>
      </c>
      <c r="F273" s="14" t="e">
        <f t="shared" si="23"/>
        <v>#DIV/0!</v>
      </c>
    </row>
    <row r="274" spans="1:6" ht="18" customHeight="1">
      <c r="A274" s="210" t="s">
        <v>1274</v>
      </c>
      <c r="B274" s="211"/>
      <c r="C274" s="4">
        <v>0</v>
      </c>
      <c r="D274" s="4">
        <v>0</v>
      </c>
      <c r="E274" s="14">
        <v>0</v>
      </c>
      <c r="F274" s="14" t="e">
        <f t="shared" si="23"/>
        <v>#DIV/0!</v>
      </c>
    </row>
    <row r="275" spans="1:6" ht="18" customHeight="1">
      <c r="A275" s="210" t="s">
        <v>1275</v>
      </c>
      <c r="B275" s="211"/>
      <c r="C275" s="4">
        <v>0</v>
      </c>
      <c r="D275" s="4">
        <v>0</v>
      </c>
      <c r="E275" s="14">
        <v>0</v>
      </c>
      <c r="F275" s="14" t="e">
        <f t="shared" si="23"/>
        <v>#DIV/0!</v>
      </c>
    </row>
    <row r="276" spans="1:6" ht="18" customHeight="1">
      <c r="A276" s="210" t="s">
        <v>1280</v>
      </c>
      <c r="B276" s="211"/>
      <c r="C276" s="4">
        <v>0</v>
      </c>
      <c r="D276" s="4">
        <v>0</v>
      </c>
      <c r="E276" s="14">
        <v>0</v>
      </c>
      <c r="F276" s="14" t="e">
        <f t="shared" si="23"/>
        <v>#DIV/0!</v>
      </c>
    </row>
    <row r="277" spans="1:6" ht="21" customHeight="1">
      <c r="A277" s="41">
        <v>45</v>
      </c>
      <c r="B277" s="72" t="s">
        <v>75</v>
      </c>
      <c r="C277" s="4">
        <f aca="true" t="shared" si="24" ref="C277:E278">C278</f>
        <v>0</v>
      </c>
      <c r="D277" s="4">
        <f t="shared" si="24"/>
        <v>0</v>
      </c>
      <c r="E277" s="14">
        <f t="shared" si="24"/>
        <v>0</v>
      </c>
      <c r="F277" s="14" t="e">
        <f t="shared" si="21"/>
        <v>#DIV/0!</v>
      </c>
    </row>
    <row r="278" spans="1:6" ht="18" customHeight="1">
      <c r="A278" s="41">
        <v>451</v>
      </c>
      <c r="B278" s="72" t="s">
        <v>76</v>
      </c>
      <c r="C278" s="4">
        <v>0</v>
      </c>
      <c r="D278" s="4">
        <v>0</v>
      </c>
      <c r="E278" s="14">
        <f t="shared" si="24"/>
        <v>0</v>
      </c>
      <c r="F278" s="14" t="e">
        <f t="shared" si="21"/>
        <v>#DIV/0!</v>
      </c>
    </row>
    <row r="279" spans="1:6" ht="15" customHeight="1">
      <c r="A279" s="41">
        <v>4511</v>
      </c>
      <c r="B279" s="72" t="s">
        <v>770</v>
      </c>
      <c r="C279" s="4">
        <v>0</v>
      </c>
      <c r="D279" s="4">
        <v>0</v>
      </c>
      <c r="E279" s="14">
        <v>0</v>
      </c>
      <c r="F279" s="14" t="e">
        <f t="shared" si="21"/>
        <v>#DIV/0!</v>
      </c>
    </row>
    <row r="280" spans="1:6" ht="30" customHeight="1">
      <c r="A280" s="222" t="s">
        <v>693</v>
      </c>
      <c r="B280" s="223"/>
      <c r="C280" s="63">
        <f>C281+C292</f>
        <v>0</v>
      </c>
      <c r="D280" s="63">
        <f>D281+D292</f>
        <v>0</v>
      </c>
      <c r="E280" s="136">
        <f>E281+E292</f>
        <v>0</v>
      </c>
      <c r="F280" s="14" t="e">
        <f aca="true" t="shared" si="25" ref="F280:F292">E280/D280*100</f>
        <v>#DIV/0!</v>
      </c>
    </row>
    <row r="281" spans="1:6" ht="25.5" customHeight="1">
      <c r="A281" s="214" t="s">
        <v>694</v>
      </c>
      <c r="B281" s="215"/>
      <c r="C281" s="5">
        <f>C289</f>
        <v>0</v>
      </c>
      <c r="D281" s="5">
        <f>D289</f>
        <v>0</v>
      </c>
      <c r="E281" s="139">
        <f>E289</f>
        <v>0</v>
      </c>
      <c r="F281" s="14" t="e">
        <f t="shared" si="25"/>
        <v>#DIV/0!</v>
      </c>
    </row>
    <row r="282" spans="1:6" ht="25.5" customHeight="1">
      <c r="A282" s="212" t="s">
        <v>1072</v>
      </c>
      <c r="B282" s="213"/>
      <c r="C282" s="64">
        <f>SUM(C283:C288)</f>
        <v>0</v>
      </c>
      <c r="D282" s="64">
        <f>SUM(D283:D288)</f>
        <v>0</v>
      </c>
      <c r="E282" s="137">
        <f>SUM(E283:E288)</f>
        <v>0</v>
      </c>
      <c r="F282" s="14" t="e">
        <f t="shared" si="25"/>
        <v>#DIV/0!</v>
      </c>
    </row>
    <row r="283" spans="1:6" ht="18" customHeight="1">
      <c r="A283" s="210" t="s">
        <v>1049</v>
      </c>
      <c r="B283" s="211"/>
      <c r="C283" s="4">
        <v>0</v>
      </c>
      <c r="D283" s="4">
        <v>0</v>
      </c>
      <c r="E283" s="14">
        <v>0</v>
      </c>
      <c r="F283" s="14" t="e">
        <f t="shared" si="25"/>
        <v>#DIV/0!</v>
      </c>
    </row>
    <row r="284" spans="1:6" ht="18" customHeight="1">
      <c r="A284" s="210" t="s">
        <v>1273</v>
      </c>
      <c r="B284" s="211"/>
      <c r="C284" s="4">
        <v>0</v>
      </c>
      <c r="D284" s="4">
        <v>0</v>
      </c>
      <c r="E284" s="14">
        <v>0</v>
      </c>
      <c r="F284" s="14" t="e">
        <f t="shared" si="25"/>
        <v>#DIV/0!</v>
      </c>
    </row>
    <row r="285" spans="1:6" ht="18" customHeight="1">
      <c r="A285" s="210" t="s">
        <v>1277</v>
      </c>
      <c r="B285" s="211"/>
      <c r="C285" s="4">
        <v>0</v>
      </c>
      <c r="D285" s="4">
        <v>0</v>
      </c>
      <c r="E285" s="14">
        <v>0</v>
      </c>
      <c r="F285" s="14" t="e">
        <f t="shared" si="25"/>
        <v>#DIV/0!</v>
      </c>
    </row>
    <row r="286" spans="1:6" ht="18" customHeight="1">
      <c r="A286" s="210" t="s">
        <v>1274</v>
      </c>
      <c r="B286" s="211"/>
      <c r="C286" s="4">
        <v>0</v>
      </c>
      <c r="D286" s="4">
        <v>0</v>
      </c>
      <c r="E286" s="14">
        <v>0</v>
      </c>
      <c r="F286" s="14" t="e">
        <f t="shared" si="25"/>
        <v>#DIV/0!</v>
      </c>
    </row>
    <row r="287" spans="1:6" ht="18" customHeight="1">
      <c r="A287" s="210" t="s">
        <v>1275</v>
      </c>
      <c r="B287" s="211"/>
      <c r="C287" s="4">
        <v>0</v>
      </c>
      <c r="D287" s="4">
        <v>0</v>
      </c>
      <c r="E287" s="14">
        <v>0</v>
      </c>
      <c r="F287" s="14" t="e">
        <f t="shared" si="25"/>
        <v>#DIV/0!</v>
      </c>
    </row>
    <row r="288" spans="1:6" ht="18" customHeight="1">
      <c r="A288" s="210" t="s">
        <v>1280</v>
      </c>
      <c r="B288" s="211"/>
      <c r="C288" s="4">
        <v>0</v>
      </c>
      <c r="D288" s="4">
        <v>0</v>
      </c>
      <c r="E288" s="14">
        <v>0</v>
      </c>
      <c r="F288" s="14" t="e">
        <f t="shared" si="25"/>
        <v>#DIV/0!</v>
      </c>
    </row>
    <row r="289" spans="1:6" ht="21" customHeight="1">
      <c r="A289" s="41">
        <v>35</v>
      </c>
      <c r="B289" s="3" t="s">
        <v>77</v>
      </c>
      <c r="C289" s="4">
        <f>C290</f>
        <v>0</v>
      </c>
      <c r="D289" s="4">
        <f>D290</f>
        <v>0</v>
      </c>
      <c r="E289" s="14">
        <f>E290</f>
        <v>0</v>
      </c>
      <c r="F289" s="14" t="e">
        <f t="shared" si="25"/>
        <v>#DIV/0!</v>
      </c>
    </row>
    <row r="290" spans="1:6" ht="18" customHeight="1">
      <c r="A290" s="41">
        <v>352</v>
      </c>
      <c r="B290" s="3" t="s">
        <v>78</v>
      </c>
      <c r="C290" s="4">
        <v>0</v>
      </c>
      <c r="D290" s="4">
        <v>0</v>
      </c>
      <c r="E290" s="14">
        <f>SUM(E291:E291)</f>
        <v>0</v>
      </c>
      <c r="F290" s="14" t="e">
        <f t="shared" si="25"/>
        <v>#DIV/0!</v>
      </c>
    </row>
    <row r="291" spans="1:6" ht="15" customHeight="1">
      <c r="A291" s="41">
        <v>3523</v>
      </c>
      <c r="B291" s="3" t="s">
        <v>79</v>
      </c>
      <c r="C291" s="4">
        <v>0</v>
      </c>
      <c r="D291" s="4">
        <v>0</v>
      </c>
      <c r="E291" s="14">
        <v>0</v>
      </c>
      <c r="F291" s="14" t="e">
        <f t="shared" si="25"/>
        <v>#DIV/0!</v>
      </c>
    </row>
    <row r="292" spans="1:6" ht="25.5" customHeight="1">
      <c r="A292" s="214" t="s">
        <v>771</v>
      </c>
      <c r="B292" s="215"/>
      <c r="C292" s="5">
        <f>C300</f>
        <v>0</v>
      </c>
      <c r="D292" s="5">
        <f>D300</f>
        <v>0</v>
      </c>
      <c r="E292" s="139">
        <f>E300</f>
        <v>0</v>
      </c>
      <c r="F292" s="14" t="e">
        <f t="shared" si="25"/>
        <v>#DIV/0!</v>
      </c>
    </row>
    <row r="293" spans="1:6" ht="25.5" customHeight="1">
      <c r="A293" s="212" t="s">
        <v>1073</v>
      </c>
      <c r="B293" s="213"/>
      <c r="C293" s="64">
        <f>SUM(C294:C299)</f>
        <v>0</v>
      </c>
      <c r="D293" s="64">
        <f>SUM(D294:D299)</f>
        <v>0</v>
      </c>
      <c r="E293" s="137">
        <f>SUM(E294:E299)</f>
        <v>0</v>
      </c>
      <c r="F293" s="14" t="e">
        <f aca="true" t="shared" si="26" ref="F293:F299">E293/D293*100</f>
        <v>#DIV/0!</v>
      </c>
    </row>
    <row r="294" spans="1:6" ht="18" customHeight="1">
      <c r="A294" s="210" t="s">
        <v>1049</v>
      </c>
      <c r="B294" s="211"/>
      <c r="C294" s="4">
        <v>0</v>
      </c>
      <c r="D294" s="4">
        <v>0</v>
      </c>
      <c r="E294" s="14">
        <v>0</v>
      </c>
      <c r="F294" s="14" t="e">
        <f t="shared" si="26"/>
        <v>#DIV/0!</v>
      </c>
    </row>
    <row r="295" spans="1:6" ht="18" customHeight="1">
      <c r="A295" s="210" t="s">
        <v>1273</v>
      </c>
      <c r="B295" s="211"/>
      <c r="C295" s="4">
        <v>0</v>
      </c>
      <c r="D295" s="4">
        <v>0</v>
      </c>
      <c r="E295" s="14">
        <v>0</v>
      </c>
      <c r="F295" s="14" t="e">
        <f t="shared" si="26"/>
        <v>#DIV/0!</v>
      </c>
    </row>
    <row r="296" spans="1:6" ht="18" customHeight="1">
      <c r="A296" s="210" t="s">
        <v>1277</v>
      </c>
      <c r="B296" s="211"/>
      <c r="C296" s="4">
        <v>0</v>
      </c>
      <c r="D296" s="4">
        <v>0</v>
      </c>
      <c r="E296" s="14">
        <v>0</v>
      </c>
      <c r="F296" s="14" t="e">
        <f t="shared" si="26"/>
        <v>#DIV/0!</v>
      </c>
    </row>
    <row r="297" spans="1:6" ht="18" customHeight="1">
      <c r="A297" s="210" t="s">
        <v>1274</v>
      </c>
      <c r="B297" s="211"/>
      <c r="C297" s="4">
        <v>0</v>
      </c>
      <c r="D297" s="4">
        <v>0</v>
      </c>
      <c r="E297" s="14">
        <v>0</v>
      </c>
      <c r="F297" s="14" t="e">
        <f t="shared" si="26"/>
        <v>#DIV/0!</v>
      </c>
    </row>
    <row r="298" spans="1:6" ht="18" customHeight="1">
      <c r="A298" s="210" t="s">
        <v>1275</v>
      </c>
      <c r="B298" s="211"/>
      <c r="C298" s="4">
        <v>0</v>
      </c>
      <c r="D298" s="4">
        <v>0</v>
      </c>
      <c r="E298" s="14">
        <v>0</v>
      </c>
      <c r="F298" s="14" t="e">
        <f t="shared" si="26"/>
        <v>#DIV/0!</v>
      </c>
    </row>
    <row r="299" spans="1:6" ht="18" customHeight="1">
      <c r="A299" s="210" t="s">
        <v>1280</v>
      </c>
      <c r="B299" s="211"/>
      <c r="C299" s="4">
        <v>0</v>
      </c>
      <c r="D299" s="4">
        <v>0</v>
      </c>
      <c r="E299" s="14">
        <v>0</v>
      </c>
      <c r="F299" s="14" t="e">
        <f t="shared" si="26"/>
        <v>#DIV/0!</v>
      </c>
    </row>
    <row r="300" spans="1:6" ht="21" customHeight="1">
      <c r="A300" s="41" t="s">
        <v>772</v>
      </c>
      <c r="B300" s="3" t="s">
        <v>560</v>
      </c>
      <c r="C300" s="4">
        <f>C301</f>
        <v>0</v>
      </c>
      <c r="D300" s="4">
        <f>D301</f>
        <v>0</v>
      </c>
      <c r="E300" s="14">
        <f>E301</f>
        <v>0</v>
      </c>
      <c r="F300" s="14" t="e">
        <f aca="true" t="shared" si="27" ref="F300:F328">E300/D300*100</f>
        <v>#DIV/0!</v>
      </c>
    </row>
    <row r="301" spans="1:6" ht="18" customHeight="1">
      <c r="A301" s="41" t="s">
        <v>773</v>
      </c>
      <c r="B301" s="3" t="s">
        <v>67</v>
      </c>
      <c r="C301" s="4">
        <v>0</v>
      </c>
      <c r="D301" s="4">
        <v>0</v>
      </c>
      <c r="E301" s="14">
        <f>SUM(E302:E302)</f>
        <v>0</v>
      </c>
      <c r="F301" s="14" t="e">
        <f t="shared" si="27"/>
        <v>#DIV/0!</v>
      </c>
    </row>
    <row r="302" spans="1:6" ht="15" customHeight="1">
      <c r="A302" s="41" t="s">
        <v>774</v>
      </c>
      <c r="B302" s="3" t="s">
        <v>775</v>
      </c>
      <c r="C302" s="4"/>
      <c r="D302" s="4"/>
      <c r="E302" s="14">
        <v>0</v>
      </c>
      <c r="F302" s="14" t="e">
        <f t="shared" si="27"/>
        <v>#DIV/0!</v>
      </c>
    </row>
    <row r="303" spans="1:6" ht="30" customHeight="1">
      <c r="A303" s="222" t="s">
        <v>1156</v>
      </c>
      <c r="B303" s="223"/>
      <c r="C303" s="63">
        <f>C304+C317+C328</f>
        <v>1160000</v>
      </c>
      <c r="D303" s="63">
        <f>D304+D317+D328</f>
        <v>1160000</v>
      </c>
      <c r="E303" s="136">
        <f>E304+E317+E328</f>
        <v>1089781</v>
      </c>
      <c r="F303" s="14">
        <f t="shared" si="27"/>
        <v>93.94663793103449</v>
      </c>
    </row>
    <row r="304" spans="1:6" ht="25.5" customHeight="1">
      <c r="A304" s="214" t="s">
        <v>695</v>
      </c>
      <c r="B304" s="215"/>
      <c r="C304" s="5">
        <f>C312</f>
        <v>680000</v>
      </c>
      <c r="D304" s="5">
        <f>D312</f>
        <v>680000</v>
      </c>
      <c r="E304" s="139">
        <f>E312</f>
        <v>674923</v>
      </c>
      <c r="F304" s="14">
        <f t="shared" si="27"/>
        <v>99.25338235294117</v>
      </c>
    </row>
    <row r="305" spans="1:6" ht="25.5" customHeight="1">
      <c r="A305" s="212" t="s">
        <v>1074</v>
      </c>
      <c r="B305" s="213"/>
      <c r="C305" s="64">
        <f>SUM(C306:C311)</f>
        <v>680000</v>
      </c>
      <c r="D305" s="64">
        <f>SUM(D306:D311)</f>
        <v>680000</v>
      </c>
      <c r="E305" s="137">
        <f>SUM(E306:E311)</f>
        <v>674923</v>
      </c>
      <c r="F305" s="14">
        <f t="shared" si="27"/>
        <v>99.25338235294117</v>
      </c>
    </row>
    <row r="306" spans="1:6" ht="18" customHeight="1">
      <c r="A306" s="210" t="s">
        <v>1049</v>
      </c>
      <c r="B306" s="211"/>
      <c r="C306" s="4">
        <v>0</v>
      </c>
      <c r="D306" s="4">
        <v>0</v>
      </c>
      <c r="E306" s="14">
        <v>0</v>
      </c>
      <c r="F306" s="14" t="e">
        <f t="shared" si="27"/>
        <v>#DIV/0!</v>
      </c>
    </row>
    <row r="307" spans="1:6" ht="18" customHeight="1">
      <c r="A307" s="210" t="s">
        <v>1273</v>
      </c>
      <c r="B307" s="211"/>
      <c r="C307" s="4">
        <v>0</v>
      </c>
      <c r="D307" s="4">
        <v>0</v>
      </c>
      <c r="E307" s="14">
        <v>0</v>
      </c>
      <c r="F307" s="14" t="e">
        <f t="shared" si="27"/>
        <v>#DIV/0!</v>
      </c>
    </row>
    <row r="308" spans="1:6" ht="18" customHeight="1">
      <c r="A308" s="210" t="s">
        <v>1277</v>
      </c>
      <c r="B308" s="211"/>
      <c r="C308" s="4">
        <v>680000</v>
      </c>
      <c r="D308" s="4">
        <v>680000</v>
      </c>
      <c r="E308" s="14">
        <v>674923</v>
      </c>
      <c r="F308" s="14">
        <f t="shared" si="27"/>
        <v>99.25338235294117</v>
      </c>
    </row>
    <row r="309" spans="1:6" ht="18" customHeight="1">
      <c r="A309" s="210" t="s">
        <v>1274</v>
      </c>
      <c r="B309" s="211"/>
      <c r="C309" s="4">
        <v>0</v>
      </c>
      <c r="D309" s="4">
        <v>0</v>
      </c>
      <c r="E309" s="14">
        <v>0</v>
      </c>
      <c r="F309" s="14" t="e">
        <f t="shared" si="27"/>
        <v>#DIV/0!</v>
      </c>
    </row>
    <row r="310" spans="1:6" ht="18" customHeight="1">
      <c r="A310" s="210" t="s">
        <v>1275</v>
      </c>
      <c r="B310" s="211"/>
      <c r="C310" s="4">
        <v>0</v>
      </c>
      <c r="D310" s="4">
        <v>0</v>
      </c>
      <c r="E310" s="14">
        <v>0</v>
      </c>
      <c r="F310" s="14" t="e">
        <f t="shared" si="27"/>
        <v>#DIV/0!</v>
      </c>
    </row>
    <row r="311" spans="1:6" ht="18" customHeight="1">
      <c r="A311" s="210" t="s">
        <v>1280</v>
      </c>
      <c r="B311" s="211"/>
      <c r="C311" s="4">
        <v>0</v>
      </c>
      <c r="D311" s="4">
        <v>0</v>
      </c>
      <c r="E311" s="14">
        <v>0</v>
      </c>
      <c r="F311" s="14" t="e">
        <f t="shared" si="27"/>
        <v>#DIV/0!</v>
      </c>
    </row>
    <row r="312" spans="1:6" ht="21" customHeight="1">
      <c r="A312" s="41">
        <v>32</v>
      </c>
      <c r="B312" s="3" t="s">
        <v>274</v>
      </c>
      <c r="C312" s="4">
        <f>C313+C315</f>
        <v>680000</v>
      </c>
      <c r="D312" s="4">
        <f>D313+D315</f>
        <v>680000</v>
      </c>
      <c r="E312" s="14">
        <f>E313+E315</f>
        <v>674923</v>
      </c>
      <c r="F312" s="14">
        <f t="shared" si="27"/>
        <v>99.25338235294117</v>
      </c>
    </row>
    <row r="313" spans="1:6" ht="18" customHeight="1">
      <c r="A313" s="41">
        <v>322</v>
      </c>
      <c r="B313" s="3" t="s">
        <v>70</v>
      </c>
      <c r="C313" s="4">
        <v>80000</v>
      </c>
      <c r="D313" s="4">
        <v>80000</v>
      </c>
      <c r="E313" s="14">
        <f>E314</f>
        <v>76293</v>
      </c>
      <c r="F313" s="14">
        <f t="shared" si="27"/>
        <v>95.36625</v>
      </c>
    </row>
    <row r="314" spans="1:6" ht="15" customHeight="1">
      <c r="A314" s="41">
        <v>3224</v>
      </c>
      <c r="B314" s="3" t="s">
        <v>80</v>
      </c>
      <c r="C314" s="4"/>
      <c r="D314" s="4"/>
      <c r="E314" s="14">
        <v>76293</v>
      </c>
      <c r="F314" s="14" t="e">
        <f t="shared" si="27"/>
        <v>#DIV/0!</v>
      </c>
    </row>
    <row r="315" spans="1:6" ht="18" customHeight="1">
      <c r="A315" s="41">
        <v>323</v>
      </c>
      <c r="B315" s="3" t="s">
        <v>72</v>
      </c>
      <c r="C315" s="4">
        <v>600000</v>
      </c>
      <c r="D315" s="4">
        <v>600000</v>
      </c>
      <c r="E315" s="14">
        <f>SUM(E316:E316)</f>
        <v>598630</v>
      </c>
      <c r="F315" s="14">
        <f t="shared" si="27"/>
        <v>99.77166666666668</v>
      </c>
    </row>
    <row r="316" spans="1:6" ht="15" customHeight="1">
      <c r="A316" s="41">
        <v>3232</v>
      </c>
      <c r="B316" s="3" t="s">
        <v>608</v>
      </c>
      <c r="C316" s="4"/>
      <c r="D316" s="4"/>
      <c r="E316" s="14">
        <v>598630</v>
      </c>
      <c r="F316" s="14" t="e">
        <f t="shared" si="27"/>
        <v>#DIV/0!</v>
      </c>
    </row>
    <row r="317" spans="1:6" ht="25.5" customHeight="1">
      <c r="A317" s="214" t="s">
        <v>696</v>
      </c>
      <c r="B317" s="215"/>
      <c r="C317" s="5">
        <f>C325</f>
        <v>0</v>
      </c>
      <c r="D317" s="5">
        <f>D325</f>
        <v>0</v>
      </c>
      <c r="E317" s="139">
        <f>E325</f>
        <v>0</v>
      </c>
      <c r="F317" s="14" t="e">
        <f t="shared" si="27"/>
        <v>#DIV/0!</v>
      </c>
    </row>
    <row r="318" spans="1:6" ht="25.5" customHeight="1">
      <c r="A318" s="212" t="s">
        <v>1075</v>
      </c>
      <c r="B318" s="213"/>
      <c r="C318" s="64">
        <f>SUM(C319:C324)</f>
        <v>0</v>
      </c>
      <c r="D318" s="64">
        <f>SUM(D319:D324)</f>
        <v>0</v>
      </c>
      <c r="E318" s="137">
        <f>SUM(E319:E324)</f>
        <v>0</v>
      </c>
      <c r="F318" s="14" t="e">
        <f t="shared" si="27"/>
        <v>#DIV/0!</v>
      </c>
    </row>
    <row r="319" spans="1:6" ht="18" customHeight="1">
      <c r="A319" s="210" t="s">
        <v>1049</v>
      </c>
      <c r="B319" s="211"/>
      <c r="C319" s="4">
        <v>0</v>
      </c>
      <c r="D319" s="4">
        <v>0</v>
      </c>
      <c r="E319" s="14">
        <v>0</v>
      </c>
      <c r="F319" s="14" t="e">
        <f t="shared" si="27"/>
        <v>#DIV/0!</v>
      </c>
    </row>
    <row r="320" spans="1:6" ht="18" customHeight="1">
      <c r="A320" s="210" t="s">
        <v>1273</v>
      </c>
      <c r="B320" s="211"/>
      <c r="C320" s="4">
        <v>0</v>
      </c>
      <c r="D320" s="4">
        <v>0</v>
      </c>
      <c r="E320" s="14">
        <v>0</v>
      </c>
      <c r="F320" s="14" t="e">
        <f t="shared" si="27"/>
        <v>#DIV/0!</v>
      </c>
    </row>
    <row r="321" spans="1:6" ht="18" customHeight="1">
      <c r="A321" s="210" t="s">
        <v>1277</v>
      </c>
      <c r="B321" s="211"/>
      <c r="C321" s="4">
        <v>0</v>
      </c>
      <c r="D321" s="4">
        <v>0</v>
      </c>
      <c r="E321" s="14">
        <v>0</v>
      </c>
      <c r="F321" s="14" t="e">
        <f t="shared" si="27"/>
        <v>#DIV/0!</v>
      </c>
    </row>
    <row r="322" spans="1:6" ht="18" customHeight="1">
      <c r="A322" s="210" t="s">
        <v>1274</v>
      </c>
      <c r="B322" s="211"/>
      <c r="C322" s="4">
        <v>0</v>
      </c>
      <c r="D322" s="4">
        <v>0</v>
      </c>
      <c r="E322" s="14">
        <v>0</v>
      </c>
      <c r="F322" s="14" t="e">
        <f t="shared" si="27"/>
        <v>#DIV/0!</v>
      </c>
    </row>
    <row r="323" spans="1:6" ht="18" customHeight="1">
      <c r="A323" s="210" t="s">
        <v>1275</v>
      </c>
      <c r="B323" s="211"/>
      <c r="C323" s="4">
        <v>0</v>
      </c>
      <c r="D323" s="4">
        <v>0</v>
      </c>
      <c r="E323" s="14">
        <v>0</v>
      </c>
      <c r="F323" s="14" t="e">
        <f t="shared" si="27"/>
        <v>#DIV/0!</v>
      </c>
    </row>
    <row r="324" spans="1:6" ht="18" customHeight="1">
      <c r="A324" s="210" t="s">
        <v>1280</v>
      </c>
      <c r="B324" s="211"/>
      <c r="C324" s="4">
        <v>0</v>
      </c>
      <c r="D324" s="4">
        <v>0</v>
      </c>
      <c r="E324" s="14">
        <v>0</v>
      </c>
      <c r="F324" s="14" t="e">
        <f t="shared" si="27"/>
        <v>#DIV/0!</v>
      </c>
    </row>
    <row r="325" spans="1:6" ht="21" customHeight="1">
      <c r="A325" s="41">
        <v>41</v>
      </c>
      <c r="B325" s="3" t="s">
        <v>81</v>
      </c>
      <c r="C325" s="4">
        <f aca="true" t="shared" si="28" ref="C325:E326">C326</f>
        <v>0</v>
      </c>
      <c r="D325" s="4">
        <f t="shared" si="28"/>
        <v>0</v>
      </c>
      <c r="E325" s="14">
        <f t="shared" si="28"/>
        <v>0</v>
      </c>
      <c r="F325" s="14" t="e">
        <f t="shared" si="27"/>
        <v>#DIV/0!</v>
      </c>
    </row>
    <row r="326" spans="1:6" ht="18" customHeight="1">
      <c r="A326" s="41">
        <v>411</v>
      </c>
      <c r="B326" s="3" t="s">
        <v>82</v>
      </c>
      <c r="C326" s="4">
        <f t="shared" si="28"/>
        <v>0</v>
      </c>
      <c r="D326" s="4">
        <f t="shared" si="28"/>
        <v>0</v>
      </c>
      <c r="E326" s="14">
        <f t="shared" si="28"/>
        <v>0</v>
      </c>
      <c r="F326" s="14" t="e">
        <f t="shared" si="27"/>
        <v>#DIV/0!</v>
      </c>
    </row>
    <row r="327" spans="1:6" ht="15" customHeight="1">
      <c r="A327" s="41">
        <v>4111</v>
      </c>
      <c r="B327" s="3" t="s">
        <v>340</v>
      </c>
      <c r="C327" s="4">
        <v>0</v>
      </c>
      <c r="D327" s="4">
        <v>0</v>
      </c>
      <c r="E327" s="14">
        <v>0</v>
      </c>
      <c r="F327" s="14" t="e">
        <f t="shared" si="27"/>
        <v>#DIV/0!</v>
      </c>
    </row>
    <row r="328" spans="1:6" ht="25.5" customHeight="1">
      <c r="A328" s="214" t="s">
        <v>1301</v>
      </c>
      <c r="B328" s="215"/>
      <c r="C328" s="5">
        <f>C336</f>
        <v>480000</v>
      </c>
      <c r="D328" s="5">
        <f>D336</f>
        <v>480000</v>
      </c>
      <c r="E328" s="139">
        <f>E336</f>
        <v>414858</v>
      </c>
      <c r="F328" s="14">
        <f t="shared" si="27"/>
        <v>86.42875</v>
      </c>
    </row>
    <row r="329" spans="1:6" ht="25.5" customHeight="1">
      <c r="A329" s="212" t="s">
        <v>1076</v>
      </c>
      <c r="B329" s="213"/>
      <c r="C329" s="64">
        <f>SUM(C330:C335)</f>
        <v>480000</v>
      </c>
      <c r="D329" s="64">
        <f>SUM(D330:D335)</f>
        <v>480000</v>
      </c>
      <c r="E329" s="137">
        <f>SUM(E330:E335)</f>
        <v>414858</v>
      </c>
      <c r="F329" s="14">
        <f aca="true" t="shared" si="29" ref="F329:F335">E329/D329*100</f>
        <v>86.42875</v>
      </c>
    </row>
    <row r="330" spans="1:6" ht="18" customHeight="1">
      <c r="A330" s="210" t="s">
        <v>1049</v>
      </c>
      <c r="B330" s="211"/>
      <c r="C330" s="4">
        <v>132000</v>
      </c>
      <c r="D330" s="4">
        <v>132000</v>
      </c>
      <c r="E330" s="14">
        <v>0</v>
      </c>
      <c r="F330" s="14">
        <f t="shared" si="29"/>
        <v>0</v>
      </c>
    </row>
    <row r="331" spans="1:6" ht="18" customHeight="1">
      <c r="A331" s="210" t="s">
        <v>1273</v>
      </c>
      <c r="B331" s="211"/>
      <c r="C331" s="4">
        <v>0</v>
      </c>
      <c r="D331" s="4">
        <v>0</v>
      </c>
      <c r="E331" s="14">
        <v>0</v>
      </c>
      <c r="F331" s="14" t="e">
        <f t="shared" si="29"/>
        <v>#DIV/0!</v>
      </c>
    </row>
    <row r="332" spans="1:6" ht="18" customHeight="1">
      <c r="A332" s="210" t="s">
        <v>1277</v>
      </c>
      <c r="B332" s="211"/>
      <c r="C332" s="4">
        <v>300000</v>
      </c>
      <c r="D332" s="4">
        <v>300000</v>
      </c>
      <c r="E332" s="14">
        <v>414858</v>
      </c>
      <c r="F332" s="14">
        <f t="shared" si="29"/>
        <v>138.286</v>
      </c>
    </row>
    <row r="333" spans="1:6" ht="18" customHeight="1">
      <c r="A333" s="210" t="s">
        <v>1274</v>
      </c>
      <c r="B333" s="211"/>
      <c r="C333" s="4">
        <v>0</v>
      </c>
      <c r="D333" s="4">
        <v>0</v>
      </c>
      <c r="E333" s="14">
        <v>0</v>
      </c>
      <c r="F333" s="14" t="e">
        <f t="shared" si="29"/>
        <v>#DIV/0!</v>
      </c>
    </row>
    <row r="334" spans="1:6" ht="18" customHeight="1">
      <c r="A334" s="210" t="s">
        <v>1275</v>
      </c>
      <c r="B334" s="211"/>
      <c r="C334" s="4">
        <v>0</v>
      </c>
      <c r="D334" s="4">
        <v>0</v>
      </c>
      <c r="E334" s="14">
        <v>0</v>
      </c>
      <c r="F334" s="14" t="e">
        <f t="shared" si="29"/>
        <v>#DIV/0!</v>
      </c>
    </row>
    <row r="335" spans="1:6" ht="18" customHeight="1">
      <c r="A335" s="210" t="s">
        <v>1280</v>
      </c>
      <c r="B335" s="211"/>
      <c r="C335" s="4">
        <v>48000</v>
      </c>
      <c r="D335" s="4">
        <v>48000</v>
      </c>
      <c r="E335" s="14">
        <v>0</v>
      </c>
      <c r="F335" s="14">
        <f t="shared" si="29"/>
        <v>0</v>
      </c>
    </row>
    <row r="336" spans="1:6" ht="21" customHeight="1">
      <c r="A336" s="41">
        <v>42</v>
      </c>
      <c r="B336" s="3" t="s">
        <v>83</v>
      </c>
      <c r="C336" s="4">
        <f aca="true" t="shared" si="30" ref="C336:E337">C337</f>
        <v>480000</v>
      </c>
      <c r="D336" s="4">
        <f t="shared" si="30"/>
        <v>480000</v>
      </c>
      <c r="E336" s="14">
        <f t="shared" si="30"/>
        <v>414858</v>
      </c>
      <c r="F336" s="14">
        <f>E336/D336*100</f>
        <v>86.42875</v>
      </c>
    </row>
    <row r="337" spans="1:6" ht="18" customHeight="1">
      <c r="A337" s="41">
        <v>421</v>
      </c>
      <c r="B337" s="3" t="s">
        <v>84</v>
      </c>
      <c r="C337" s="4">
        <v>480000</v>
      </c>
      <c r="D337" s="4">
        <v>480000</v>
      </c>
      <c r="E337" s="14">
        <f t="shared" si="30"/>
        <v>414858</v>
      </c>
      <c r="F337" s="14">
        <f>E337/D337*100</f>
        <v>86.42875</v>
      </c>
    </row>
    <row r="338" spans="1:6" ht="15" customHeight="1">
      <c r="A338" s="41">
        <v>4213</v>
      </c>
      <c r="B338" s="3" t="s">
        <v>609</v>
      </c>
      <c r="C338" s="4"/>
      <c r="D338" s="4"/>
      <c r="E338" s="14">
        <v>414858</v>
      </c>
      <c r="F338" s="14" t="e">
        <f>E338/D338*100</f>
        <v>#DIV/0!</v>
      </c>
    </row>
    <row r="339" spans="1:6" ht="30" customHeight="1">
      <c r="A339" s="222" t="s">
        <v>697</v>
      </c>
      <c r="B339" s="223"/>
      <c r="C339" s="63">
        <f>C340+C351+C362+C373+C384+C395+C406</f>
        <v>3203000</v>
      </c>
      <c r="D339" s="63">
        <f>D340+D351+D362+D373+D384+D395+D406</f>
        <v>3203000</v>
      </c>
      <c r="E339" s="136">
        <f>E340+E351+E362+E373+E384+E395+E406</f>
        <v>3181849.19</v>
      </c>
      <c r="F339" s="14">
        <f>E339/D339*100</f>
        <v>99.33965625975648</v>
      </c>
    </row>
    <row r="340" spans="1:6" ht="25.5" customHeight="1">
      <c r="A340" s="214" t="s">
        <v>698</v>
      </c>
      <c r="B340" s="215"/>
      <c r="C340" s="5">
        <f>C348</f>
        <v>0</v>
      </c>
      <c r="D340" s="5">
        <f>D348</f>
        <v>0</v>
      </c>
      <c r="E340" s="139">
        <f>E348</f>
        <v>0</v>
      </c>
      <c r="F340" s="14" t="e">
        <f>E340/D340*100</f>
        <v>#DIV/0!</v>
      </c>
    </row>
    <row r="341" spans="1:6" ht="25.5" customHeight="1">
      <c r="A341" s="212" t="s">
        <v>1077</v>
      </c>
      <c r="B341" s="213"/>
      <c r="C341" s="64">
        <f>SUM(C342:C347)</f>
        <v>0</v>
      </c>
      <c r="D341" s="64">
        <f>SUM(D342:D347)</f>
        <v>0</v>
      </c>
      <c r="E341" s="137">
        <f>SUM(E342:E347)</f>
        <v>0</v>
      </c>
      <c r="F341" s="14" t="e">
        <f aca="true" t="shared" si="31" ref="F341:F347">E341/D341*100</f>
        <v>#DIV/0!</v>
      </c>
    </row>
    <row r="342" spans="1:6" ht="18" customHeight="1">
      <c r="A342" s="210" t="s">
        <v>1049</v>
      </c>
      <c r="B342" s="211"/>
      <c r="C342" s="4">
        <v>0</v>
      </c>
      <c r="D342" s="4">
        <v>0</v>
      </c>
      <c r="E342" s="14">
        <v>0</v>
      </c>
      <c r="F342" s="14" t="e">
        <f t="shared" si="31"/>
        <v>#DIV/0!</v>
      </c>
    </row>
    <row r="343" spans="1:6" ht="18" customHeight="1">
      <c r="A343" s="210" t="s">
        <v>1273</v>
      </c>
      <c r="B343" s="211"/>
      <c r="C343" s="4">
        <v>0</v>
      </c>
      <c r="D343" s="4">
        <v>0</v>
      </c>
      <c r="E343" s="14">
        <v>0</v>
      </c>
      <c r="F343" s="14" t="e">
        <f t="shared" si="31"/>
        <v>#DIV/0!</v>
      </c>
    </row>
    <row r="344" spans="1:6" ht="18" customHeight="1">
      <c r="A344" s="210" t="s">
        <v>1277</v>
      </c>
      <c r="B344" s="211"/>
      <c r="C344" s="4">
        <v>0</v>
      </c>
      <c r="D344" s="4">
        <v>0</v>
      </c>
      <c r="E344" s="14">
        <v>0</v>
      </c>
      <c r="F344" s="14" t="e">
        <f t="shared" si="31"/>
        <v>#DIV/0!</v>
      </c>
    </row>
    <row r="345" spans="1:6" ht="18" customHeight="1">
      <c r="A345" s="210" t="s">
        <v>1274</v>
      </c>
      <c r="B345" s="211"/>
      <c r="C345" s="4">
        <v>0</v>
      </c>
      <c r="D345" s="4">
        <v>0</v>
      </c>
      <c r="E345" s="14">
        <v>0</v>
      </c>
      <c r="F345" s="14" t="e">
        <f t="shared" si="31"/>
        <v>#DIV/0!</v>
      </c>
    </row>
    <row r="346" spans="1:6" ht="18" customHeight="1">
      <c r="A346" s="210" t="s">
        <v>1275</v>
      </c>
      <c r="B346" s="211"/>
      <c r="C346" s="4">
        <v>0</v>
      </c>
      <c r="D346" s="4">
        <v>0</v>
      </c>
      <c r="E346" s="14">
        <v>0</v>
      </c>
      <c r="F346" s="14" t="e">
        <f t="shared" si="31"/>
        <v>#DIV/0!</v>
      </c>
    </row>
    <row r="347" spans="1:6" ht="18" customHeight="1">
      <c r="A347" s="210" t="s">
        <v>1280</v>
      </c>
      <c r="B347" s="211"/>
      <c r="C347" s="4">
        <v>0</v>
      </c>
      <c r="D347" s="4">
        <v>0</v>
      </c>
      <c r="E347" s="14">
        <v>0</v>
      </c>
      <c r="F347" s="14" t="e">
        <f t="shared" si="31"/>
        <v>#DIV/0!</v>
      </c>
    </row>
    <row r="348" spans="1:6" ht="21" customHeight="1">
      <c r="A348" s="41">
        <v>32</v>
      </c>
      <c r="B348" s="3" t="s">
        <v>274</v>
      </c>
      <c r="C348" s="4">
        <f aca="true" t="shared" si="32" ref="C348:E349">C349</f>
        <v>0</v>
      </c>
      <c r="D348" s="4">
        <f t="shared" si="32"/>
        <v>0</v>
      </c>
      <c r="E348" s="14">
        <f t="shared" si="32"/>
        <v>0</v>
      </c>
      <c r="F348" s="14" t="e">
        <f>E348/D348*100</f>
        <v>#DIV/0!</v>
      </c>
    </row>
    <row r="349" spans="1:6" ht="18" customHeight="1">
      <c r="A349" s="41">
        <v>323</v>
      </c>
      <c r="B349" s="3" t="s">
        <v>72</v>
      </c>
      <c r="C349" s="4">
        <v>0</v>
      </c>
      <c r="D349" s="4">
        <v>0</v>
      </c>
      <c r="E349" s="14">
        <f t="shared" si="32"/>
        <v>0</v>
      </c>
      <c r="F349" s="14" t="e">
        <f>E349/D349*100</f>
        <v>#DIV/0!</v>
      </c>
    </row>
    <row r="350" spans="1:6" ht="15" customHeight="1">
      <c r="A350" s="41">
        <v>3232</v>
      </c>
      <c r="B350" s="3" t="s">
        <v>215</v>
      </c>
      <c r="C350" s="4"/>
      <c r="D350" s="4"/>
      <c r="E350" s="14">
        <v>0</v>
      </c>
      <c r="F350" s="14" t="e">
        <f>E350/D350*100</f>
        <v>#DIV/0!</v>
      </c>
    </row>
    <row r="351" spans="1:6" ht="25.5" customHeight="1">
      <c r="A351" s="229" t="s">
        <v>1157</v>
      </c>
      <c r="B351" s="230"/>
      <c r="C351" s="5">
        <f>C359</f>
        <v>0</v>
      </c>
      <c r="D351" s="5">
        <f>D359</f>
        <v>0</v>
      </c>
      <c r="E351" s="139">
        <f>E359</f>
        <v>0</v>
      </c>
      <c r="F351" s="14" t="e">
        <f>E351/D351*100</f>
        <v>#DIV/0!</v>
      </c>
    </row>
    <row r="352" spans="1:6" ht="25.5" customHeight="1">
      <c r="A352" s="212" t="s">
        <v>1078</v>
      </c>
      <c r="B352" s="213"/>
      <c r="C352" s="64">
        <f>SUM(C353:C358)</f>
        <v>0</v>
      </c>
      <c r="D352" s="64">
        <f>SUM(D353:D358)</f>
        <v>0</v>
      </c>
      <c r="E352" s="137">
        <f>SUM(E353:E358)</f>
        <v>0</v>
      </c>
      <c r="F352" s="14" t="e">
        <f aca="true" t="shared" si="33" ref="F352:F358">E352/D352*100</f>
        <v>#DIV/0!</v>
      </c>
    </row>
    <row r="353" spans="1:6" ht="18" customHeight="1">
      <c r="A353" s="210" t="s">
        <v>1049</v>
      </c>
      <c r="B353" s="211"/>
      <c r="C353" s="4">
        <v>0</v>
      </c>
      <c r="D353" s="4">
        <v>0</v>
      </c>
      <c r="E353" s="14">
        <v>0</v>
      </c>
      <c r="F353" s="14" t="e">
        <f t="shared" si="33"/>
        <v>#DIV/0!</v>
      </c>
    </row>
    <row r="354" spans="1:6" ht="18" customHeight="1">
      <c r="A354" s="210" t="s">
        <v>1273</v>
      </c>
      <c r="B354" s="211"/>
      <c r="C354" s="4">
        <v>0</v>
      </c>
      <c r="D354" s="4">
        <v>0</v>
      </c>
      <c r="E354" s="14">
        <v>0</v>
      </c>
      <c r="F354" s="14" t="e">
        <f t="shared" si="33"/>
        <v>#DIV/0!</v>
      </c>
    </row>
    <row r="355" spans="1:6" ht="18" customHeight="1">
      <c r="A355" s="210" t="s">
        <v>1277</v>
      </c>
      <c r="B355" s="211"/>
      <c r="C355" s="4">
        <v>0</v>
      </c>
      <c r="D355" s="4">
        <v>0</v>
      </c>
      <c r="E355" s="14">
        <v>0</v>
      </c>
      <c r="F355" s="14" t="e">
        <f t="shared" si="33"/>
        <v>#DIV/0!</v>
      </c>
    </row>
    <row r="356" spans="1:6" ht="18" customHeight="1">
      <c r="A356" s="210" t="s">
        <v>1274</v>
      </c>
      <c r="B356" s="211"/>
      <c r="C356" s="4">
        <v>0</v>
      </c>
      <c r="D356" s="4">
        <v>0</v>
      </c>
      <c r="E356" s="14">
        <v>0</v>
      </c>
      <c r="F356" s="14" t="e">
        <f t="shared" si="33"/>
        <v>#DIV/0!</v>
      </c>
    </row>
    <row r="357" spans="1:6" ht="18" customHeight="1">
      <c r="A357" s="210" t="s">
        <v>1275</v>
      </c>
      <c r="B357" s="211"/>
      <c r="C357" s="4">
        <v>0</v>
      </c>
      <c r="D357" s="4">
        <v>0</v>
      </c>
      <c r="E357" s="14">
        <v>0</v>
      </c>
      <c r="F357" s="14" t="e">
        <f t="shared" si="33"/>
        <v>#DIV/0!</v>
      </c>
    </row>
    <row r="358" spans="1:6" ht="18" customHeight="1">
      <c r="A358" s="210" t="s">
        <v>1280</v>
      </c>
      <c r="B358" s="211"/>
      <c r="C358" s="4">
        <v>0</v>
      </c>
      <c r="D358" s="4">
        <v>0</v>
      </c>
      <c r="E358" s="14">
        <v>0</v>
      </c>
      <c r="F358" s="14" t="e">
        <f t="shared" si="33"/>
        <v>#DIV/0!</v>
      </c>
    </row>
    <row r="359" spans="1:6" ht="21" customHeight="1">
      <c r="A359" s="41">
        <v>38</v>
      </c>
      <c r="B359" s="3" t="s">
        <v>6</v>
      </c>
      <c r="C359" s="4">
        <f aca="true" t="shared" si="34" ref="C359:E360">C360</f>
        <v>0</v>
      </c>
      <c r="D359" s="4">
        <f t="shared" si="34"/>
        <v>0</v>
      </c>
      <c r="E359" s="14">
        <f t="shared" si="34"/>
        <v>0</v>
      </c>
      <c r="F359" s="14" t="e">
        <f>E359/D359*100</f>
        <v>#DIV/0!</v>
      </c>
    </row>
    <row r="360" spans="1:6" ht="18" customHeight="1">
      <c r="A360" s="41">
        <v>386</v>
      </c>
      <c r="B360" s="3" t="s">
        <v>85</v>
      </c>
      <c r="C360" s="4">
        <v>0</v>
      </c>
      <c r="D360" s="4">
        <v>0</v>
      </c>
      <c r="E360" s="14">
        <f t="shared" si="34"/>
        <v>0</v>
      </c>
      <c r="F360" s="14" t="e">
        <f>E360/D360*100</f>
        <v>#DIV/0!</v>
      </c>
    </row>
    <row r="361" spans="1:6" ht="15" customHeight="1">
      <c r="A361" s="41">
        <v>3861</v>
      </c>
      <c r="B361" s="3" t="s">
        <v>610</v>
      </c>
      <c r="C361" s="4">
        <v>0</v>
      </c>
      <c r="D361" s="4">
        <v>0</v>
      </c>
      <c r="E361" s="14">
        <v>0</v>
      </c>
      <c r="F361" s="14" t="e">
        <f>E361/D361*100</f>
        <v>#DIV/0!</v>
      </c>
    </row>
    <row r="362" spans="1:6" ht="25.5" customHeight="1">
      <c r="A362" s="224" t="s">
        <v>1158</v>
      </c>
      <c r="B362" s="215"/>
      <c r="C362" s="5">
        <f>C370</f>
        <v>5000</v>
      </c>
      <c r="D362" s="5">
        <f>D370</f>
        <v>5000</v>
      </c>
      <c r="E362" s="139">
        <f>E370</f>
        <v>1068.36</v>
      </c>
      <c r="F362" s="14">
        <f>E362/D362*100</f>
        <v>21.367199999999997</v>
      </c>
    </row>
    <row r="363" spans="1:6" ht="25.5" customHeight="1">
      <c r="A363" s="212" t="s">
        <v>1079</v>
      </c>
      <c r="B363" s="213"/>
      <c r="C363" s="64">
        <f>SUM(C364:C369)</f>
        <v>5000</v>
      </c>
      <c r="D363" s="64">
        <f>SUM(D364:D369)</f>
        <v>5000</v>
      </c>
      <c r="E363" s="137">
        <f>SUM(E364:E369)</f>
        <v>1068.36</v>
      </c>
      <c r="F363" s="14">
        <f aca="true" t="shared" si="35" ref="F363:F369">E363/D363*100</f>
        <v>21.367199999999997</v>
      </c>
    </row>
    <row r="364" spans="1:6" ht="18" customHeight="1">
      <c r="A364" s="210" t="s">
        <v>1049</v>
      </c>
      <c r="B364" s="211"/>
      <c r="C364" s="4">
        <v>5000</v>
      </c>
      <c r="D364" s="4">
        <v>5000</v>
      </c>
      <c r="E364" s="14">
        <v>1068.36</v>
      </c>
      <c r="F364" s="14">
        <f t="shared" si="35"/>
        <v>21.367199999999997</v>
      </c>
    </row>
    <row r="365" spans="1:6" ht="18" customHeight="1">
      <c r="A365" s="210" t="s">
        <v>1273</v>
      </c>
      <c r="B365" s="211"/>
      <c r="C365" s="4">
        <v>0</v>
      </c>
      <c r="D365" s="4">
        <v>0</v>
      </c>
      <c r="E365" s="14">
        <v>0</v>
      </c>
      <c r="F365" s="14" t="e">
        <f t="shared" si="35"/>
        <v>#DIV/0!</v>
      </c>
    </row>
    <row r="366" spans="1:6" ht="18" customHeight="1">
      <c r="A366" s="210" t="s">
        <v>1277</v>
      </c>
      <c r="B366" s="211"/>
      <c r="C366" s="4">
        <v>0</v>
      </c>
      <c r="D366" s="4">
        <v>0</v>
      </c>
      <c r="E366" s="14">
        <v>0</v>
      </c>
      <c r="F366" s="14" t="e">
        <f t="shared" si="35"/>
        <v>#DIV/0!</v>
      </c>
    </row>
    <row r="367" spans="1:6" ht="18" customHeight="1">
      <c r="A367" s="210" t="s">
        <v>1274</v>
      </c>
      <c r="B367" s="211"/>
      <c r="C367" s="4">
        <v>0</v>
      </c>
      <c r="D367" s="4">
        <v>0</v>
      </c>
      <c r="E367" s="14">
        <v>0</v>
      </c>
      <c r="F367" s="14" t="e">
        <f t="shared" si="35"/>
        <v>#DIV/0!</v>
      </c>
    </row>
    <row r="368" spans="1:6" ht="18" customHeight="1">
      <c r="A368" s="210" t="s">
        <v>1275</v>
      </c>
      <c r="B368" s="211"/>
      <c r="C368" s="4">
        <v>0</v>
      </c>
      <c r="D368" s="4">
        <v>0</v>
      </c>
      <c r="E368" s="14">
        <v>0</v>
      </c>
      <c r="F368" s="14" t="e">
        <f t="shared" si="35"/>
        <v>#DIV/0!</v>
      </c>
    </row>
    <row r="369" spans="1:6" ht="18" customHeight="1">
      <c r="A369" s="210" t="s">
        <v>1280</v>
      </c>
      <c r="B369" s="211"/>
      <c r="C369" s="4">
        <v>0</v>
      </c>
      <c r="D369" s="4">
        <v>0</v>
      </c>
      <c r="E369" s="14">
        <v>0</v>
      </c>
      <c r="F369" s="14" t="e">
        <f t="shared" si="35"/>
        <v>#DIV/0!</v>
      </c>
    </row>
    <row r="370" spans="1:6" ht="21" customHeight="1">
      <c r="A370" s="41">
        <v>41</v>
      </c>
      <c r="B370" s="3" t="s">
        <v>81</v>
      </c>
      <c r="C370" s="4">
        <f aca="true" t="shared" si="36" ref="C370:E371">C371</f>
        <v>5000</v>
      </c>
      <c r="D370" s="4">
        <f t="shared" si="36"/>
        <v>5000</v>
      </c>
      <c r="E370" s="14">
        <f t="shared" si="36"/>
        <v>1068.36</v>
      </c>
      <c r="F370" s="14">
        <f aca="true" t="shared" si="37" ref="F370:F393">E370/D370*100</f>
        <v>21.367199999999997</v>
      </c>
    </row>
    <row r="371" spans="1:6" ht="18" customHeight="1">
      <c r="A371" s="41">
        <v>411</v>
      </c>
      <c r="B371" s="3" t="s">
        <v>82</v>
      </c>
      <c r="C371" s="4">
        <v>5000</v>
      </c>
      <c r="D371" s="4">
        <v>5000</v>
      </c>
      <c r="E371" s="14">
        <f t="shared" si="36"/>
        <v>1068.36</v>
      </c>
      <c r="F371" s="14">
        <f t="shared" si="37"/>
        <v>21.367199999999997</v>
      </c>
    </row>
    <row r="372" spans="1:6" ht="15" customHeight="1">
      <c r="A372" s="41">
        <v>4111</v>
      </c>
      <c r="B372" s="3" t="s">
        <v>699</v>
      </c>
      <c r="C372" s="4">
        <v>0</v>
      </c>
      <c r="D372" s="4">
        <v>0</v>
      </c>
      <c r="E372" s="14">
        <v>1068.36</v>
      </c>
      <c r="F372" s="14" t="e">
        <f t="shared" si="37"/>
        <v>#DIV/0!</v>
      </c>
    </row>
    <row r="373" spans="1:6" ht="25.5" customHeight="1">
      <c r="A373" s="214" t="s">
        <v>700</v>
      </c>
      <c r="B373" s="215"/>
      <c r="C373" s="5">
        <f>C381</f>
        <v>15000</v>
      </c>
      <c r="D373" s="5">
        <f>D381</f>
        <v>15000</v>
      </c>
      <c r="E373" s="139">
        <f>E381</f>
        <v>0</v>
      </c>
      <c r="F373" s="14">
        <f t="shared" si="37"/>
        <v>0</v>
      </c>
    </row>
    <row r="374" spans="1:6" ht="25.5" customHeight="1">
      <c r="A374" s="212" t="s">
        <v>1080</v>
      </c>
      <c r="B374" s="213"/>
      <c r="C374" s="64">
        <f>SUM(C375:C380)</f>
        <v>15000</v>
      </c>
      <c r="D374" s="64">
        <f>SUM(D375:D380)</f>
        <v>15000</v>
      </c>
      <c r="E374" s="137">
        <f>SUM(E375:E380)</f>
        <v>0</v>
      </c>
      <c r="F374" s="14">
        <f t="shared" si="37"/>
        <v>0</v>
      </c>
    </row>
    <row r="375" spans="1:6" ht="18" customHeight="1">
      <c r="A375" s="210" t="s">
        <v>1049</v>
      </c>
      <c r="B375" s="211"/>
      <c r="C375" s="4">
        <v>0</v>
      </c>
      <c r="D375" s="4">
        <v>0</v>
      </c>
      <c r="E375" s="14">
        <v>0</v>
      </c>
      <c r="F375" s="14" t="e">
        <f t="shared" si="37"/>
        <v>#DIV/0!</v>
      </c>
    </row>
    <row r="376" spans="1:6" ht="18" customHeight="1">
      <c r="A376" s="210" t="s">
        <v>1273</v>
      </c>
      <c r="B376" s="211"/>
      <c r="C376" s="4">
        <v>0</v>
      </c>
      <c r="D376" s="4">
        <v>0</v>
      </c>
      <c r="E376" s="14">
        <v>0</v>
      </c>
      <c r="F376" s="14" t="e">
        <f t="shared" si="37"/>
        <v>#DIV/0!</v>
      </c>
    </row>
    <row r="377" spans="1:6" ht="18" customHeight="1">
      <c r="A377" s="210" t="s">
        <v>1277</v>
      </c>
      <c r="B377" s="211"/>
      <c r="C377" s="4">
        <v>15000</v>
      </c>
      <c r="D377" s="4">
        <v>15000</v>
      </c>
      <c r="E377" s="14">
        <v>0</v>
      </c>
      <c r="F377" s="14">
        <f t="shared" si="37"/>
        <v>0</v>
      </c>
    </row>
    <row r="378" spans="1:6" ht="18" customHeight="1">
      <c r="A378" s="210" t="s">
        <v>1274</v>
      </c>
      <c r="B378" s="211"/>
      <c r="C378" s="4">
        <v>0</v>
      </c>
      <c r="D378" s="4">
        <v>0</v>
      </c>
      <c r="E378" s="14">
        <v>0</v>
      </c>
      <c r="F378" s="14" t="e">
        <f t="shared" si="37"/>
        <v>#DIV/0!</v>
      </c>
    </row>
    <row r="379" spans="1:6" ht="18" customHeight="1">
      <c r="A379" s="210" t="s">
        <v>1275</v>
      </c>
      <c r="B379" s="211"/>
      <c r="C379" s="4">
        <v>0</v>
      </c>
      <c r="D379" s="4">
        <v>0</v>
      </c>
      <c r="E379" s="14">
        <v>0</v>
      </c>
      <c r="F379" s="14" t="e">
        <f t="shared" si="37"/>
        <v>#DIV/0!</v>
      </c>
    </row>
    <row r="380" spans="1:6" ht="18" customHeight="1">
      <c r="A380" s="210" t="s">
        <v>1280</v>
      </c>
      <c r="B380" s="211"/>
      <c r="C380" s="4">
        <v>0</v>
      </c>
      <c r="D380" s="4">
        <v>0</v>
      </c>
      <c r="E380" s="14">
        <v>0</v>
      </c>
      <c r="F380" s="14" t="e">
        <f t="shared" si="37"/>
        <v>#DIV/0!</v>
      </c>
    </row>
    <row r="381" spans="1:6" ht="21" customHeight="1">
      <c r="A381" s="41">
        <v>32</v>
      </c>
      <c r="B381" s="3" t="s">
        <v>274</v>
      </c>
      <c r="C381" s="4">
        <f aca="true" t="shared" si="38" ref="C381:E382">C382</f>
        <v>15000</v>
      </c>
      <c r="D381" s="4">
        <f t="shared" si="38"/>
        <v>15000</v>
      </c>
      <c r="E381" s="14">
        <f t="shared" si="38"/>
        <v>0</v>
      </c>
      <c r="F381" s="14">
        <f t="shared" si="37"/>
        <v>0</v>
      </c>
    </row>
    <row r="382" spans="1:6" ht="18" customHeight="1">
      <c r="A382" s="41">
        <v>323</v>
      </c>
      <c r="B382" s="3" t="s">
        <v>72</v>
      </c>
      <c r="C382" s="4">
        <v>15000</v>
      </c>
      <c r="D382" s="4">
        <v>15000</v>
      </c>
      <c r="E382" s="14">
        <f t="shared" si="38"/>
        <v>0</v>
      </c>
      <c r="F382" s="14">
        <f t="shared" si="37"/>
        <v>0</v>
      </c>
    </row>
    <row r="383" spans="1:6" ht="15" customHeight="1">
      <c r="A383" s="41">
        <v>3232</v>
      </c>
      <c r="B383" s="3" t="s">
        <v>140</v>
      </c>
      <c r="C383" s="4">
        <v>0</v>
      </c>
      <c r="D383" s="4">
        <v>0</v>
      </c>
      <c r="E383" s="14">
        <v>0</v>
      </c>
      <c r="F383" s="14" t="e">
        <f t="shared" si="37"/>
        <v>#DIV/0!</v>
      </c>
    </row>
    <row r="384" spans="1:6" ht="25.5" customHeight="1">
      <c r="A384" s="229" t="s">
        <v>1082</v>
      </c>
      <c r="B384" s="230"/>
      <c r="C384" s="5">
        <f>C392</f>
        <v>1307000</v>
      </c>
      <c r="D384" s="5">
        <f>D392</f>
        <v>1307000</v>
      </c>
      <c r="E384" s="139">
        <f>E392</f>
        <v>1306062.16</v>
      </c>
      <c r="F384" s="14">
        <f t="shared" si="37"/>
        <v>99.92824483550115</v>
      </c>
    </row>
    <row r="385" spans="1:6" ht="25.5" customHeight="1">
      <c r="A385" s="212" t="s">
        <v>1081</v>
      </c>
      <c r="B385" s="213"/>
      <c r="C385" s="64">
        <f>SUM(C386:C391)</f>
        <v>1307000</v>
      </c>
      <c r="D385" s="64">
        <f>SUM(D386:D391)</f>
        <v>1307000</v>
      </c>
      <c r="E385" s="137">
        <f>SUM(E386:E391)</f>
        <v>1306062.16</v>
      </c>
      <c r="F385" s="14">
        <f t="shared" si="37"/>
        <v>99.92824483550115</v>
      </c>
    </row>
    <row r="386" spans="1:6" ht="18" customHeight="1">
      <c r="A386" s="210" t="s">
        <v>1049</v>
      </c>
      <c r="B386" s="211"/>
      <c r="C386" s="4">
        <v>0</v>
      </c>
      <c r="D386" s="4">
        <v>0</v>
      </c>
      <c r="E386" s="14">
        <v>0</v>
      </c>
      <c r="F386" s="14" t="e">
        <f t="shared" si="37"/>
        <v>#DIV/0!</v>
      </c>
    </row>
    <row r="387" spans="1:6" ht="18" customHeight="1">
      <c r="A387" s="210" t="s">
        <v>1273</v>
      </c>
      <c r="B387" s="211"/>
      <c r="C387" s="4">
        <v>0</v>
      </c>
      <c r="D387" s="4">
        <v>0</v>
      </c>
      <c r="E387" s="14">
        <v>0</v>
      </c>
      <c r="F387" s="14" t="e">
        <f t="shared" si="37"/>
        <v>#DIV/0!</v>
      </c>
    </row>
    <row r="388" spans="1:6" ht="18" customHeight="1">
      <c r="A388" s="210" t="s">
        <v>1277</v>
      </c>
      <c r="B388" s="211"/>
      <c r="C388" s="4">
        <v>0</v>
      </c>
      <c r="D388" s="4">
        <v>0</v>
      </c>
      <c r="E388" s="14">
        <v>0</v>
      </c>
      <c r="F388" s="14" t="e">
        <f t="shared" si="37"/>
        <v>#DIV/0!</v>
      </c>
    </row>
    <row r="389" spans="1:6" ht="18" customHeight="1">
      <c r="A389" s="210" t="s">
        <v>1274</v>
      </c>
      <c r="B389" s="211"/>
      <c r="C389" s="4">
        <v>1307000</v>
      </c>
      <c r="D389" s="4">
        <v>1307000</v>
      </c>
      <c r="E389" s="14">
        <v>1306062.16</v>
      </c>
      <c r="F389" s="14">
        <f t="shared" si="37"/>
        <v>99.92824483550115</v>
      </c>
    </row>
    <row r="390" spans="1:6" ht="18" customHeight="1">
      <c r="A390" s="210" t="s">
        <v>1275</v>
      </c>
      <c r="B390" s="211"/>
      <c r="C390" s="4">
        <v>0</v>
      </c>
      <c r="D390" s="4">
        <v>0</v>
      </c>
      <c r="E390" s="14">
        <v>0</v>
      </c>
      <c r="F390" s="14" t="e">
        <f t="shared" si="37"/>
        <v>#DIV/0!</v>
      </c>
    </row>
    <row r="391" spans="1:6" ht="18" customHeight="1">
      <c r="A391" s="210" t="s">
        <v>1280</v>
      </c>
      <c r="B391" s="211"/>
      <c r="C391" s="4">
        <v>0</v>
      </c>
      <c r="D391" s="4">
        <v>0</v>
      </c>
      <c r="E391" s="14">
        <v>0</v>
      </c>
      <c r="F391" s="14" t="e">
        <f t="shared" si="37"/>
        <v>#DIV/0!</v>
      </c>
    </row>
    <row r="392" spans="1:6" ht="21" customHeight="1">
      <c r="A392" s="41">
        <v>38</v>
      </c>
      <c r="B392" s="72" t="s">
        <v>560</v>
      </c>
      <c r="C392" s="4">
        <f aca="true" t="shared" si="39" ref="C392:E393">C393</f>
        <v>1307000</v>
      </c>
      <c r="D392" s="4">
        <f t="shared" si="39"/>
        <v>1307000</v>
      </c>
      <c r="E392" s="14">
        <f t="shared" si="39"/>
        <v>1306062.16</v>
      </c>
      <c r="F392" s="14">
        <f t="shared" si="37"/>
        <v>99.92824483550115</v>
      </c>
    </row>
    <row r="393" spans="1:6" ht="18" customHeight="1">
      <c r="A393" s="41">
        <v>386</v>
      </c>
      <c r="B393" s="3" t="s">
        <v>85</v>
      </c>
      <c r="C393" s="4">
        <v>1307000</v>
      </c>
      <c r="D393" s="4">
        <v>1307000</v>
      </c>
      <c r="E393" s="14">
        <f t="shared" si="39"/>
        <v>1306062.16</v>
      </c>
      <c r="F393" s="14">
        <f t="shared" si="37"/>
        <v>99.92824483550115</v>
      </c>
    </row>
    <row r="394" spans="1:6" ht="15" customHeight="1">
      <c r="A394" s="41">
        <v>3861</v>
      </c>
      <c r="B394" s="3" t="s">
        <v>701</v>
      </c>
      <c r="C394" s="4">
        <v>0</v>
      </c>
      <c r="D394" s="4">
        <v>0</v>
      </c>
      <c r="E394" s="14">
        <v>1306062.16</v>
      </c>
      <c r="F394" s="14" t="e">
        <f aca="true" t="shared" si="40" ref="F394:F418">E394/D394*100</f>
        <v>#DIV/0!</v>
      </c>
    </row>
    <row r="395" spans="1:6" ht="25.5" customHeight="1">
      <c r="A395" s="214" t="s">
        <v>1083</v>
      </c>
      <c r="B395" s="215"/>
      <c r="C395" s="5">
        <f>C403</f>
        <v>1876000</v>
      </c>
      <c r="D395" s="5">
        <f>D403</f>
        <v>1876000</v>
      </c>
      <c r="E395" s="139">
        <f>E403</f>
        <v>1874718.67</v>
      </c>
      <c r="F395" s="14">
        <f t="shared" si="40"/>
        <v>99.93169882729211</v>
      </c>
    </row>
    <row r="396" spans="1:6" ht="25.5" customHeight="1">
      <c r="A396" s="212" t="s">
        <v>1084</v>
      </c>
      <c r="B396" s="213"/>
      <c r="C396" s="64">
        <f>SUM(C397:C402)</f>
        <v>1876000</v>
      </c>
      <c r="D396" s="64">
        <f>SUM(D397:D402)</f>
        <v>1876000</v>
      </c>
      <c r="E396" s="137">
        <f>SUM(E397:E402)</f>
        <v>1874718.67</v>
      </c>
      <c r="F396" s="14">
        <f t="shared" si="40"/>
        <v>99.93169882729211</v>
      </c>
    </row>
    <row r="397" spans="1:6" ht="18" customHeight="1">
      <c r="A397" s="210" t="s">
        <v>1049</v>
      </c>
      <c r="B397" s="211"/>
      <c r="C397" s="4">
        <v>35000</v>
      </c>
      <c r="D397" s="4">
        <v>35000</v>
      </c>
      <c r="E397" s="14">
        <v>0</v>
      </c>
      <c r="F397" s="14">
        <f t="shared" si="40"/>
        <v>0</v>
      </c>
    </row>
    <row r="398" spans="1:6" ht="18" customHeight="1">
      <c r="A398" s="210" t="s">
        <v>1273</v>
      </c>
      <c r="B398" s="211"/>
      <c r="C398" s="4">
        <v>0</v>
      </c>
      <c r="D398" s="4">
        <v>0</v>
      </c>
      <c r="E398" s="14">
        <v>0</v>
      </c>
      <c r="F398" s="14" t="e">
        <f t="shared" si="40"/>
        <v>#DIV/0!</v>
      </c>
    </row>
    <row r="399" spans="1:6" ht="18" customHeight="1">
      <c r="A399" s="210" t="s">
        <v>1277</v>
      </c>
      <c r="B399" s="211"/>
      <c r="C399" s="4">
        <v>0</v>
      </c>
      <c r="D399" s="4">
        <v>0</v>
      </c>
      <c r="E399" s="14">
        <v>15298.97</v>
      </c>
      <c r="F399" s="14" t="e">
        <f t="shared" si="40"/>
        <v>#DIV/0!</v>
      </c>
    </row>
    <row r="400" spans="1:6" ht="18" customHeight="1">
      <c r="A400" s="210" t="s">
        <v>1274</v>
      </c>
      <c r="B400" s="211"/>
      <c r="C400" s="4">
        <v>1841000</v>
      </c>
      <c r="D400" s="4">
        <v>1841000</v>
      </c>
      <c r="E400" s="14">
        <v>1839075</v>
      </c>
      <c r="F400" s="14">
        <f t="shared" si="40"/>
        <v>99.8954372623574</v>
      </c>
    </row>
    <row r="401" spans="1:6" ht="18" customHeight="1">
      <c r="A401" s="210" t="s">
        <v>1275</v>
      </c>
      <c r="B401" s="211"/>
      <c r="C401" s="4">
        <v>0</v>
      </c>
      <c r="D401" s="4">
        <v>0</v>
      </c>
      <c r="E401" s="14">
        <v>0</v>
      </c>
      <c r="F401" s="14" t="e">
        <f t="shared" si="40"/>
        <v>#DIV/0!</v>
      </c>
    </row>
    <row r="402" spans="1:6" ht="18" customHeight="1">
      <c r="A402" s="210" t="s">
        <v>1280</v>
      </c>
      <c r="B402" s="211"/>
      <c r="C402" s="4">
        <v>0</v>
      </c>
      <c r="D402" s="4">
        <v>0</v>
      </c>
      <c r="E402" s="14">
        <v>20344.7</v>
      </c>
      <c r="F402" s="14" t="e">
        <f t="shared" si="40"/>
        <v>#DIV/0!</v>
      </c>
    </row>
    <row r="403" spans="1:6" ht="21" customHeight="1">
      <c r="A403" s="41">
        <v>42</v>
      </c>
      <c r="B403" s="3" t="s">
        <v>83</v>
      </c>
      <c r="C403" s="4">
        <f aca="true" t="shared" si="41" ref="C403:E404">C404</f>
        <v>1876000</v>
      </c>
      <c r="D403" s="4">
        <f t="shared" si="41"/>
        <v>1876000</v>
      </c>
      <c r="E403" s="14">
        <f t="shared" si="41"/>
        <v>1874718.67</v>
      </c>
      <c r="F403" s="14">
        <f t="shared" si="40"/>
        <v>99.93169882729211</v>
      </c>
    </row>
    <row r="404" spans="1:6" ht="18" customHeight="1">
      <c r="A404" s="41">
        <v>421</v>
      </c>
      <c r="B404" s="3" t="s">
        <v>84</v>
      </c>
      <c r="C404" s="4">
        <v>1876000</v>
      </c>
      <c r="D404" s="4">
        <v>1876000</v>
      </c>
      <c r="E404" s="14">
        <f t="shared" si="41"/>
        <v>1874718.67</v>
      </c>
      <c r="F404" s="14">
        <f t="shared" si="40"/>
        <v>99.93169882729211</v>
      </c>
    </row>
    <row r="405" spans="1:6" ht="15" customHeight="1">
      <c r="A405" s="41" t="s">
        <v>300</v>
      </c>
      <c r="B405" s="3" t="s">
        <v>1085</v>
      </c>
      <c r="C405" s="4">
        <v>0</v>
      </c>
      <c r="D405" s="4"/>
      <c r="E405" s="14">
        <v>1874718.67</v>
      </c>
      <c r="F405" s="14" t="e">
        <f t="shared" si="40"/>
        <v>#DIV/0!</v>
      </c>
    </row>
    <row r="406" spans="1:6" ht="25.5" customHeight="1">
      <c r="A406" s="224" t="s">
        <v>1086</v>
      </c>
      <c r="B406" s="215"/>
      <c r="C406" s="5">
        <f>C414</f>
        <v>0</v>
      </c>
      <c r="D406" s="5">
        <f>D414</f>
        <v>0</v>
      </c>
      <c r="E406" s="139">
        <f>E414</f>
        <v>0</v>
      </c>
      <c r="F406" s="14" t="e">
        <f t="shared" si="40"/>
        <v>#DIV/0!</v>
      </c>
    </row>
    <row r="407" spans="1:6" ht="25.5" customHeight="1">
      <c r="A407" s="212" t="s">
        <v>1080</v>
      </c>
      <c r="B407" s="213"/>
      <c r="C407" s="64">
        <f>SUM(C408:C413)</f>
        <v>0</v>
      </c>
      <c r="D407" s="64">
        <f>SUM(D408:D413)</f>
        <v>0</v>
      </c>
      <c r="E407" s="137">
        <f>SUM(E408:E413)</f>
        <v>0</v>
      </c>
      <c r="F407" s="14" t="e">
        <f t="shared" si="40"/>
        <v>#DIV/0!</v>
      </c>
    </row>
    <row r="408" spans="1:6" ht="18" customHeight="1">
      <c r="A408" s="210" t="s">
        <v>1049</v>
      </c>
      <c r="B408" s="211"/>
      <c r="C408" s="4">
        <v>0</v>
      </c>
      <c r="D408" s="4">
        <v>0</v>
      </c>
      <c r="E408" s="14">
        <v>0</v>
      </c>
      <c r="F408" s="14" t="e">
        <f t="shared" si="40"/>
        <v>#DIV/0!</v>
      </c>
    </row>
    <row r="409" spans="1:6" ht="18" customHeight="1">
      <c r="A409" s="210" t="s">
        <v>1273</v>
      </c>
      <c r="B409" s="211"/>
      <c r="C409" s="4">
        <v>0</v>
      </c>
      <c r="D409" s="4">
        <v>0</v>
      </c>
      <c r="E409" s="14">
        <v>0</v>
      </c>
      <c r="F409" s="14" t="e">
        <f t="shared" si="40"/>
        <v>#DIV/0!</v>
      </c>
    </row>
    <row r="410" spans="1:6" ht="18" customHeight="1">
      <c r="A410" s="210" t="s">
        <v>1277</v>
      </c>
      <c r="B410" s="211"/>
      <c r="C410" s="4">
        <v>0</v>
      </c>
      <c r="D410" s="4">
        <v>0</v>
      </c>
      <c r="E410" s="14">
        <v>0</v>
      </c>
      <c r="F410" s="14" t="e">
        <f t="shared" si="40"/>
        <v>#DIV/0!</v>
      </c>
    </row>
    <row r="411" spans="1:6" ht="18" customHeight="1">
      <c r="A411" s="210" t="s">
        <v>1274</v>
      </c>
      <c r="B411" s="211"/>
      <c r="C411" s="4">
        <v>0</v>
      </c>
      <c r="D411" s="4">
        <v>0</v>
      </c>
      <c r="E411" s="14">
        <v>0</v>
      </c>
      <c r="F411" s="14" t="e">
        <f t="shared" si="40"/>
        <v>#DIV/0!</v>
      </c>
    </row>
    <row r="412" spans="1:6" ht="18" customHeight="1">
      <c r="A412" s="210" t="s">
        <v>1275</v>
      </c>
      <c r="B412" s="211"/>
      <c r="C412" s="4">
        <v>0</v>
      </c>
      <c r="D412" s="4">
        <v>0</v>
      </c>
      <c r="E412" s="14">
        <v>0</v>
      </c>
      <c r="F412" s="14" t="e">
        <f t="shared" si="40"/>
        <v>#DIV/0!</v>
      </c>
    </row>
    <row r="413" spans="1:6" ht="18" customHeight="1">
      <c r="A413" s="210" t="s">
        <v>1280</v>
      </c>
      <c r="B413" s="211"/>
      <c r="C413" s="4">
        <v>0</v>
      </c>
      <c r="D413" s="4">
        <v>0</v>
      </c>
      <c r="E413" s="14">
        <v>0</v>
      </c>
      <c r="F413" s="14" t="e">
        <f t="shared" si="40"/>
        <v>#DIV/0!</v>
      </c>
    </row>
    <row r="414" spans="1:6" ht="21" customHeight="1">
      <c r="A414" s="41">
        <v>32</v>
      </c>
      <c r="B414" s="3" t="s">
        <v>274</v>
      </c>
      <c r="C414" s="4">
        <f>C417+C415</f>
        <v>0</v>
      </c>
      <c r="D414" s="4">
        <f>D417+D415</f>
        <v>0</v>
      </c>
      <c r="E414" s="14">
        <f>E417+E415</f>
        <v>0</v>
      </c>
      <c r="F414" s="14" t="e">
        <f t="shared" si="40"/>
        <v>#DIV/0!</v>
      </c>
    </row>
    <row r="415" spans="1:6" ht="18" customHeight="1">
      <c r="A415" s="41">
        <v>322</v>
      </c>
      <c r="B415" s="3" t="s">
        <v>70</v>
      </c>
      <c r="C415" s="4">
        <f>SUM(C416:C416)</f>
        <v>0</v>
      </c>
      <c r="D415" s="4">
        <f>SUM(D416:D416)</f>
        <v>0</v>
      </c>
      <c r="E415" s="14">
        <f>SUM(E416:E416)</f>
        <v>0</v>
      </c>
      <c r="F415" s="14" t="e">
        <f t="shared" si="40"/>
        <v>#DIV/0!</v>
      </c>
    </row>
    <row r="416" spans="1:6" ht="15" customHeight="1">
      <c r="A416" s="41">
        <v>3221</v>
      </c>
      <c r="B416" s="3" t="s">
        <v>1013</v>
      </c>
      <c r="C416" s="4">
        <v>0</v>
      </c>
      <c r="D416" s="4">
        <v>0</v>
      </c>
      <c r="E416" s="14">
        <v>0</v>
      </c>
      <c r="F416" s="14" t="e">
        <f t="shared" si="40"/>
        <v>#DIV/0!</v>
      </c>
    </row>
    <row r="417" spans="1:6" ht="18" customHeight="1">
      <c r="A417" s="41">
        <v>323</v>
      </c>
      <c r="B417" s="3" t="s">
        <v>72</v>
      </c>
      <c r="C417" s="4">
        <v>0</v>
      </c>
      <c r="D417" s="4">
        <v>0</v>
      </c>
      <c r="E417" s="14">
        <f>E418</f>
        <v>0</v>
      </c>
      <c r="F417" s="14" t="e">
        <f t="shared" si="40"/>
        <v>#DIV/0!</v>
      </c>
    </row>
    <row r="418" spans="1:6" ht="15" customHeight="1">
      <c r="A418" s="41" t="s">
        <v>702</v>
      </c>
      <c r="B418" s="3" t="s">
        <v>101</v>
      </c>
      <c r="C418" s="4">
        <v>0</v>
      </c>
      <c r="D418" s="4">
        <v>0</v>
      </c>
      <c r="E418" s="14">
        <v>0</v>
      </c>
      <c r="F418" s="14" t="e">
        <f t="shared" si="40"/>
        <v>#DIV/0!</v>
      </c>
    </row>
    <row r="419" spans="1:6" ht="30" customHeight="1">
      <c r="A419" s="222" t="s">
        <v>942</v>
      </c>
      <c r="B419" s="223"/>
      <c r="C419" s="63">
        <f>C420+C431+C435</f>
        <v>0</v>
      </c>
      <c r="D419" s="63">
        <f>D420+D431+D435</f>
        <v>0</v>
      </c>
      <c r="E419" s="136">
        <f>E420+E431+E435</f>
        <v>0</v>
      </c>
      <c r="F419" s="14" t="e">
        <f aca="true" t="shared" si="42" ref="F419:F434">E419/D419*100</f>
        <v>#DIV/0!</v>
      </c>
    </row>
    <row r="420" spans="1:6" ht="25.5" customHeight="1">
      <c r="A420" s="224" t="s">
        <v>1087</v>
      </c>
      <c r="B420" s="215"/>
      <c r="C420" s="5">
        <f>C428</f>
        <v>0</v>
      </c>
      <c r="D420" s="5">
        <f>D428</f>
        <v>0</v>
      </c>
      <c r="E420" s="139">
        <f>E428</f>
        <v>0</v>
      </c>
      <c r="F420" s="14" t="e">
        <f t="shared" si="42"/>
        <v>#DIV/0!</v>
      </c>
    </row>
    <row r="421" spans="1:6" ht="25.5" customHeight="1">
      <c r="A421" s="212" t="s">
        <v>1088</v>
      </c>
      <c r="B421" s="213"/>
      <c r="C421" s="64">
        <f>SUM(C422:C427)</f>
        <v>0</v>
      </c>
      <c r="D421" s="64">
        <f>SUM(D422:D427)</f>
        <v>0</v>
      </c>
      <c r="E421" s="137">
        <f>SUM(E422:E427)</f>
        <v>0</v>
      </c>
      <c r="F421" s="14" t="e">
        <f t="shared" si="42"/>
        <v>#DIV/0!</v>
      </c>
    </row>
    <row r="422" spans="1:6" ht="18" customHeight="1">
      <c r="A422" s="210" t="s">
        <v>1049</v>
      </c>
      <c r="B422" s="211"/>
      <c r="C422" s="4">
        <v>0</v>
      </c>
      <c r="D422" s="4">
        <v>0</v>
      </c>
      <c r="E422" s="14">
        <v>0</v>
      </c>
      <c r="F422" s="14" t="e">
        <f t="shared" si="42"/>
        <v>#DIV/0!</v>
      </c>
    </row>
    <row r="423" spans="1:6" ht="18" customHeight="1">
      <c r="A423" s="210" t="s">
        <v>1273</v>
      </c>
      <c r="B423" s="211"/>
      <c r="C423" s="4">
        <v>0</v>
      </c>
      <c r="D423" s="4">
        <v>0</v>
      </c>
      <c r="E423" s="14">
        <v>0</v>
      </c>
      <c r="F423" s="14" t="e">
        <f t="shared" si="42"/>
        <v>#DIV/0!</v>
      </c>
    </row>
    <row r="424" spans="1:6" ht="18" customHeight="1">
      <c r="A424" s="210" t="s">
        <v>1277</v>
      </c>
      <c r="B424" s="211"/>
      <c r="C424" s="4">
        <v>0</v>
      </c>
      <c r="D424" s="4">
        <v>0</v>
      </c>
      <c r="E424" s="14">
        <v>0</v>
      </c>
      <c r="F424" s="14" t="e">
        <f t="shared" si="42"/>
        <v>#DIV/0!</v>
      </c>
    </row>
    <row r="425" spans="1:6" ht="18" customHeight="1">
      <c r="A425" s="210" t="s">
        <v>1274</v>
      </c>
      <c r="B425" s="211"/>
      <c r="C425" s="4">
        <v>0</v>
      </c>
      <c r="D425" s="4">
        <v>0</v>
      </c>
      <c r="E425" s="14">
        <v>0</v>
      </c>
      <c r="F425" s="14" t="e">
        <f t="shared" si="42"/>
        <v>#DIV/0!</v>
      </c>
    </row>
    <row r="426" spans="1:6" ht="18" customHeight="1">
      <c r="A426" s="210" t="s">
        <v>1275</v>
      </c>
      <c r="B426" s="211"/>
      <c r="C426" s="4">
        <v>0</v>
      </c>
      <c r="D426" s="4">
        <v>0</v>
      </c>
      <c r="E426" s="14">
        <v>0</v>
      </c>
      <c r="F426" s="14" t="e">
        <f t="shared" si="42"/>
        <v>#DIV/0!</v>
      </c>
    </row>
    <row r="427" spans="1:6" ht="18" customHeight="1">
      <c r="A427" s="210" t="s">
        <v>1302</v>
      </c>
      <c r="B427" s="211"/>
      <c r="C427" s="4">
        <v>0</v>
      </c>
      <c r="D427" s="4">
        <v>0</v>
      </c>
      <c r="E427" s="14">
        <v>0</v>
      </c>
      <c r="F427" s="14" t="e">
        <f t="shared" si="42"/>
        <v>#DIV/0!</v>
      </c>
    </row>
    <row r="428" spans="1:6" ht="21" customHeight="1">
      <c r="A428" s="41" t="s">
        <v>295</v>
      </c>
      <c r="B428" s="3" t="s">
        <v>943</v>
      </c>
      <c r="C428" s="4">
        <f aca="true" t="shared" si="43" ref="C428:E429">C429</f>
        <v>0</v>
      </c>
      <c r="D428" s="4">
        <f t="shared" si="43"/>
        <v>0</v>
      </c>
      <c r="E428" s="14">
        <f t="shared" si="43"/>
        <v>0</v>
      </c>
      <c r="F428" s="14" t="e">
        <f t="shared" si="42"/>
        <v>#DIV/0!</v>
      </c>
    </row>
    <row r="429" spans="1:6" ht="18" customHeight="1">
      <c r="A429" s="41" t="s">
        <v>944</v>
      </c>
      <c r="B429" s="3" t="s">
        <v>945</v>
      </c>
      <c r="C429" s="4">
        <v>0</v>
      </c>
      <c r="D429" s="4">
        <v>0</v>
      </c>
      <c r="E429" s="14">
        <f t="shared" si="43"/>
        <v>0</v>
      </c>
      <c r="F429" s="14" t="e">
        <f t="shared" si="42"/>
        <v>#DIV/0!</v>
      </c>
    </row>
    <row r="430" spans="1:6" ht="15" customHeight="1">
      <c r="A430" s="41" t="s">
        <v>321</v>
      </c>
      <c r="B430" s="3" t="s">
        <v>946</v>
      </c>
      <c r="C430" s="4">
        <v>0</v>
      </c>
      <c r="D430" s="4">
        <v>0</v>
      </c>
      <c r="E430" s="14">
        <v>0</v>
      </c>
      <c r="F430" s="14" t="e">
        <f t="shared" si="42"/>
        <v>#DIV/0!</v>
      </c>
    </row>
    <row r="431" spans="1:6" ht="25.5" customHeight="1">
      <c r="A431" s="214" t="s">
        <v>947</v>
      </c>
      <c r="B431" s="215"/>
      <c r="C431" s="5">
        <f>C432</f>
        <v>0</v>
      </c>
      <c r="D431" s="5">
        <f>D432</f>
        <v>0</v>
      </c>
      <c r="E431" s="139">
        <f>E432</f>
        <v>0</v>
      </c>
      <c r="F431" s="14" t="e">
        <f t="shared" si="42"/>
        <v>#DIV/0!</v>
      </c>
    </row>
    <row r="432" spans="1:6" ht="21" customHeight="1">
      <c r="A432" s="41">
        <v>42</v>
      </c>
      <c r="B432" s="3" t="s">
        <v>611</v>
      </c>
      <c r="C432" s="4">
        <f aca="true" t="shared" si="44" ref="C432:E433">C433</f>
        <v>0</v>
      </c>
      <c r="D432" s="4">
        <f t="shared" si="44"/>
        <v>0</v>
      </c>
      <c r="E432" s="14">
        <f t="shared" si="44"/>
        <v>0</v>
      </c>
      <c r="F432" s="14" t="e">
        <f t="shared" si="42"/>
        <v>#DIV/0!</v>
      </c>
    </row>
    <row r="433" spans="1:6" ht="18" customHeight="1">
      <c r="A433" s="41">
        <v>426</v>
      </c>
      <c r="B433" s="3" t="s">
        <v>87</v>
      </c>
      <c r="C433" s="4">
        <f t="shared" si="44"/>
        <v>0</v>
      </c>
      <c r="D433" s="4">
        <f t="shared" si="44"/>
        <v>0</v>
      </c>
      <c r="E433" s="14">
        <f t="shared" si="44"/>
        <v>0</v>
      </c>
      <c r="F433" s="14" t="e">
        <f t="shared" si="42"/>
        <v>#DIV/0!</v>
      </c>
    </row>
    <row r="434" spans="1:6" ht="15" customHeight="1">
      <c r="A434" s="41" t="s">
        <v>321</v>
      </c>
      <c r="B434" s="3" t="s">
        <v>948</v>
      </c>
      <c r="C434" s="4">
        <v>0</v>
      </c>
      <c r="D434" s="4">
        <v>0</v>
      </c>
      <c r="E434" s="14">
        <v>0</v>
      </c>
      <c r="F434" s="14" t="e">
        <f t="shared" si="42"/>
        <v>#DIV/0!</v>
      </c>
    </row>
    <row r="435" spans="1:6" ht="25.5" customHeight="1">
      <c r="A435" s="214" t="s">
        <v>949</v>
      </c>
      <c r="B435" s="215"/>
      <c r="C435" s="5">
        <f>C443</f>
        <v>0</v>
      </c>
      <c r="D435" s="5">
        <f>D443</f>
        <v>0</v>
      </c>
      <c r="E435" s="139">
        <f>E443</f>
        <v>0</v>
      </c>
      <c r="F435" s="14" t="e">
        <f>E435/D435*100</f>
        <v>#DIV/0!</v>
      </c>
    </row>
    <row r="436" spans="1:6" ht="25.5" customHeight="1">
      <c r="A436" s="212" t="s">
        <v>1089</v>
      </c>
      <c r="B436" s="213"/>
      <c r="C436" s="64">
        <f>SUM(C437:C442)</f>
        <v>0</v>
      </c>
      <c r="D436" s="64">
        <f>SUM(D437:D442)</f>
        <v>0</v>
      </c>
      <c r="E436" s="137">
        <f>SUM(E437:E442)</f>
        <v>0</v>
      </c>
      <c r="F436" s="14" t="e">
        <f aca="true" t="shared" si="45" ref="F436:F442">E436/D436*100</f>
        <v>#DIV/0!</v>
      </c>
    </row>
    <row r="437" spans="1:6" ht="18" customHeight="1">
      <c r="A437" s="210" t="s">
        <v>1049</v>
      </c>
      <c r="B437" s="211"/>
      <c r="C437" s="4">
        <v>0</v>
      </c>
      <c r="D437" s="4">
        <v>0</v>
      </c>
      <c r="E437" s="14">
        <v>0</v>
      </c>
      <c r="F437" s="14" t="e">
        <f t="shared" si="45"/>
        <v>#DIV/0!</v>
      </c>
    </row>
    <row r="438" spans="1:6" ht="18" customHeight="1">
      <c r="A438" s="210" t="s">
        <v>1273</v>
      </c>
      <c r="B438" s="211"/>
      <c r="C438" s="4">
        <v>0</v>
      </c>
      <c r="D438" s="4">
        <v>0</v>
      </c>
      <c r="E438" s="14">
        <v>0</v>
      </c>
      <c r="F438" s="14" t="e">
        <f t="shared" si="45"/>
        <v>#DIV/0!</v>
      </c>
    </row>
    <row r="439" spans="1:6" ht="18" customHeight="1">
      <c r="A439" s="210" t="s">
        <v>1277</v>
      </c>
      <c r="B439" s="211"/>
      <c r="C439" s="4">
        <v>0</v>
      </c>
      <c r="D439" s="4">
        <v>0</v>
      </c>
      <c r="E439" s="14">
        <v>0</v>
      </c>
      <c r="F439" s="14" t="e">
        <f t="shared" si="45"/>
        <v>#DIV/0!</v>
      </c>
    </row>
    <row r="440" spans="1:6" ht="18" customHeight="1">
      <c r="A440" s="210" t="s">
        <v>1274</v>
      </c>
      <c r="B440" s="211"/>
      <c r="C440" s="4">
        <v>0</v>
      </c>
      <c r="D440" s="4">
        <v>0</v>
      </c>
      <c r="E440" s="14">
        <v>0</v>
      </c>
      <c r="F440" s="14" t="e">
        <f t="shared" si="45"/>
        <v>#DIV/0!</v>
      </c>
    </row>
    <row r="441" spans="1:6" ht="18" customHeight="1">
      <c r="A441" s="210" t="s">
        <v>1275</v>
      </c>
      <c r="B441" s="211"/>
      <c r="C441" s="4">
        <v>0</v>
      </c>
      <c r="D441" s="4">
        <v>0</v>
      </c>
      <c r="E441" s="14">
        <v>0</v>
      </c>
      <c r="F441" s="14" t="e">
        <f t="shared" si="45"/>
        <v>#DIV/0!</v>
      </c>
    </row>
    <row r="442" spans="1:6" ht="18" customHeight="1">
      <c r="A442" s="210" t="s">
        <v>1280</v>
      </c>
      <c r="B442" s="211"/>
      <c r="C442" s="4">
        <v>0</v>
      </c>
      <c r="D442" s="4">
        <v>0</v>
      </c>
      <c r="E442" s="14">
        <v>0</v>
      </c>
      <c r="F442" s="14" t="e">
        <f t="shared" si="45"/>
        <v>#DIV/0!</v>
      </c>
    </row>
    <row r="443" spans="1:6" ht="21" customHeight="1">
      <c r="A443" s="41" t="s">
        <v>295</v>
      </c>
      <c r="B443" s="3" t="s">
        <v>943</v>
      </c>
      <c r="C443" s="4">
        <f>C444</f>
        <v>0</v>
      </c>
      <c r="D443" s="4">
        <f>D444</f>
        <v>0</v>
      </c>
      <c r="E443" s="14">
        <f>E444</f>
        <v>0</v>
      </c>
      <c r="F443" s="14" t="e">
        <f aca="true" t="shared" si="46" ref="F443:F468">E443/D443*100</f>
        <v>#DIV/0!</v>
      </c>
    </row>
    <row r="444" spans="1:6" ht="18" customHeight="1">
      <c r="A444" s="41" t="s">
        <v>944</v>
      </c>
      <c r="B444" s="3" t="s">
        <v>733</v>
      </c>
      <c r="C444" s="4">
        <v>0</v>
      </c>
      <c r="D444" s="4">
        <v>0</v>
      </c>
      <c r="E444" s="14">
        <f>E445</f>
        <v>0</v>
      </c>
      <c r="F444" s="14" t="e">
        <f t="shared" si="46"/>
        <v>#DIV/0!</v>
      </c>
    </row>
    <row r="445" spans="1:6" ht="15" customHeight="1">
      <c r="A445" s="41" t="s">
        <v>321</v>
      </c>
      <c r="B445" s="3" t="s">
        <v>950</v>
      </c>
      <c r="C445" s="4">
        <v>0</v>
      </c>
      <c r="D445" s="4">
        <v>0</v>
      </c>
      <c r="E445" s="14">
        <v>0</v>
      </c>
      <c r="F445" s="14" t="e">
        <f t="shared" si="46"/>
        <v>#DIV/0!</v>
      </c>
    </row>
    <row r="446" spans="1:6" ht="30" customHeight="1">
      <c r="A446" s="222" t="s">
        <v>939</v>
      </c>
      <c r="B446" s="223"/>
      <c r="C446" s="63">
        <f>C447+C458+C494+C469+C483+C506</f>
        <v>490000</v>
      </c>
      <c r="D446" s="63">
        <f>D447+D458+D494+D469+D483+D506</f>
        <v>490000</v>
      </c>
      <c r="E446" s="136">
        <f>E447+E458+E494+E469+E483+E506</f>
        <v>446065</v>
      </c>
      <c r="F446" s="14">
        <f t="shared" si="46"/>
        <v>91.03367346938775</v>
      </c>
    </row>
    <row r="447" spans="1:6" ht="25.5" customHeight="1">
      <c r="A447" s="214" t="s">
        <v>940</v>
      </c>
      <c r="B447" s="215"/>
      <c r="C447" s="5">
        <f>C455</f>
        <v>250000</v>
      </c>
      <c r="D447" s="5">
        <f>D455</f>
        <v>250000</v>
      </c>
      <c r="E447" s="139">
        <f>E455</f>
        <v>246790</v>
      </c>
      <c r="F447" s="14">
        <f t="shared" si="46"/>
        <v>98.71600000000001</v>
      </c>
    </row>
    <row r="448" spans="1:6" ht="25.5" customHeight="1">
      <c r="A448" s="212" t="s">
        <v>1090</v>
      </c>
      <c r="B448" s="213"/>
      <c r="C448" s="64">
        <f>SUM(C449:C454)</f>
        <v>250000</v>
      </c>
      <c r="D448" s="64">
        <f>SUM(D449:D454)</f>
        <v>250000</v>
      </c>
      <c r="E448" s="137">
        <f>SUM(E449:E454)</f>
        <v>246790</v>
      </c>
      <c r="F448" s="14">
        <f t="shared" si="46"/>
        <v>98.71600000000001</v>
      </c>
    </row>
    <row r="449" spans="1:6" ht="18" customHeight="1">
      <c r="A449" s="210" t="s">
        <v>1049</v>
      </c>
      <c r="B449" s="211"/>
      <c r="C449" s="4">
        <v>83000</v>
      </c>
      <c r="D449" s="4">
        <v>83000</v>
      </c>
      <c r="E449" s="14">
        <v>72242.2</v>
      </c>
      <c r="F449" s="14">
        <f t="shared" si="46"/>
        <v>87.03879518072289</v>
      </c>
    </row>
    <row r="450" spans="1:6" ht="18" customHeight="1">
      <c r="A450" s="210" t="s">
        <v>1273</v>
      </c>
      <c r="B450" s="211"/>
      <c r="C450" s="4">
        <v>0</v>
      </c>
      <c r="D450" s="4">
        <v>0</v>
      </c>
      <c r="E450" s="14">
        <v>0</v>
      </c>
      <c r="F450" s="14" t="e">
        <f t="shared" si="46"/>
        <v>#DIV/0!</v>
      </c>
    </row>
    <row r="451" spans="1:6" ht="18" customHeight="1">
      <c r="A451" s="210" t="s">
        <v>1277</v>
      </c>
      <c r="B451" s="211"/>
      <c r="C451" s="4">
        <v>22000</v>
      </c>
      <c r="D451" s="4">
        <v>22000</v>
      </c>
      <c r="E451" s="14">
        <v>28610.37</v>
      </c>
      <c r="F451" s="14">
        <f t="shared" si="46"/>
        <v>130.04713636363635</v>
      </c>
    </row>
    <row r="452" spans="1:6" ht="18" customHeight="1">
      <c r="A452" s="210" t="s">
        <v>1274</v>
      </c>
      <c r="B452" s="211"/>
      <c r="C452" s="4">
        <v>145000</v>
      </c>
      <c r="D452" s="4">
        <v>145000</v>
      </c>
      <c r="E452" s="14">
        <v>145937.43</v>
      </c>
      <c r="F452" s="14">
        <f t="shared" si="46"/>
        <v>100.64650344827587</v>
      </c>
    </row>
    <row r="453" spans="1:6" ht="18" customHeight="1">
      <c r="A453" s="210" t="s">
        <v>1275</v>
      </c>
      <c r="B453" s="211"/>
      <c r="C453" s="4">
        <v>0</v>
      </c>
      <c r="D453" s="4">
        <v>0</v>
      </c>
      <c r="E453" s="14">
        <v>0</v>
      </c>
      <c r="F453" s="14" t="e">
        <f t="shared" si="46"/>
        <v>#DIV/0!</v>
      </c>
    </row>
    <row r="454" spans="1:6" ht="18" customHeight="1">
      <c r="A454" s="210" t="s">
        <v>1280</v>
      </c>
      <c r="B454" s="211"/>
      <c r="C454" s="4">
        <v>0</v>
      </c>
      <c r="D454" s="4">
        <v>0</v>
      </c>
      <c r="E454" s="14">
        <v>0</v>
      </c>
      <c r="F454" s="14" t="e">
        <f t="shared" si="46"/>
        <v>#DIV/0!</v>
      </c>
    </row>
    <row r="455" spans="1:6" ht="21" customHeight="1">
      <c r="A455" s="41">
        <v>32</v>
      </c>
      <c r="B455" s="3" t="s">
        <v>274</v>
      </c>
      <c r="C455" s="4">
        <f aca="true" t="shared" si="47" ref="C455:E456">C456</f>
        <v>250000</v>
      </c>
      <c r="D455" s="4">
        <f t="shared" si="47"/>
        <v>250000</v>
      </c>
      <c r="E455" s="14">
        <f t="shared" si="47"/>
        <v>246790</v>
      </c>
      <c r="F455" s="14">
        <f t="shared" si="46"/>
        <v>98.71600000000001</v>
      </c>
    </row>
    <row r="456" spans="1:6" ht="18" customHeight="1">
      <c r="A456" s="41">
        <v>323</v>
      </c>
      <c r="B456" s="3" t="s">
        <v>0</v>
      </c>
      <c r="C456" s="4">
        <v>250000</v>
      </c>
      <c r="D456" s="4">
        <v>250000</v>
      </c>
      <c r="E456" s="14">
        <f t="shared" si="47"/>
        <v>246790</v>
      </c>
      <c r="F456" s="14">
        <f t="shared" si="46"/>
        <v>98.71600000000001</v>
      </c>
    </row>
    <row r="457" spans="1:6" ht="15" customHeight="1">
      <c r="A457" s="41">
        <v>3237</v>
      </c>
      <c r="B457" s="3" t="s">
        <v>86</v>
      </c>
      <c r="C457" s="4">
        <v>0</v>
      </c>
      <c r="D457" s="4">
        <v>0</v>
      </c>
      <c r="E457" s="14">
        <v>246790</v>
      </c>
      <c r="F457" s="14" t="e">
        <f t="shared" si="46"/>
        <v>#DIV/0!</v>
      </c>
    </row>
    <row r="458" spans="1:6" ht="25.5" customHeight="1">
      <c r="A458" s="214" t="s">
        <v>941</v>
      </c>
      <c r="B458" s="215"/>
      <c r="C458" s="5">
        <f>C466</f>
        <v>200000</v>
      </c>
      <c r="D458" s="5">
        <f>D466</f>
        <v>200000</v>
      </c>
      <c r="E458" s="139">
        <f>E466</f>
        <v>181375</v>
      </c>
      <c r="F458" s="14">
        <f t="shared" si="46"/>
        <v>90.6875</v>
      </c>
    </row>
    <row r="459" spans="1:6" ht="25.5" customHeight="1">
      <c r="A459" s="212" t="s">
        <v>1303</v>
      </c>
      <c r="B459" s="213"/>
      <c r="C459" s="64">
        <f>SUM(C460:C465)</f>
        <v>200000</v>
      </c>
      <c r="D459" s="64">
        <f>SUM(D460:D465)</f>
        <v>200000</v>
      </c>
      <c r="E459" s="137">
        <f>SUM(E460:E465)</f>
        <v>181375</v>
      </c>
      <c r="F459" s="14">
        <f t="shared" si="46"/>
        <v>90.6875</v>
      </c>
    </row>
    <row r="460" spans="1:6" ht="18" customHeight="1">
      <c r="A460" s="210" t="s">
        <v>1049</v>
      </c>
      <c r="B460" s="211"/>
      <c r="C460" s="4">
        <v>200000</v>
      </c>
      <c r="D460" s="4">
        <v>200000</v>
      </c>
      <c r="E460" s="14">
        <v>181375</v>
      </c>
      <c r="F460" s="14">
        <f t="shared" si="46"/>
        <v>90.6875</v>
      </c>
    </row>
    <row r="461" spans="1:6" ht="18" customHeight="1">
      <c r="A461" s="210" t="s">
        <v>1273</v>
      </c>
      <c r="B461" s="211"/>
      <c r="C461" s="4">
        <v>0</v>
      </c>
      <c r="D461" s="4">
        <v>0</v>
      </c>
      <c r="E461" s="14">
        <v>0</v>
      </c>
      <c r="F461" s="14" t="e">
        <f t="shared" si="46"/>
        <v>#DIV/0!</v>
      </c>
    </row>
    <row r="462" spans="1:6" ht="18" customHeight="1">
      <c r="A462" s="210" t="s">
        <v>1277</v>
      </c>
      <c r="B462" s="211"/>
      <c r="C462" s="4">
        <v>0</v>
      </c>
      <c r="D462" s="4">
        <v>0</v>
      </c>
      <c r="E462" s="14">
        <v>0</v>
      </c>
      <c r="F462" s="14" t="e">
        <f t="shared" si="46"/>
        <v>#DIV/0!</v>
      </c>
    </row>
    <row r="463" spans="1:6" ht="18" customHeight="1">
      <c r="A463" s="210" t="s">
        <v>1274</v>
      </c>
      <c r="B463" s="211"/>
      <c r="C463" s="4">
        <v>0</v>
      </c>
      <c r="D463" s="4">
        <v>0</v>
      </c>
      <c r="E463" s="14">
        <v>0</v>
      </c>
      <c r="F463" s="14" t="e">
        <f t="shared" si="46"/>
        <v>#DIV/0!</v>
      </c>
    </row>
    <row r="464" spans="1:6" ht="18" customHeight="1">
      <c r="A464" s="210" t="s">
        <v>1275</v>
      </c>
      <c r="B464" s="211"/>
      <c r="C464" s="4">
        <v>0</v>
      </c>
      <c r="D464" s="4">
        <v>0</v>
      </c>
      <c r="E464" s="14">
        <v>0</v>
      </c>
      <c r="F464" s="14" t="e">
        <f t="shared" si="46"/>
        <v>#DIV/0!</v>
      </c>
    </row>
    <row r="465" spans="1:6" ht="18" customHeight="1">
      <c r="A465" s="210" t="s">
        <v>1280</v>
      </c>
      <c r="B465" s="211"/>
      <c r="C465" s="4">
        <v>0</v>
      </c>
      <c r="D465" s="4">
        <v>0</v>
      </c>
      <c r="E465" s="14">
        <v>0</v>
      </c>
      <c r="F465" s="14" t="e">
        <f t="shared" si="46"/>
        <v>#DIV/0!</v>
      </c>
    </row>
    <row r="466" spans="1:6" ht="21" customHeight="1">
      <c r="A466" s="41">
        <v>42</v>
      </c>
      <c r="B466" s="3" t="s">
        <v>611</v>
      </c>
      <c r="C466" s="4">
        <f aca="true" t="shared" si="48" ref="C466:E467">C467</f>
        <v>200000</v>
      </c>
      <c r="D466" s="4">
        <f t="shared" si="48"/>
        <v>200000</v>
      </c>
      <c r="E466" s="14">
        <f t="shared" si="48"/>
        <v>181375</v>
      </c>
      <c r="F466" s="14">
        <f t="shared" si="46"/>
        <v>90.6875</v>
      </c>
    </row>
    <row r="467" spans="1:6" ht="18" customHeight="1">
      <c r="A467" s="41">
        <v>426</v>
      </c>
      <c r="B467" s="3" t="s">
        <v>87</v>
      </c>
      <c r="C467" s="4">
        <v>200000</v>
      </c>
      <c r="D467" s="4">
        <v>200000</v>
      </c>
      <c r="E467" s="14">
        <f t="shared" si="48"/>
        <v>181375</v>
      </c>
      <c r="F467" s="14">
        <f t="shared" si="46"/>
        <v>90.6875</v>
      </c>
    </row>
    <row r="468" spans="1:6" ht="15" customHeight="1">
      <c r="A468" s="41" t="s">
        <v>321</v>
      </c>
      <c r="B468" s="3" t="s">
        <v>612</v>
      </c>
      <c r="C468" s="4">
        <v>0</v>
      </c>
      <c r="D468" s="4">
        <v>0</v>
      </c>
      <c r="E468" s="14">
        <v>181375</v>
      </c>
      <c r="F468" s="14" t="e">
        <f t="shared" si="46"/>
        <v>#DIV/0!</v>
      </c>
    </row>
    <row r="469" spans="1:6" ht="25.5" customHeight="1">
      <c r="A469" s="224" t="s">
        <v>951</v>
      </c>
      <c r="B469" s="215"/>
      <c r="C469" s="5">
        <f>C477+C480</f>
        <v>0</v>
      </c>
      <c r="D469" s="5">
        <f>D477+D480</f>
        <v>0</v>
      </c>
      <c r="E469" s="5">
        <f>E477+E480</f>
        <v>0</v>
      </c>
      <c r="F469" s="14" t="e">
        <f aca="true" t="shared" si="49" ref="F469:F482">E469/D469*100</f>
        <v>#DIV/0!</v>
      </c>
    </row>
    <row r="470" spans="1:6" ht="25.5" customHeight="1">
      <c r="A470" s="212" t="s">
        <v>1091</v>
      </c>
      <c r="B470" s="213"/>
      <c r="C470" s="64">
        <f>SUM(C471:C476)</f>
        <v>0</v>
      </c>
      <c r="D470" s="64">
        <f>SUM(D471:D476)</f>
        <v>0</v>
      </c>
      <c r="E470" s="137">
        <f>SUM(E471:E476)</f>
        <v>0</v>
      </c>
      <c r="F470" s="14" t="e">
        <f t="shared" si="49"/>
        <v>#DIV/0!</v>
      </c>
    </row>
    <row r="471" spans="1:6" ht="18" customHeight="1">
      <c r="A471" s="210" t="s">
        <v>1049</v>
      </c>
      <c r="B471" s="211"/>
      <c r="C471" s="4">
        <v>0</v>
      </c>
      <c r="D471" s="4">
        <v>0</v>
      </c>
      <c r="E471" s="14">
        <v>0</v>
      </c>
      <c r="F471" s="14" t="e">
        <f t="shared" si="49"/>
        <v>#DIV/0!</v>
      </c>
    </row>
    <row r="472" spans="1:6" ht="18" customHeight="1">
      <c r="A472" s="210" t="s">
        <v>1273</v>
      </c>
      <c r="B472" s="211"/>
      <c r="C472" s="4">
        <v>0</v>
      </c>
      <c r="D472" s="4">
        <v>0</v>
      </c>
      <c r="E472" s="14">
        <v>0</v>
      </c>
      <c r="F472" s="14" t="e">
        <f t="shared" si="49"/>
        <v>#DIV/0!</v>
      </c>
    </row>
    <row r="473" spans="1:6" ht="18" customHeight="1">
      <c r="A473" s="210" t="s">
        <v>1277</v>
      </c>
      <c r="B473" s="211"/>
      <c r="C473" s="4">
        <v>0</v>
      </c>
      <c r="D473" s="4">
        <v>0</v>
      </c>
      <c r="E473" s="14">
        <v>0</v>
      </c>
      <c r="F473" s="14" t="e">
        <f t="shared" si="49"/>
        <v>#DIV/0!</v>
      </c>
    </row>
    <row r="474" spans="1:6" ht="18" customHeight="1">
      <c r="A474" s="210" t="s">
        <v>1274</v>
      </c>
      <c r="B474" s="211"/>
      <c r="C474" s="4">
        <v>0</v>
      </c>
      <c r="D474" s="4">
        <v>0</v>
      </c>
      <c r="E474" s="14">
        <v>0</v>
      </c>
      <c r="F474" s="14" t="e">
        <f t="shared" si="49"/>
        <v>#DIV/0!</v>
      </c>
    </row>
    <row r="475" spans="1:6" ht="18" customHeight="1">
      <c r="A475" s="210" t="s">
        <v>1275</v>
      </c>
      <c r="B475" s="211"/>
      <c r="C475" s="4">
        <v>0</v>
      </c>
      <c r="D475" s="4">
        <v>0</v>
      </c>
      <c r="E475" s="14">
        <v>0</v>
      </c>
      <c r="F475" s="14" t="e">
        <f t="shared" si="49"/>
        <v>#DIV/0!</v>
      </c>
    </row>
    <row r="476" spans="1:6" ht="18" customHeight="1">
      <c r="A476" s="210" t="s">
        <v>1280</v>
      </c>
      <c r="B476" s="211"/>
      <c r="C476" s="4">
        <v>0</v>
      </c>
      <c r="D476" s="4">
        <v>0</v>
      </c>
      <c r="E476" s="14">
        <v>0</v>
      </c>
      <c r="F476" s="14" t="e">
        <f t="shared" si="49"/>
        <v>#DIV/0!</v>
      </c>
    </row>
    <row r="477" spans="1:6" ht="21" customHeight="1">
      <c r="A477" s="41">
        <v>41</v>
      </c>
      <c r="B477" s="3" t="s">
        <v>81</v>
      </c>
      <c r="C477" s="4">
        <f aca="true" t="shared" si="50" ref="C477:E478">C478</f>
        <v>0</v>
      </c>
      <c r="D477" s="4">
        <f t="shared" si="50"/>
        <v>0</v>
      </c>
      <c r="E477" s="14">
        <f t="shared" si="50"/>
        <v>0</v>
      </c>
      <c r="F477" s="14" t="e">
        <f t="shared" si="49"/>
        <v>#DIV/0!</v>
      </c>
    </row>
    <row r="478" spans="1:6" ht="18" customHeight="1">
      <c r="A478" s="41">
        <v>411</v>
      </c>
      <c r="B478" s="3" t="s">
        <v>82</v>
      </c>
      <c r="C478" s="4">
        <v>0</v>
      </c>
      <c r="D478" s="4">
        <v>0</v>
      </c>
      <c r="E478" s="14">
        <f t="shared" si="50"/>
        <v>0</v>
      </c>
      <c r="F478" s="14" t="e">
        <f t="shared" si="49"/>
        <v>#DIV/0!</v>
      </c>
    </row>
    <row r="479" spans="1:6" ht="15" customHeight="1">
      <c r="A479" s="41">
        <v>4111</v>
      </c>
      <c r="B479" s="3" t="s">
        <v>952</v>
      </c>
      <c r="C479" s="75">
        <v>0</v>
      </c>
      <c r="D479" s="75">
        <v>0</v>
      </c>
      <c r="E479" s="140">
        <v>0</v>
      </c>
      <c r="F479" s="14" t="e">
        <f t="shared" si="49"/>
        <v>#DIV/0!</v>
      </c>
    </row>
    <row r="480" spans="1:6" ht="21" customHeight="1">
      <c r="A480" s="41">
        <v>42</v>
      </c>
      <c r="B480" s="3" t="s">
        <v>614</v>
      </c>
      <c r="C480" s="4">
        <f aca="true" t="shared" si="51" ref="C480:E481">C481</f>
        <v>0</v>
      </c>
      <c r="D480" s="4">
        <f t="shared" si="51"/>
        <v>0</v>
      </c>
      <c r="E480" s="14">
        <f t="shared" si="51"/>
        <v>0</v>
      </c>
      <c r="F480" s="14" t="e">
        <f t="shared" si="49"/>
        <v>#DIV/0!</v>
      </c>
    </row>
    <row r="481" spans="1:6" ht="18" customHeight="1">
      <c r="A481" s="41" t="s">
        <v>170</v>
      </c>
      <c r="B481" s="3" t="s">
        <v>84</v>
      </c>
      <c r="C481" s="4">
        <v>0</v>
      </c>
      <c r="D481" s="4">
        <v>0</v>
      </c>
      <c r="E481" s="14">
        <f t="shared" si="51"/>
        <v>0</v>
      </c>
      <c r="F481" s="14" t="e">
        <f t="shared" si="49"/>
        <v>#DIV/0!</v>
      </c>
    </row>
    <row r="482" spans="1:6" ht="15" customHeight="1">
      <c r="A482" s="41" t="s">
        <v>300</v>
      </c>
      <c r="B482" s="3" t="s">
        <v>953</v>
      </c>
      <c r="C482" s="4">
        <v>0</v>
      </c>
      <c r="D482" s="4">
        <v>0</v>
      </c>
      <c r="E482" s="14">
        <v>0</v>
      </c>
      <c r="F482" s="14" t="e">
        <f t="shared" si="49"/>
        <v>#DIV/0!</v>
      </c>
    </row>
    <row r="483" spans="1:6" ht="25.5" customHeight="1">
      <c r="A483" s="224" t="s">
        <v>1092</v>
      </c>
      <c r="B483" s="215"/>
      <c r="C483" s="5">
        <f>C491</f>
        <v>0</v>
      </c>
      <c r="D483" s="5">
        <f>D491</f>
        <v>0</v>
      </c>
      <c r="E483" s="139">
        <f>E491</f>
        <v>0</v>
      </c>
      <c r="F483" s="14" t="e">
        <f>E483/D483*100</f>
        <v>#DIV/0!</v>
      </c>
    </row>
    <row r="484" spans="1:6" ht="25.5" customHeight="1">
      <c r="A484" s="212" t="s">
        <v>1093</v>
      </c>
      <c r="B484" s="213"/>
      <c r="C484" s="64">
        <f>SUM(C485:C490)</f>
        <v>0</v>
      </c>
      <c r="D484" s="64">
        <f>SUM(D485:D490)</f>
        <v>0</v>
      </c>
      <c r="E484" s="137">
        <f>SUM(E485:E490)</f>
        <v>0</v>
      </c>
      <c r="F484" s="14" t="e">
        <f aca="true" t="shared" si="52" ref="F484:F490">E484/D484*100</f>
        <v>#DIV/0!</v>
      </c>
    </row>
    <row r="485" spans="1:6" ht="18" customHeight="1">
      <c r="A485" s="210" t="s">
        <v>1049</v>
      </c>
      <c r="B485" s="211"/>
      <c r="C485" s="4">
        <v>0</v>
      </c>
      <c r="D485" s="4">
        <v>0</v>
      </c>
      <c r="E485" s="14">
        <v>0</v>
      </c>
      <c r="F485" s="14" t="e">
        <f t="shared" si="52"/>
        <v>#DIV/0!</v>
      </c>
    </row>
    <row r="486" spans="1:6" ht="18" customHeight="1">
      <c r="A486" s="210" t="s">
        <v>1273</v>
      </c>
      <c r="B486" s="211"/>
      <c r="C486" s="4">
        <v>0</v>
      </c>
      <c r="D486" s="4">
        <v>0</v>
      </c>
      <c r="E486" s="14">
        <v>0</v>
      </c>
      <c r="F486" s="14" t="e">
        <f t="shared" si="52"/>
        <v>#DIV/0!</v>
      </c>
    </row>
    <row r="487" spans="1:6" ht="18" customHeight="1">
      <c r="A487" s="210" t="s">
        <v>1277</v>
      </c>
      <c r="B487" s="211"/>
      <c r="C487" s="4">
        <v>0</v>
      </c>
      <c r="D487" s="4">
        <v>0</v>
      </c>
      <c r="E487" s="14">
        <v>0</v>
      </c>
      <c r="F487" s="14" t="e">
        <f t="shared" si="52"/>
        <v>#DIV/0!</v>
      </c>
    </row>
    <row r="488" spans="1:6" ht="18" customHeight="1">
      <c r="A488" s="210" t="s">
        <v>1274</v>
      </c>
      <c r="B488" s="211"/>
      <c r="C488" s="4">
        <v>0</v>
      </c>
      <c r="D488" s="4">
        <v>0</v>
      </c>
      <c r="E488" s="14">
        <v>0</v>
      </c>
      <c r="F488" s="14" t="e">
        <f t="shared" si="52"/>
        <v>#DIV/0!</v>
      </c>
    </row>
    <row r="489" spans="1:6" ht="18" customHeight="1">
      <c r="A489" s="210" t="s">
        <v>1275</v>
      </c>
      <c r="B489" s="211"/>
      <c r="C489" s="4">
        <v>0</v>
      </c>
      <c r="D489" s="4">
        <v>0</v>
      </c>
      <c r="E489" s="14">
        <v>0</v>
      </c>
      <c r="F489" s="14" t="e">
        <f t="shared" si="52"/>
        <v>#DIV/0!</v>
      </c>
    </row>
    <row r="490" spans="1:6" ht="18" customHeight="1">
      <c r="A490" s="210" t="s">
        <v>1280</v>
      </c>
      <c r="B490" s="211"/>
      <c r="C490" s="4">
        <v>0</v>
      </c>
      <c r="D490" s="4">
        <v>0</v>
      </c>
      <c r="E490" s="14">
        <v>0</v>
      </c>
      <c r="F490" s="14" t="e">
        <f t="shared" si="52"/>
        <v>#DIV/0!</v>
      </c>
    </row>
    <row r="491" spans="1:6" ht="21" customHeight="1">
      <c r="A491" s="41">
        <v>41</v>
      </c>
      <c r="B491" s="3" t="s">
        <v>81</v>
      </c>
      <c r="C491" s="4">
        <f aca="true" t="shared" si="53" ref="C491:E492">C492</f>
        <v>0</v>
      </c>
      <c r="D491" s="4">
        <f t="shared" si="53"/>
        <v>0</v>
      </c>
      <c r="E491" s="14">
        <f t="shared" si="53"/>
        <v>0</v>
      </c>
      <c r="F491" s="14" t="e">
        <f>E491/D491*100</f>
        <v>#DIV/0!</v>
      </c>
    </row>
    <row r="492" spans="1:6" ht="18" customHeight="1">
      <c r="A492" s="41">
        <v>411</v>
      </c>
      <c r="B492" s="3" t="s">
        <v>82</v>
      </c>
      <c r="C492" s="4">
        <v>0</v>
      </c>
      <c r="D492" s="4">
        <v>0</v>
      </c>
      <c r="E492" s="14">
        <f t="shared" si="53"/>
        <v>0</v>
      </c>
      <c r="F492" s="14" t="e">
        <f>E492/D492*100</f>
        <v>#DIV/0!</v>
      </c>
    </row>
    <row r="493" spans="1:6" ht="15" customHeight="1">
      <c r="A493" s="41">
        <v>4111</v>
      </c>
      <c r="B493" s="3" t="s">
        <v>699</v>
      </c>
      <c r="C493" s="4">
        <v>0</v>
      </c>
      <c r="D493" s="4">
        <v>0</v>
      </c>
      <c r="E493" s="14">
        <v>0</v>
      </c>
      <c r="F493" s="14" t="e">
        <f>E493/D493*100</f>
        <v>#DIV/0!</v>
      </c>
    </row>
    <row r="494" spans="1:6" ht="25.5" customHeight="1">
      <c r="A494" s="214" t="s">
        <v>1094</v>
      </c>
      <c r="B494" s="215"/>
      <c r="C494" s="5">
        <f>C502</f>
        <v>40000</v>
      </c>
      <c r="D494" s="5">
        <f>D502</f>
        <v>40000</v>
      </c>
      <c r="E494" s="139">
        <f>E502</f>
        <v>17900</v>
      </c>
      <c r="F494" s="14">
        <f>E494/D494*100</f>
        <v>44.75</v>
      </c>
    </row>
    <row r="495" spans="1:6" ht="25.5" customHeight="1">
      <c r="A495" s="212" t="s">
        <v>1095</v>
      </c>
      <c r="B495" s="213"/>
      <c r="C495" s="64">
        <f>SUM(C496:C501)</f>
        <v>40000</v>
      </c>
      <c r="D495" s="64">
        <f>SUM(D496:D501)</f>
        <v>40000</v>
      </c>
      <c r="E495" s="137">
        <f>SUM(E496:E501)</f>
        <v>17900</v>
      </c>
      <c r="F495" s="14">
        <f aca="true" t="shared" si="54" ref="F495:F501">E495/D495*100</f>
        <v>44.75</v>
      </c>
    </row>
    <row r="496" spans="1:6" ht="18" customHeight="1">
      <c r="A496" s="210" t="s">
        <v>1049</v>
      </c>
      <c r="B496" s="211"/>
      <c r="C496" s="4">
        <v>40000</v>
      </c>
      <c r="D496" s="4">
        <v>40000</v>
      </c>
      <c r="E496" s="14">
        <v>17900</v>
      </c>
      <c r="F496" s="14">
        <f t="shared" si="54"/>
        <v>44.75</v>
      </c>
    </row>
    <row r="497" spans="1:6" ht="18" customHeight="1">
      <c r="A497" s="210" t="s">
        <v>1273</v>
      </c>
      <c r="B497" s="211"/>
      <c r="C497" s="4">
        <v>0</v>
      </c>
      <c r="D497" s="4">
        <v>0</v>
      </c>
      <c r="E497" s="14">
        <v>0</v>
      </c>
      <c r="F497" s="14" t="e">
        <f t="shared" si="54"/>
        <v>#DIV/0!</v>
      </c>
    </row>
    <row r="498" spans="1:6" ht="18" customHeight="1">
      <c r="A498" s="210" t="s">
        <v>1277</v>
      </c>
      <c r="B498" s="211"/>
      <c r="C498" s="4">
        <v>0</v>
      </c>
      <c r="D498" s="4">
        <v>0</v>
      </c>
      <c r="E498" s="14">
        <v>0</v>
      </c>
      <c r="F498" s="14" t="e">
        <f t="shared" si="54"/>
        <v>#DIV/0!</v>
      </c>
    </row>
    <row r="499" spans="1:6" ht="18" customHeight="1">
      <c r="A499" s="210" t="s">
        <v>1274</v>
      </c>
      <c r="B499" s="211"/>
      <c r="C499" s="4">
        <v>0</v>
      </c>
      <c r="D499" s="4">
        <v>0</v>
      </c>
      <c r="E499" s="14">
        <v>0</v>
      </c>
      <c r="F499" s="14" t="e">
        <f t="shared" si="54"/>
        <v>#DIV/0!</v>
      </c>
    </row>
    <row r="500" spans="1:6" ht="18" customHeight="1">
      <c r="A500" s="210" t="s">
        <v>1275</v>
      </c>
      <c r="B500" s="211"/>
      <c r="C500" s="4">
        <v>0</v>
      </c>
      <c r="D500" s="4">
        <v>0</v>
      </c>
      <c r="E500" s="14">
        <v>0</v>
      </c>
      <c r="F500" s="14" t="e">
        <f t="shared" si="54"/>
        <v>#DIV/0!</v>
      </c>
    </row>
    <row r="501" spans="1:6" ht="18" customHeight="1">
      <c r="A501" s="210" t="s">
        <v>1280</v>
      </c>
      <c r="B501" s="211"/>
      <c r="C501" s="4">
        <v>0</v>
      </c>
      <c r="D501" s="4">
        <v>0</v>
      </c>
      <c r="E501" s="14">
        <v>0</v>
      </c>
      <c r="F501" s="14" t="e">
        <f t="shared" si="54"/>
        <v>#DIV/0!</v>
      </c>
    </row>
    <row r="502" spans="1:6" ht="21" customHeight="1">
      <c r="A502" s="41">
        <v>32</v>
      </c>
      <c r="B502" s="3" t="s">
        <v>274</v>
      </c>
      <c r="C502" s="4">
        <f>C503</f>
        <v>40000</v>
      </c>
      <c r="D502" s="4">
        <f>D503</f>
        <v>40000</v>
      </c>
      <c r="E502" s="14">
        <f>E503</f>
        <v>17900</v>
      </c>
      <c r="F502" s="14">
        <f>E502/D502*100</f>
        <v>44.75</v>
      </c>
    </row>
    <row r="503" spans="1:6" ht="18" customHeight="1">
      <c r="A503" s="41">
        <v>323</v>
      </c>
      <c r="B503" s="3" t="s">
        <v>0</v>
      </c>
      <c r="C503" s="4">
        <v>40000</v>
      </c>
      <c r="D503" s="4">
        <v>40000</v>
      </c>
      <c r="E503" s="14">
        <f>E504+E505</f>
        <v>17900</v>
      </c>
      <c r="F503" s="14">
        <f>E503/D503*100</f>
        <v>44.75</v>
      </c>
    </row>
    <row r="504" spans="1:6" ht="15" customHeight="1">
      <c r="A504" s="41" t="s">
        <v>136</v>
      </c>
      <c r="B504" s="3" t="s">
        <v>613</v>
      </c>
      <c r="C504" s="4">
        <v>0</v>
      </c>
      <c r="D504" s="4">
        <v>0</v>
      </c>
      <c r="E504" s="14">
        <v>17900</v>
      </c>
      <c r="F504" s="14" t="e">
        <f>E504/D504*100</f>
        <v>#DIV/0!</v>
      </c>
    </row>
    <row r="505" spans="1:6" ht="15" customHeight="1">
      <c r="A505" s="41" t="s">
        <v>35</v>
      </c>
      <c r="B505" s="3" t="s">
        <v>776</v>
      </c>
      <c r="C505" s="4">
        <v>0</v>
      </c>
      <c r="D505" s="4">
        <v>0</v>
      </c>
      <c r="E505" s="14">
        <v>0</v>
      </c>
      <c r="F505" s="14" t="e">
        <f>E505/D505*100</f>
        <v>#DIV/0!</v>
      </c>
    </row>
    <row r="506" spans="1:6" ht="25.5" customHeight="1">
      <c r="A506" s="224" t="s">
        <v>1096</v>
      </c>
      <c r="B506" s="215"/>
      <c r="C506" s="5">
        <f>C514</f>
        <v>0</v>
      </c>
      <c r="D506" s="5">
        <f>D514</f>
        <v>0</v>
      </c>
      <c r="E506" s="5">
        <f>E514</f>
        <v>0</v>
      </c>
      <c r="F506" s="14" t="e">
        <f aca="true" t="shared" si="55" ref="F506:F516">E506/D506*100</f>
        <v>#DIV/0!</v>
      </c>
    </row>
    <row r="507" spans="1:6" ht="25.5" customHeight="1">
      <c r="A507" s="212" t="s">
        <v>1097</v>
      </c>
      <c r="B507" s="213"/>
      <c r="C507" s="64">
        <f>SUM(C508:C513)</f>
        <v>0</v>
      </c>
      <c r="D507" s="64">
        <f>SUM(D508:D513)</f>
        <v>0</v>
      </c>
      <c r="E507" s="137">
        <f>SUM(E508:E513)</f>
        <v>0</v>
      </c>
      <c r="F507" s="14" t="e">
        <f t="shared" si="55"/>
        <v>#DIV/0!</v>
      </c>
    </row>
    <row r="508" spans="1:6" ht="18" customHeight="1">
      <c r="A508" s="210" t="s">
        <v>1049</v>
      </c>
      <c r="B508" s="211"/>
      <c r="C508" s="4">
        <v>0</v>
      </c>
      <c r="D508" s="4">
        <v>0</v>
      </c>
      <c r="E508" s="14">
        <v>0</v>
      </c>
      <c r="F508" s="14" t="e">
        <f t="shared" si="55"/>
        <v>#DIV/0!</v>
      </c>
    </row>
    <row r="509" spans="1:6" ht="18" customHeight="1">
      <c r="A509" s="210" t="s">
        <v>1273</v>
      </c>
      <c r="B509" s="211"/>
      <c r="C509" s="4">
        <v>0</v>
      </c>
      <c r="D509" s="4">
        <v>0</v>
      </c>
      <c r="E509" s="14">
        <v>0</v>
      </c>
      <c r="F509" s="14" t="e">
        <f t="shared" si="55"/>
        <v>#DIV/0!</v>
      </c>
    </row>
    <row r="510" spans="1:6" ht="18" customHeight="1">
      <c r="A510" s="210" t="s">
        <v>1277</v>
      </c>
      <c r="B510" s="211"/>
      <c r="C510" s="4">
        <v>0</v>
      </c>
      <c r="D510" s="4">
        <v>0</v>
      </c>
      <c r="E510" s="14">
        <v>0</v>
      </c>
      <c r="F510" s="14" t="e">
        <f t="shared" si="55"/>
        <v>#DIV/0!</v>
      </c>
    </row>
    <row r="511" spans="1:6" ht="18" customHeight="1">
      <c r="A511" s="210" t="s">
        <v>1274</v>
      </c>
      <c r="B511" s="211"/>
      <c r="C511" s="4">
        <v>0</v>
      </c>
      <c r="D511" s="4">
        <v>0</v>
      </c>
      <c r="E511" s="14">
        <v>0</v>
      </c>
      <c r="F511" s="14" t="e">
        <f t="shared" si="55"/>
        <v>#DIV/0!</v>
      </c>
    </row>
    <row r="512" spans="1:6" ht="18" customHeight="1">
      <c r="A512" s="210" t="s">
        <v>1275</v>
      </c>
      <c r="B512" s="211"/>
      <c r="C512" s="4">
        <v>0</v>
      </c>
      <c r="D512" s="4">
        <v>0</v>
      </c>
      <c r="E512" s="14">
        <v>0</v>
      </c>
      <c r="F512" s="14" t="e">
        <f t="shared" si="55"/>
        <v>#DIV/0!</v>
      </c>
    </row>
    <row r="513" spans="1:6" ht="18" customHeight="1">
      <c r="A513" s="210" t="s">
        <v>1280</v>
      </c>
      <c r="B513" s="211"/>
      <c r="C513" s="4">
        <v>0</v>
      </c>
      <c r="D513" s="4">
        <v>0</v>
      </c>
      <c r="E513" s="14">
        <v>0</v>
      </c>
      <c r="F513" s="14" t="e">
        <f t="shared" si="55"/>
        <v>#DIV/0!</v>
      </c>
    </row>
    <row r="514" spans="1:6" ht="21" customHeight="1">
      <c r="A514" s="41">
        <v>42</v>
      </c>
      <c r="B514" s="3" t="s">
        <v>614</v>
      </c>
      <c r="C514" s="4">
        <f aca="true" t="shared" si="56" ref="C514:E515">C515</f>
        <v>0</v>
      </c>
      <c r="D514" s="4">
        <f t="shared" si="56"/>
        <v>0</v>
      </c>
      <c r="E514" s="14">
        <f t="shared" si="56"/>
        <v>0</v>
      </c>
      <c r="F514" s="14" t="e">
        <f t="shared" si="55"/>
        <v>#DIV/0!</v>
      </c>
    </row>
    <row r="515" spans="1:6" ht="18" customHeight="1">
      <c r="A515" s="41" t="s">
        <v>170</v>
      </c>
      <c r="B515" s="3" t="s">
        <v>84</v>
      </c>
      <c r="C515" s="4">
        <v>0</v>
      </c>
      <c r="D515" s="4">
        <v>0</v>
      </c>
      <c r="E515" s="14">
        <f t="shared" si="56"/>
        <v>0</v>
      </c>
      <c r="F515" s="14" t="e">
        <f t="shared" si="55"/>
        <v>#DIV/0!</v>
      </c>
    </row>
    <row r="516" spans="1:6" ht="15" customHeight="1">
      <c r="A516" s="41" t="s">
        <v>300</v>
      </c>
      <c r="B516" s="3" t="s">
        <v>953</v>
      </c>
      <c r="C516" s="4">
        <v>0</v>
      </c>
      <c r="D516" s="4">
        <v>0</v>
      </c>
      <c r="E516" s="14">
        <v>0</v>
      </c>
      <c r="F516" s="14" t="e">
        <f t="shared" si="55"/>
        <v>#DIV/0!</v>
      </c>
    </row>
    <row r="517" spans="1:6" ht="30" customHeight="1">
      <c r="A517" s="222" t="s">
        <v>954</v>
      </c>
      <c r="B517" s="223"/>
      <c r="C517" s="63">
        <f>C518</f>
        <v>0</v>
      </c>
      <c r="D517" s="63">
        <f>D518</f>
        <v>0</v>
      </c>
      <c r="E517" s="136">
        <f>E518</f>
        <v>0</v>
      </c>
      <c r="F517" s="14" t="e">
        <f>E517/D517*100</f>
        <v>#DIV/0!</v>
      </c>
    </row>
    <row r="518" spans="1:6" ht="25.5" customHeight="1">
      <c r="A518" s="224" t="s">
        <v>955</v>
      </c>
      <c r="B518" s="215"/>
      <c r="C518" s="5">
        <f>C526</f>
        <v>0</v>
      </c>
      <c r="D518" s="5">
        <f>D526</f>
        <v>0</v>
      </c>
      <c r="E518" s="139">
        <f>E526</f>
        <v>0</v>
      </c>
      <c r="F518" s="14" t="e">
        <f aca="true" t="shared" si="57" ref="F518:F684">E518/D518*100</f>
        <v>#DIV/0!</v>
      </c>
    </row>
    <row r="519" spans="1:6" ht="25.5" customHeight="1">
      <c r="A519" s="212" t="s">
        <v>1098</v>
      </c>
      <c r="B519" s="213"/>
      <c r="C519" s="64">
        <f>SUM(C520:C525)</f>
        <v>0</v>
      </c>
      <c r="D519" s="64">
        <f>SUM(D520:D525)</f>
        <v>0</v>
      </c>
      <c r="E519" s="137">
        <f>SUM(E520:E525)</f>
        <v>0</v>
      </c>
      <c r="F519" s="14" t="e">
        <f t="shared" si="57"/>
        <v>#DIV/0!</v>
      </c>
    </row>
    <row r="520" spans="1:6" ht="18" customHeight="1">
      <c r="A520" s="210" t="s">
        <v>1049</v>
      </c>
      <c r="B520" s="211"/>
      <c r="C520" s="4">
        <v>0</v>
      </c>
      <c r="D520" s="4">
        <v>0</v>
      </c>
      <c r="E520" s="14">
        <v>0</v>
      </c>
      <c r="F520" s="14" t="e">
        <f t="shared" si="57"/>
        <v>#DIV/0!</v>
      </c>
    </row>
    <row r="521" spans="1:6" ht="18" customHeight="1">
      <c r="A521" s="210" t="s">
        <v>1273</v>
      </c>
      <c r="B521" s="211"/>
      <c r="C521" s="4">
        <v>0</v>
      </c>
      <c r="D521" s="4">
        <v>0</v>
      </c>
      <c r="E521" s="14">
        <v>0</v>
      </c>
      <c r="F521" s="14" t="e">
        <f t="shared" si="57"/>
        <v>#DIV/0!</v>
      </c>
    </row>
    <row r="522" spans="1:6" ht="18" customHeight="1">
      <c r="A522" s="210" t="s">
        <v>1277</v>
      </c>
      <c r="B522" s="211"/>
      <c r="C522" s="4">
        <v>0</v>
      </c>
      <c r="D522" s="4">
        <v>0</v>
      </c>
      <c r="E522" s="14">
        <v>0</v>
      </c>
      <c r="F522" s="14" t="e">
        <f t="shared" si="57"/>
        <v>#DIV/0!</v>
      </c>
    </row>
    <row r="523" spans="1:6" ht="18" customHeight="1">
      <c r="A523" s="210" t="s">
        <v>1274</v>
      </c>
      <c r="B523" s="211"/>
      <c r="C523" s="4">
        <v>0</v>
      </c>
      <c r="D523" s="4">
        <v>0</v>
      </c>
      <c r="E523" s="14">
        <v>0</v>
      </c>
      <c r="F523" s="14" t="e">
        <f t="shared" si="57"/>
        <v>#DIV/0!</v>
      </c>
    </row>
    <row r="524" spans="1:6" ht="18" customHeight="1">
      <c r="A524" s="210" t="s">
        <v>1275</v>
      </c>
      <c r="B524" s="211"/>
      <c r="C524" s="4">
        <v>0</v>
      </c>
      <c r="D524" s="4">
        <v>0</v>
      </c>
      <c r="E524" s="14">
        <v>0</v>
      </c>
      <c r="F524" s="14" t="e">
        <f t="shared" si="57"/>
        <v>#DIV/0!</v>
      </c>
    </row>
    <row r="525" spans="1:6" ht="18" customHeight="1">
      <c r="A525" s="210" t="s">
        <v>1280</v>
      </c>
      <c r="B525" s="211"/>
      <c r="C525" s="4">
        <v>0</v>
      </c>
      <c r="D525" s="4">
        <v>0</v>
      </c>
      <c r="E525" s="14">
        <v>0</v>
      </c>
      <c r="F525" s="14" t="e">
        <f t="shared" si="57"/>
        <v>#DIV/0!</v>
      </c>
    </row>
    <row r="526" spans="1:6" ht="21" customHeight="1">
      <c r="A526" s="41">
        <v>38</v>
      </c>
      <c r="B526" s="3" t="s">
        <v>560</v>
      </c>
      <c r="C526" s="4">
        <f>C527</f>
        <v>0</v>
      </c>
      <c r="D526" s="4">
        <f>D527</f>
        <v>0</v>
      </c>
      <c r="E526" s="14">
        <f>E527</f>
        <v>0</v>
      </c>
      <c r="F526" s="14" t="e">
        <f t="shared" si="57"/>
        <v>#DIV/0!</v>
      </c>
    </row>
    <row r="527" spans="1:6" ht="18" customHeight="1">
      <c r="A527" s="41">
        <v>386</v>
      </c>
      <c r="B527" s="3" t="s">
        <v>85</v>
      </c>
      <c r="C527" s="4">
        <v>0</v>
      </c>
      <c r="D527" s="4">
        <v>0</v>
      </c>
      <c r="E527" s="14">
        <f>E528</f>
        <v>0</v>
      </c>
      <c r="F527" s="14" t="e">
        <f t="shared" si="57"/>
        <v>#DIV/0!</v>
      </c>
    </row>
    <row r="528" spans="1:6" ht="15" customHeight="1">
      <c r="A528" s="41">
        <v>3861</v>
      </c>
      <c r="B528" s="3" t="s">
        <v>88</v>
      </c>
      <c r="C528" s="4">
        <v>0</v>
      </c>
      <c r="D528" s="4">
        <v>0</v>
      </c>
      <c r="E528" s="14">
        <v>0</v>
      </c>
      <c r="F528" s="14" t="e">
        <f t="shared" si="57"/>
        <v>#DIV/0!</v>
      </c>
    </row>
    <row r="529" spans="1:6" ht="30" customHeight="1">
      <c r="A529" s="222" t="s">
        <v>956</v>
      </c>
      <c r="B529" s="223"/>
      <c r="C529" s="63">
        <f>C530+C544+C555</f>
        <v>4090550</v>
      </c>
      <c r="D529" s="63">
        <f>D530+D544+D555</f>
        <v>4098550</v>
      </c>
      <c r="E529" s="136">
        <f>E530+E544+E555</f>
        <v>1309826.43</v>
      </c>
      <c r="F529" s="14">
        <f t="shared" si="57"/>
        <v>31.958288419075036</v>
      </c>
    </row>
    <row r="530" spans="1:6" ht="25.5" customHeight="1">
      <c r="A530" s="214" t="s">
        <v>957</v>
      </c>
      <c r="B530" s="215"/>
      <c r="C530" s="5">
        <f>C538</f>
        <v>985000</v>
      </c>
      <c r="D530" s="5">
        <f>D538</f>
        <v>985000</v>
      </c>
      <c r="E530" s="139">
        <f>E538</f>
        <v>902232.6799999999</v>
      </c>
      <c r="F530" s="14">
        <f t="shared" si="57"/>
        <v>91.59722639593907</v>
      </c>
    </row>
    <row r="531" spans="1:6" ht="25.5" customHeight="1">
      <c r="A531" s="212" t="s">
        <v>1099</v>
      </c>
      <c r="B531" s="213"/>
      <c r="C531" s="64">
        <f>SUM(C532:C537)</f>
        <v>985000</v>
      </c>
      <c r="D531" s="64">
        <f>SUM(D532:D537)</f>
        <v>985000</v>
      </c>
      <c r="E531" s="137">
        <f>SUM(E532:E537)</f>
        <v>902232.68</v>
      </c>
      <c r="F531" s="14">
        <f t="shared" si="57"/>
        <v>91.59722639593909</v>
      </c>
    </row>
    <row r="532" spans="1:6" ht="18" customHeight="1">
      <c r="A532" s="210" t="s">
        <v>1049</v>
      </c>
      <c r="B532" s="211"/>
      <c r="C532" s="4">
        <v>0</v>
      </c>
      <c r="D532" s="4">
        <v>0</v>
      </c>
      <c r="E532" s="14">
        <v>0</v>
      </c>
      <c r="F532" s="14" t="e">
        <f t="shared" si="57"/>
        <v>#DIV/0!</v>
      </c>
    </row>
    <row r="533" spans="1:6" ht="18" customHeight="1">
      <c r="A533" s="210" t="s">
        <v>1273</v>
      </c>
      <c r="B533" s="211"/>
      <c r="C533" s="4">
        <v>0</v>
      </c>
      <c r="D533" s="4">
        <v>0</v>
      </c>
      <c r="E533" s="14">
        <v>0</v>
      </c>
      <c r="F533" s="14" t="e">
        <f t="shared" si="57"/>
        <v>#DIV/0!</v>
      </c>
    </row>
    <row r="534" spans="1:6" ht="18" customHeight="1">
      <c r="A534" s="210" t="s">
        <v>1277</v>
      </c>
      <c r="B534" s="211"/>
      <c r="C534" s="4">
        <v>985000</v>
      </c>
      <c r="D534" s="4">
        <v>985000</v>
      </c>
      <c r="E534" s="14">
        <v>902232.68</v>
      </c>
      <c r="F534" s="14">
        <f t="shared" si="57"/>
        <v>91.59722639593909</v>
      </c>
    </row>
    <row r="535" spans="1:6" ht="18" customHeight="1">
      <c r="A535" s="210" t="s">
        <v>1274</v>
      </c>
      <c r="B535" s="211"/>
      <c r="C535" s="4">
        <v>0</v>
      </c>
      <c r="D535" s="4">
        <v>0</v>
      </c>
      <c r="E535" s="14">
        <v>0</v>
      </c>
      <c r="F535" s="14" t="e">
        <f t="shared" si="57"/>
        <v>#DIV/0!</v>
      </c>
    </row>
    <row r="536" spans="1:6" ht="18" customHeight="1">
      <c r="A536" s="210" t="s">
        <v>1275</v>
      </c>
      <c r="B536" s="211"/>
      <c r="C536" s="4">
        <v>0</v>
      </c>
      <c r="D536" s="4">
        <v>0</v>
      </c>
      <c r="E536" s="14">
        <v>0</v>
      </c>
      <c r="F536" s="14" t="e">
        <f t="shared" si="57"/>
        <v>#DIV/0!</v>
      </c>
    </row>
    <row r="537" spans="1:6" ht="18" customHeight="1">
      <c r="A537" s="210" t="s">
        <v>1280</v>
      </c>
      <c r="B537" s="211"/>
      <c r="C537" s="4">
        <v>0</v>
      </c>
      <c r="D537" s="4">
        <v>0</v>
      </c>
      <c r="E537" s="14">
        <v>0</v>
      </c>
      <c r="F537" s="14" t="e">
        <f t="shared" si="57"/>
        <v>#DIV/0!</v>
      </c>
    </row>
    <row r="538" spans="1:6" ht="21" customHeight="1">
      <c r="A538" s="41">
        <v>32</v>
      </c>
      <c r="B538" s="3" t="s">
        <v>63</v>
      </c>
      <c r="C538" s="4">
        <f>C539+C542</f>
        <v>985000</v>
      </c>
      <c r="D538" s="4">
        <f>D539+D542</f>
        <v>985000</v>
      </c>
      <c r="E538" s="14">
        <f>E539+E542</f>
        <v>902232.6799999999</v>
      </c>
      <c r="F538" s="14">
        <f t="shared" si="57"/>
        <v>91.59722639593907</v>
      </c>
    </row>
    <row r="539" spans="1:6" ht="18" customHeight="1">
      <c r="A539" s="41">
        <v>322</v>
      </c>
      <c r="B539" s="3" t="s">
        <v>19</v>
      </c>
      <c r="C539" s="4">
        <v>500000</v>
      </c>
      <c r="D539" s="4">
        <v>500000</v>
      </c>
      <c r="E539" s="14">
        <f>SUM(E540:E541)</f>
        <v>418198.47</v>
      </c>
      <c r="F539" s="14">
        <f t="shared" si="57"/>
        <v>83.63969399999999</v>
      </c>
    </row>
    <row r="540" spans="1:6" ht="15" customHeight="1">
      <c r="A540" s="41">
        <v>3223</v>
      </c>
      <c r="B540" s="3" t="s">
        <v>133</v>
      </c>
      <c r="C540" s="4">
        <v>0</v>
      </c>
      <c r="D540" s="4">
        <v>0</v>
      </c>
      <c r="E540" s="14">
        <v>361860.97</v>
      </c>
      <c r="F540" s="14" t="e">
        <f t="shared" si="57"/>
        <v>#DIV/0!</v>
      </c>
    </row>
    <row r="541" spans="1:6" ht="15" customHeight="1">
      <c r="A541" s="41">
        <v>3224</v>
      </c>
      <c r="B541" s="3" t="s">
        <v>89</v>
      </c>
      <c r="C541" s="4">
        <v>0</v>
      </c>
      <c r="D541" s="4">
        <v>0</v>
      </c>
      <c r="E541" s="14">
        <v>56337.5</v>
      </c>
      <c r="F541" s="14" t="e">
        <f t="shared" si="57"/>
        <v>#DIV/0!</v>
      </c>
    </row>
    <row r="542" spans="1:6" ht="18" customHeight="1">
      <c r="A542" s="41">
        <v>323</v>
      </c>
      <c r="B542" s="3" t="s">
        <v>72</v>
      </c>
      <c r="C542" s="4">
        <v>485000</v>
      </c>
      <c r="D542" s="4">
        <v>485000</v>
      </c>
      <c r="E542" s="14">
        <f>E543</f>
        <v>484034.21</v>
      </c>
      <c r="F542" s="14">
        <f t="shared" si="57"/>
        <v>99.80086804123712</v>
      </c>
    </row>
    <row r="543" spans="1:6" ht="15" customHeight="1">
      <c r="A543" s="41">
        <v>3232</v>
      </c>
      <c r="B543" s="3" t="s">
        <v>73</v>
      </c>
      <c r="C543" s="4">
        <v>0</v>
      </c>
      <c r="D543" s="4">
        <v>0</v>
      </c>
      <c r="E543" s="14">
        <v>484034.21</v>
      </c>
      <c r="F543" s="14" t="e">
        <f t="shared" si="57"/>
        <v>#DIV/0!</v>
      </c>
    </row>
    <row r="544" spans="1:6" ht="25.5" customHeight="1">
      <c r="A544" s="214" t="s">
        <v>1304</v>
      </c>
      <c r="B544" s="215"/>
      <c r="C544" s="5">
        <f>C552</f>
        <v>400000</v>
      </c>
      <c r="D544" s="5">
        <f>D552</f>
        <v>408000</v>
      </c>
      <c r="E544" s="139">
        <f>E552</f>
        <v>407593.75</v>
      </c>
      <c r="F544" s="14">
        <f t="shared" si="57"/>
        <v>99.90042892156863</v>
      </c>
    </row>
    <row r="545" spans="1:6" ht="25.5" customHeight="1">
      <c r="A545" s="212" t="s">
        <v>1100</v>
      </c>
      <c r="B545" s="213"/>
      <c r="C545" s="64">
        <f>SUM(C546:C551)</f>
        <v>400000</v>
      </c>
      <c r="D545" s="64">
        <f>SUM(D546:D551)</f>
        <v>408000</v>
      </c>
      <c r="E545" s="137">
        <f>SUM(E546:E551)</f>
        <v>407593.75</v>
      </c>
      <c r="F545" s="14">
        <f t="shared" si="57"/>
        <v>99.90042892156863</v>
      </c>
    </row>
    <row r="546" spans="1:6" ht="18" customHeight="1">
      <c r="A546" s="210" t="s">
        <v>1049</v>
      </c>
      <c r="B546" s="211"/>
      <c r="C546" s="4">
        <v>50000</v>
      </c>
      <c r="D546" s="4">
        <f>50000+8000</f>
        <v>58000</v>
      </c>
      <c r="E546" s="14">
        <v>0</v>
      </c>
      <c r="F546" s="14">
        <f t="shared" si="57"/>
        <v>0</v>
      </c>
    </row>
    <row r="547" spans="1:6" ht="18" customHeight="1">
      <c r="A547" s="210" t="s">
        <v>1273</v>
      </c>
      <c r="B547" s="211"/>
      <c r="C547" s="4">
        <v>0</v>
      </c>
      <c r="D547" s="4">
        <v>0</v>
      </c>
      <c r="E547" s="14">
        <v>0</v>
      </c>
      <c r="F547" s="14" t="e">
        <f t="shared" si="57"/>
        <v>#DIV/0!</v>
      </c>
    </row>
    <row r="548" spans="1:6" ht="18" customHeight="1">
      <c r="A548" s="210" t="s">
        <v>1277</v>
      </c>
      <c r="B548" s="211"/>
      <c r="C548" s="4">
        <v>350000</v>
      </c>
      <c r="D548" s="4">
        <v>350000</v>
      </c>
      <c r="E548" s="14">
        <v>407593.75</v>
      </c>
      <c r="F548" s="14">
        <f t="shared" si="57"/>
        <v>116.45535714285715</v>
      </c>
    </row>
    <row r="549" spans="1:6" ht="18" customHeight="1">
      <c r="A549" s="210" t="s">
        <v>1274</v>
      </c>
      <c r="B549" s="211"/>
      <c r="C549" s="4">
        <v>0</v>
      </c>
      <c r="D549" s="4">
        <v>0</v>
      </c>
      <c r="E549" s="14">
        <v>0</v>
      </c>
      <c r="F549" s="14" t="e">
        <f t="shared" si="57"/>
        <v>#DIV/0!</v>
      </c>
    </row>
    <row r="550" spans="1:6" ht="18" customHeight="1">
      <c r="A550" s="210" t="s">
        <v>1275</v>
      </c>
      <c r="B550" s="211"/>
      <c r="C550" s="4">
        <v>0</v>
      </c>
      <c r="D550" s="4">
        <v>0</v>
      </c>
      <c r="E550" s="14">
        <v>0</v>
      </c>
      <c r="F550" s="14" t="e">
        <f t="shared" si="57"/>
        <v>#DIV/0!</v>
      </c>
    </row>
    <row r="551" spans="1:6" ht="18" customHeight="1">
      <c r="A551" s="210" t="s">
        <v>1280</v>
      </c>
      <c r="B551" s="211"/>
      <c r="C551" s="4">
        <v>0</v>
      </c>
      <c r="D551" s="4">
        <v>0</v>
      </c>
      <c r="E551" s="14">
        <v>0</v>
      </c>
      <c r="F551" s="14" t="e">
        <f t="shared" si="57"/>
        <v>#DIV/0!</v>
      </c>
    </row>
    <row r="552" spans="1:6" ht="21" customHeight="1">
      <c r="A552" s="41">
        <v>42</v>
      </c>
      <c r="B552" s="3" t="s">
        <v>614</v>
      </c>
      <c r="C552" s="4">
        <f aca="true" t="shared" si="58" ref="C552:E553">C553</f>
        <v>400000</v>
      </c>
      <c r="D552" s="4">
        <f t="shared" si="58"/>
        <v>408000</v>
      </c>
      <c r="E552" s="14">
        <f t="shared" si="58"/>
        <v>407593.75</v>
      </c>
      <c r="F552" s="14">
        <f t="shared" si="57"/>
        <v>99.90042892156863</v>
      </c>
    </row>
    <row r="553" spans="1:6" ht="18" customHeight="1">
      <c r="A553" s="41" t="s">
        <v>170</v>
      </c>
      <c r="B553" s="3" t="s">
        <v>84</v>
      </c>
      <c r="C553" s="4">
        <v>400000</v>
      </c>
      <c r="D553" s="4">
        <f>400000+8000</f>
        <v>408000</v>
      </c>
      <c r="E553" s="14">
        <f t="shared" si="58"/>
        <v>407593.75</v>
      </c>
      <c r="F553" s="14">
        <f t="shared" si="57"/>
        <v>99.90042892156863</v>
      </c>
    </row>
    <row r="554" spans="1:6" ht="15" customHeight="1">
      <c r="A554" s="41" t="s">
        <v>300</v>
      </c>
      <c r="B554" s="3" t="s">
        <v>615</v>
      </c>
      <c r="C554" s="4">
        <v>0</v>
      </c>
      <c r="D554" s="4">
        <v>0</v>
      </c>
      <c r="E554" s="14">
        <v>407593.75</v>
      </c>
      <c r="F554" s="14" t="e">
        <f t="shared" si="57"/>
        <v>#DIV/0!</v>
      </c>
    </row>
    <row r="555" spans="1:6" ht="25.5" customHeight="1">
      <c r="A555" s="214" t="s">
        <v>1305</v>
      </c>
      <c r="B555" s="215"/>
      <c r="C555" s="5">
        <f>C564</f>
        <v>2705550</v>
      </c>
      <c r="D555" s="5">
        <f>D564</f>
        <v>2705550</v>
      </c>
      <c r="E555" s="139">
        <f>E564</f>
        <v>0</v>
      </c>
      <c r="F555" s="14">
        <f aca="true" t="shared" si="59" ref="F555:F566">E555/D555*100</f>
        <v>0</v>
      </c>
    </row>
    <row r="556" spans="1:6" ht="25.5" customHeight="1">
      <c r="A556" s="212" t="s">
        <v>1306</v>
      </c>
      <c r="B556" s="213"/>
      <c r="C556" s="64">
        <f>SUM(C557:C563)</f>
        <v>2705550</v>
      </c>
      <c r="D556" s="64">
        <f>SUM(D557:D563)</f>
        <v>2705550</v>
      </c>
      <c r="E556" s="137">
        <f>SUM(E557:E563)</f>
        <v>0</v>
      </c>
      <c r="F556" s="14">
        <f t="shared" si="59"/>
        <v>0</v>
      </c>
    </row>
    <row r="557" spans="1:6" ht="18" customHeight="1">
      <c r="A557" s="210" t="s">
        <v>1049</v>
      </c>
      <c r="B557" s="211"/>
      <c r="C557" s="4">
        <v>0</v>
      </c>
      <c r="D557" s="4">
        <v>0</v>
      </c>
      <c r="E557" s="14">
        <v>0</v>
      </c>
      <c r="F557" s="14" t="e">
        <f t="shared" si="59"/>
        <v>#DIV/0!</v>
      </c>
    </row>
    <row r="558" spans="1:6" ht="18" customHeight="1">
      <c r="A558" s="210" t="s">
        <v>1273</v>
      </c>
      <c r="B558" s="211"/>
      <c r="C558" s="4">
        <v>0</v>
      </c>
      <c r="D558" s="4">
        <v>0</v>
      </c>
      <c r="E558" s="14">
        <v>0</v>
      </c>
      <c r="F558" s="14" t="e">
        <f t="shared" si="59"/>
        <v>#DIV/0!</v>
      </c>
    </row>
    <row r="559" spans="1:6" ht="18" customHeight="1">
      <c r="A559" s="210" t="s">
        <v>1277</v>
      </c>
      <c r="B559" s="211"/>
      <c r="C559" s="4">
        <v>0</v>
      </c>
      <c r="D559" s="4">
        <v>0</v>
      </c>
      <c r="E559" s="14">
        <v>0</v>
      </c>
      <c r="F559" s="14" t="e">
        <f t="shared" si="59"/>
        <v>#DIV/0!</v>
      </c>
    </row>
    <row r="560" spans="1:6" ht="18" customHeight="1">
      <c r="A560" s="210" t="s">
        <v>1274</v>
      </c>
      <c r="B560" s="211"/>
      <c r="C560" s="4">
        <v>0</v>
      </c>
      <c r="D560" s="4">
        <v>0</v>
      </c>
      <c r="E560" s="14">
        <v>0</v>
      </c>
      <c r="F560" s="14" t="e">
        <f t="shared" si="59"/>
        <v>#DIV/0!</v>
      </c>
    </row>
    <row r="561" spans="1:6" ht="18" customHeight="1">
      <c r="A561" s="210" t="s">
        <v>1275</v>
      </c>
      <c r="B561" s="211"/>
      <c r="C561" s="4">
        <v>0</v>
      </c>
      <c r="D561" s="4">
        <v>0</v>
      </c>
      <c r="E561" s="14">
        <v>0</v>
      </c>
      <c r="F561" s="14" t="e">
        <f t="shared" si="59"/>
        <v>#DIV/0!</v>
      </c>
    </row>
    <row r="562" spans="1:6" ht="18" customHeight="1">
      <c r="A562" s="210" t="s">
        <v>1280</v>
      </c>
      <c r="B562" s="211"/>
      <c r="C562" s="4">
        <v>0</v>
      </c>
      <c r="D562" s="4">
        <v>0</v>
      </c>
      <c r="E562" s="14">
        <v>0</v>
      </c>
      <c r="F562" s="14" t="e">
        <f t="shared" si="59"/>
        <v>#DIV/0!</v>
      </c>
    </row>
    <row r="563" spans="1:6" ht="18" customHeight="1">
      <c r="A563" s="210" t="s">
        <v>1307</v>
      </c>
      <c r="B563" s="211"/>
      <c r="C563" s="4">
        <v>2705550</v>
      </c>
      <c r="D563" s="4">
        <v>2705550</v>
      </c>
      <c r="E563" s="14">
        <v>0</v>
      </c>
      <c r="F563" s="14">
        <f>E563/D563*100</f>
        <v>0</v>
      </c>
    </row>
    <row r="564" spans="1:6" ht="21" customHeight="1">
      <c r="A564" s="41">
        <v>42</v>
      </c>
      <c r="B564" s="3" t="s">
        <v>614</v>
      </c>
      <c r="C564" s="4">
        <f aca="true" t="shared" si="60" ref="C564:E565">C565</f>
        <v>2705550</v>
      </c>
      <c r="D564" s="4">
        <f t="shared" si="60"/>
        <v>2705550</v>
      </c>
      <c r="E564" s="14">
        <f t="shared" si="60"/>
        <v>0</v>
      </c>
      <c r="F564" s="14">
        <f t="shared" si="59"/>
        <v>0</v>
      </c>
    </row>
    <row r="565" spans="1:6" ht="18" customHeight="1">
      <c r="A565" s="41" t="s">
        <v>170</v>
      </c>
      <c r="B565" s="3" t="s">
        <v>84</v>
      </c>
      <c r="C565" s="4">
        <v>2705550</v>
      </c>
      <c r="D565" s="4">
        <v>2705550</v>
      </c>
      <c r="E565" s="14">
        <f t="shared" si="60"/>
        <v>0</v>
      </c>
      <c r="F565" s="14">
        <f t="shared" si="59"/>
        <v>0</v>
      </c>
    </row>
    <row r="566" spans="1:6" ht="15" customHeight="1">
      <c r="A566" s="41" t="s">
        <v>300</v>
      </c>
      <c r="B566" s="3" t="s">
        <v>615</v>
      </c>
      <c r="C566" s="4">
        <v>0</v>
      </c>
      <c r="D566" s="4">
        <v>0</v>
      </c>
      <c r="E566" s="14">
        <v>0</v>
      </c>
      <c r="F566" s="14" t="e">
        <f t="shared" si="59"/>
        <v>#DIV/0!</v>
      </c>
    </row>
    <row r="567" spans="1:6" ht="30" customHeight="1">
      <c r="A567" s="222" t="s">
        <v>1308</v>
      </c>
      <c r="B567" s="223"/>
      <c r="C567" s="63">
        <f>C568+C585+C589+C600+C611</f>
        <v>3600000</v>
      </c>
      <c r="D567" s="63">
        <f>D568+D585+D589+D600+D611</f>
        <v>3555000</v>
      </c>
      <c r="E567" s="136">
        <f>E568+E585+E589+E600+E611</f>
        <v>3529449.29</v>
      </c>
      <c r="F567" s="14">
        <f t="shared" si="57"/>
        <v>99.28127398030942</v>
      </c>
    </row>
    <row r="568" spans="1:6" ht="25.5" customHeight="1">
      <c r="A568" s="225" t="s">
        <v>958</v>
      </c>
      <c r="B568" s="226"/>
      <c r="C568" s="5">
        <f>C576</f>
        <v>2700000</v>
      </c>
      <c r="D568" s="5">
        <f>D576</f>
        <v>2655000</v>
      </c>
      <c r="E568" s="139">
        <f>E576</f>
        <v>2631116.79</v>
      </c>
      <c r="F568" s="14">
        <f t="shared" si="57"/>
        <v>99.10044406779662</v>
      </c>
    </row>
    <row r="569" spans="1:6" ht="25.5" customHeight="1">
      <c r="A569" s="212" t="s">
        <v>1101</v>
      </c>
      <c r="B569" s="213"/>
      <c r="C569" s="64">
        <f>SUM(C570:C575)</f>
        <v>2700000</v>
      </c>
      <c r="D569" s="64">
        <f>SUM(D570:D575)</f>
        <v>2655000</v>
      </c>
      <c r="E569" s="137">
        <f>SUM(E570:E575)</f>
        <v>2631116.79</v>
      </c>
      <c r="F569" s="14">
        <f aca="true" t="shared" si="61" ref="F569:F575">E569/D569*100</f>
        <v>99.10044406779662</v>
      </c>
    </row>
    <row r="570" spans="1:6" ht="18" customHeight="1">
      <c r="A570" s="210" t="s">
        <v>1049</v>
      </c>
      <c r="B570" s="211"/>
      <c r="C570" s="4">
        <v>1865000</v>
      </c>
      <c r="D570" s="4">
        <f>1865000-45000</f>
        <v>1820000</v>
      </c>
      <c r="E570" s="14">
        <v>1554418.02</v>
      </c>
      <c r="F570" s="14">
        <f t="shared" si="61"/>
        <v>85.40758351648353</v>
      </c>
    </row>
    <row r="571" spans="1:6" ht="18" customHeight="1">
      <c r="A571" s="210" t="s">
        <v>1273</v>
      </c>
      <c r="B571" s="211"/>
      <c r="C571" s="4">
        <v>0</v>
      </c>
      <c r="D571" s="4">
        <v>0</v>
      </c>
      <c r="E571" s="14">
        <v>0</v>
      </c>
      <c r="F571" s="14" t="e">
        <f t="shared" si="61"/>
        <v>#DIV/0!</v>
      </c>
    </row>
    <row r="572" spans="1:6" ht="18" customHeight="1">
      <c r="A572" s="210" t="s">
        <v>1277</v>
      </c>
      <c r="B572" s="211"/>
      <c r="C572" s="4">
        <v>835000</v>
      </c>
      <c r="D572" s="4">
        <v>835000</v>
      </c>
      <c r="E572" s="14">
        <v>1076698.77</v>
      </c>
      <c r="F572" s="14">
        <f t="shared" si="61"/>
        <v>128.94596047904193</v>
      </c>
    </row>
    <row r="573" spans="1:6" ht="18" customHeight="1">
      <c r="A573" s="210" t="s">
        <v>1274</v>
      </c>
      <c r="B573" s="211"/>
      <c r="C573" s="4">
        <v>0</v>
      </c>
      <c r="D573" s="4">
        <v>0</v>
      </c>
      <c r="E573" s="14">
        <v>0</v>
      </c>
      <c r="F573" s="14" t="e">
        <f t="shared" si="61"/>
        <v>#DIV/0!</v>
      </c>
    </row>
    <row r="574" spans="1:6" ht="18" customHeight="1">
      <c r="A574" s="210" t="s">
        <v>1275</v>
      </c>
      <c r="B574" s="211"/>
      <c r="C574" s="4">
        <v>0</v>
      </c>
      <c r="D574" s="4">
        <v>0</v>
      </c>
      <c r="E574" s="14">
        <v>0</v>
      </c>
      <c r="F574" s="14" t="e">
        <f t="shared" si="61"/>
        <v>#DIV/0!</v>
      </c>
    </row>
    <row r="575" spans="1:6" ht="18" customHeight="1">
      <c r="A575" s="210" t="s">
        <v>1280</v>
      </c>
      <c r="B575" s="211"/>
      <c r="C575" s="4">
        <v>0</v>
      </c>
      <c r="D575" s="4">
        <v>0</v>
      </c>
      <c r="E575" s="14">
        <v>0</v>
      </c>
      <c r="F575" s="14" t="e">
        <f t="shared" si="61"/>
        <v>#DIV/0!</v>
      </c>
    </row>
    <row r="576" spans="1:6" ht="21" customHeight="1">
      <c r="A576" s="41">
        <v>32</v>
      </c>
      <c r="B576" s="3" t="s">
        <v>63</v>
      </c>
      <c r="C576" s="4">
        <f>SUM(C577+C580)</f>
        <v>2700000</v>
      </c>
      <c r="D576" s="4">
        <f>SUM(D577+D580)</f>
        <v>2655000</v>
      </c>
      <c r="E576" s="14">
        <f>SUM(E577+E580)</f>
        <v>2631116.79</v>
      </c>
      <c r="F576" s="14">
        <f t="shared" si="57"/>
        <v>99.10044406779662</v>
      </c>
    </row>
    <row r="577" spans="1:6" ht="18" customHeight="1">
      <c r="A577" s="41">
        <v>322</v>
      </c>
      <c r="B577" s="3" t="s">
        <v>70</v>
      </c>
      <c r="C577" s="4">
        <v>120000</v>
      </c>
      <c r="D577" s="4">
        <v>120000</v>
      </c>
      <c r="E577" s="14">
        <f>E578+E579</f>
        <v>97999.55</v>
      </c>
      <c r="F577" s="14">
        <f t="shared" si="57"/>
        <v>81.66629166666667</v>
      </c>
    </row>
    <row r="578" spans="1:6" ht="15" customHeight="1">
      <c r="A578" s="41" t="s">
        <v>275</v>
      </c>
      <c r="B578" s="3" t="s">
        <v>616</v>
      </c>
      <c r="C578" s="4">
        <v>0</v>
      </c>
      <c r="D578" s="4">
        <v>0</v>
      </c>
      <c r="E578" s="14">
        <v>52367</v>
      </c>
      <c r="F578" s="14" t="e">
        <f t="shared" si="57"/>
        <v>#DIV/0!</v>
      </c>
    </row>
    <row r="579" spans="1:6" ht="15" customHeight="1">
      <c r="A579" s="41">
        <v>3224</v>
      </c>
      <c r="B579" s="3" t="s">
        <v>90</v>
      </c>
      <c r="C579" s="4">
        <v>0</v>
      </c>
      <c r="D579" s="4">
        <v>0</v>
      </c>
      <c r="E579" s="14">
        <v>45632.55</v>
      </c>
      <c r="F579" s="14" t="e">
        <f>E579/D579*100</f>
        <v>#DIV/0!</v>
      </c>
    </row>
    <row r="580" spans="1:6" ht="18" customHeight="1">
      <c r="A580" s="41">
        <v>323</v>
      </c>
      <c r="B580" s="3" t="s">
        <v>0</v>
      </c>
      <c r="C580" s="4">
        <v>2580000</v>
      </c>
      <c r="D580" s="4">
        <f>2580000-45000</f>
        <v>2535000</v>
      </c>
      <c r="E580" s="14">
        <f>SUM(E581:E584)</f>
        <v>2533117.24</v>
      </c>
      <c r="F580" s="14">
        <f t="shared" si="57"/>
        <v>99.92572938856017</v>
      </c>
    </row>
    <row r="581" spans="1:6" ht="15" customHeight="1">
      <c r="A581" s="41">
        <v>3232</v>
      </c>
      <c r="B581" s="3" t="s">
        <v>91</v>
      </c>
      <c r="C581" s="4">
        <v>0</v>
      </c>
      <c r="D581" s="4">
        <v>0</v>
      </c>
      <c r="E581" s="14">
        <v>1249359.48</v>
      </c>
      <c r="F581" s="14" t="e">
        <f t="shared" si="57"/>
        <v>#DIV/0!</v>
      </c>
    </row>
    <row r="582" spans="1:6" ht="15" customHeight="1">
      <c r="A582" s="41">
        <v>3234</v>
      </c>
      <c r="B582" s="3" t="s">
        <v>92</v>
      </c>
      <c r="C582" s="4">
        <v>0</v>
      </c>
      <c r="D582" s="4">
        <v>0</v>
      </c>
      <c r="E582" s="14">
        <v>414448.75</v>
      </c>
      <c r="F582" s="14" t="e">
        <f t="shared" si="57"/>
        <v>#DIV/0!</v>
      </c>
    </row>
    <row r="583" spans="1:6" ht="15" customHeight="1">
      <c r="A583" s="41" t="s">
        <v>96</v>
      </c>
      <c r="B583" s="3" t="s">
        <v>97</v>
      </c>
      <c r="C583" s="4">
        <v>0</v>
      </c>
      <c r="D583" s="4">
        <v>0</v>
      </c>
      <c r="E583" s="14">
        <v>40209</v>
      </c>
      <c r="F583" s="14" t="e">
        <f t="shared" si="57"/>
        <v>#DIV/0!</v>
      </c>
    </row>
    <row r="584" spans="1:6" ht="15" customHeight="1">
      <c r="A584" s="41" t="s">
        <v>341</v>
      </c>
      <c r="B584" s="3" t="s">
        <v>617</v>
      </c>
      <c r="C584" s="4">
        <v>0</v>
      </c>
      <c r="D584" s="4">
        <v>0</v>
      </c>
      <c r="E584" s="14">
        <v>829100.01</v>
      </c>
      <c r="F584" s="14" t="e">
        <f t="shared" si="57"/>
        <v>#DIV/0!</v>
      </c>
    </row>
    <row r="585" spans="1:6" ht="35.25" customHeight="1">
      <c r="A585" s="225" t="s">
        <v>1159</v>
      </c>
      <c r="B585" s="226"/>
      <c r="C585" s="5">
        <f>C586</f>
        <v>0</v>
      </c>
      <c r="D585" s="5">
        <f>D586</f>
        <v>0</v>
      </c>
      <c r="E585" s="139">
        <f>E586</f>
        <v>0</v>
      </c>
      <c r="F585" s="14" t="e">
        <f>E585/D585*100</f>
        <v>#DIV/0!</v>
      </c>
    </row>
    <row r="586" spans="1:6" ht="21" customHeight="1">
      <c r="A586" s="41">
        <v>38</v>
      </c>
      <c r="B586" s="72" t="s">
        <v>560</v>
      </c>
      <c r="C586" s="4">
        <f aca="true" t="shared" si="62" ref="C586:E587">C587</f>
        <v>0</v>
      </c>
      <c r="D586" s="4">
        <f t="shared" si="62"/>
        <v>0</v>
      </c>
      <c r="E586" s="14">
        <f t="shared" si="62"/>
        <v>0</v>
      </c>
      <c r="F586" s="14" t="e">
        <f t="shared" si="57"/>
        <v>#DIV/0!</v>
      </c>
    </row>
    <row r="587" spans="1:6" ht="18" customHeight="1">
      <c r="A587" s="41">
        <v>386</v>
      </c>
      <c r="B587" s="3" t="s">
        <v>85</v>
      </c>
      <c r="C587" s="4">
        <f t="shared" si="62"/>
        <v>0</v>
      </c>
      <c r="D587" s="4">
        <f t="shared" si="62"/>
        <v>0</v>
      </c>
      <c r="E587" s="14">
        <f t="shared" si="62"/>
        <v>0</v>
      </c>
      <c r="F587" s="14" t="e">
        <f t="shared" si="57"/>
        <v>#DIV/0!</v>
      </c>
    </row>
    <row r="588" spans="1:6" ht="15" customHeight="1">
      <c r="A588" s="41">
        <v>3861</v>
      </c>
      <c r="B588" s="3" t="s">
        <v>618</v>
      </c>
      <c r="C588" s="4">
        <v>0</v>
      </c>
      <c r="D588" s="4">
        <v>0</v>
      </c>
      <c r="E588" s="14">
        <v>0</v>
      </c>
      <c r="F588" s="14" t="e">
        <f t="shared" si="57"/>
        <v>#DIV/0!</v>
      </c>
    </row>
    <row r="589" spans="1:6" ht="25.5" customHeight="1">
      <c r="A589" s="214" t="s">
        <v>959</v>
      </c>
      <c r="B589" s="215"/>
      <c r="C589" s="5">
        <f>C597</f>
        <v>900000</v>
      </c>
      <c r="D589" s="5">
        <f>D597</f>
        <v>900000</v>
      </c>
      <c r="E589" s="139">
        <f>E597</f>
        <v>898332.5</v>
      </c>
      <c r="F589" s="14">
        <f t="shared" si="57"/>
        <v>99.81472222222222</v>
      </c>
    </row>
    <row r="590" spans="1:6" ht="25.5" customHeight="1">
      <c r="A590" s="212" t="s">
        <v>1102</v>
      </c>
      <c r="B590" s="213"/>
      <c r="C590" s="64">
        <f>SUM(C591:C596)</f>
        <v>900000</v>
      </c>
      <c r="D590" s="64">
        <f>SUM(D591:D596)</f>
        <v>900000</v>
      </c>
      <c r="E590" s="137">
        <f>SUM(E591:E596)</f>
        <v>898332.5</v>
      </c>
      <c r="F590" s="14">
        <f aca="true" t="shared" si="63" ref="F590:F596">E590/D590*100</f>
        <v>99.81472222222222</v>
      </c>
    </row>
    <row r="591" spans="1:6" ht="18" customHeight="1">
      <c r="A591" s="210" t="s">
        <v>1049</v>
      </c>
      <c r="B591" s="211"/>
      <c r="C591" s="4">
        <v>335000</v>
      </c>
      <c r="D591" s="4">
        <v>335000</v>
      </c>
      <c r="E591" s="14">
        <v>0</v>
      </c>
      <c r="F591" s="14">
        <f t="shared" si="63"/>
        <v>0</v>
      </c>
    </row>
    <row r="592" spans="1:6" ht="18" customHeight="1">
      <c r="A592" s="210" t="s">
        <v>1273</v>
      </c>
      <c r="B592" s="211"/>
      <c r="C592" s="4">
        <v>0</v>
      </c>
      <c r="D592" s="4">
        <v>0</v>
      </c>
      <c r="E592" s="14">
        <v>0</v>
      </c>
      <c r="F592" s="14" t="e">
        <f t="shared" si="63"/>
        <v>#DIV/0!</v>
      </c>
    </row>
    <row r="593" spans="1:6" ht="18" customHeight="1">
      <c r="A593" s="210" t="s">
        <v>1277</v>
      </c>
      <c r="B593" s="211"/>
      <c r="C593" s="4">
        <v>450000</v>
      </c>
      <c r="D593" s="4">
        <v>450000</v>
      </c>
      <c r="E593" s="14">
        <v>773006.56</v>
      </c>
      <c r="F593" s="14">
        <f t="shared" si="63"/>
        <v>171.77923555555557</v>
      </c>
    </row>
    <row r="594" spans="1:6" ht="18" customHeight="1">
      <c r="A594" s="210" t="s">
        <v>1274</v>
      </c>
      <c r="B594" s="211"/>
      <c r="C594" s="4">
        <v>40000</v>
      </c>
      <c r="D594" s="4">
        <v>40000</v>
      </c>
      <c r="E594" s="14">
        <v>40000</v>
      </c>
      <c r="F594" s="14">
        <f t="shared" si="63"/>
        <v>100</v>
      </c>
    </row>
    <row r="595" spans="1:6" ht="18" customHeight="1">
      <c r="A595" s="210" t="s">
        <v>1275</v>
      </c>
      <c r="B595" s="211"/>
      <c r="C595" s="4">
        <v>0</v>
      </c>
      <c r="D595" s="4">
        <v>0</v>
      </c>
      <c r="E595" s="14">
        <v>0</v>
      </c>
      <c r="F595" s="14" t="e">
        <f t="shared" si="63"/>
        <v>#DIV/0!</v>
      </c>
    </row>
    <row r="596" spans="1:6" ht="18" customHeight="1">
      <c r="A596" s="210" t="s">
        <v>1280</v>
      </c>
      <c r="B596" s="211"/>
      <c r="C596" s="4">
        <v>75000</v>
      </c>
      <c r="D596" s="4">
        <v>75000</v>
      </c>
      <c r="E596" s="14">
        <v>85325.94</v>
      </c>
      <c r="F596" s="14">
        <f t="shared" si="63"/>
        <v>113.76792</v>
      </c>
    </row>
    <row r="597" spans="1:6" ht="21" customHeight="1">
      <c r="A597" s="41">
        <v>42</v>
      </c>
      <c r="B597" s="3" t="s">
        <v>83</v>
      </c>
      <c r="C597" s="4">
        <f>C598</f>
        <v>900000</v>
      </c>
      <c r="D597" s="4">
        <f>D598</f>
        <v>900000</v>
      </c>
      <c r="E597" s="14">
        <f>E598</f>
        <v>898332.5</v>
      </c>
      <c r="F597" s="14">
        <f t="shared" si="57"/>
        <v>99.81472222222222</v>
      </c>
    </row>
    <row r="598" spans="1:6" ht="18" customHeight="1">
      <c r="A598" s="41" t="s">
        <v>170</v>
      </c>
      <c r="B598" s="3" t="s">
        <v>84</v>
      </c>
      <c r="C598" s="4">
        <v>900000</v>
      </c>
      <c r="D598" s="4">
        <v>900000</v>
      </c>
      <c r="E598" s="14">
        <f>E599</f>
        <v>898332.5</v>
      </c>
      <c r="F598" s="14">
        <f t="shared" si="57"/>
        <v>99.81472222222222</v>
      </c>
    </row>
    <row r="599" spans="1:6" ht="15" customHeight="1">
      <c r="A599" s="41" t="s">
        <v>171</v>
      </c>
      <c r="B599" s="3" t="s">
        <v>172</v>
      </c>
      <c r="C599" s="4">
        <v>0</v>
      </c>
      <c r="D599" s="4">
        <v>0</v>
      </c>
      <c r="E599" s="14">
        <v>898332.5</v>
      </c>
      <c r="F599" s="14" t="e">
        <f t="shared" si="57"/>
        <v>#DIV/0!</v>
      </c>
    </row>
    <row r="600" spans="1:6" ht="25.5" customHeight="1">
      <c r="A600" s="214" t="s">
        <v>1106</v>
      </c>
      <c r="B600" s="215"/>
      <c r="C600" s="5">
        <f>C608</f>
        <v>0</v>
      </c>
      <c r="D600" s="5">
        <f>D608</f>
        <v>0</v>
      </c>
      <c r="E600" s="139">
        <f>E608</f>
        <v>0</v>
      </c>
      <c r="F600" s="14" t="e">
        <f aca="true" t="shared" si="64" ref="F600:F610">E600/D600*100</f>
        <v>#DIV/0!</v>
      </c>
    </row>
    <row r="601" spans="1:6" ht="25.5" customHeight="1">
      <c r="A601" s="212" t="s">
        <v>1103</v>
      </c>
      <c r="B601" s="213"/>
      <c r="C601" s="64">
        <f>SUM(C602:C607)</f>
        <v>0</v>
      </c>
      <c r="D601" s="64">
        <f>SUM(D602:D607)</f>
        <v>0</v>
      </c>
      <c r="E601" s="137">
        <f>SUM(E602:E607)</f>
        <v>0</v>
      </c>
      <c r="F601" s="14" t="e">
        <f t="shared" si="64"/>
        <v>#DIV/0!</v>
      </c>
    </row>
    <row r="602" spans="1:6" ht="18" customHeight="1">
      <c r="A602" s="210" t="s">
        <v>1049</v>
      </c>
      <c r="B602" s="211"/>
      <c r="C602" s="4">
        <v>0</v>
      </c>
      <c r="D602" s="4">
        <v>0</v>
      </c>
      <c r="E602" s="14">
        <v>0</v>
      </c>
      <c r="F602" s="14" t="e">
        <f t="shared" si="64"/>
        <v>#DIV/0!</v>
      </c>
    </row>
    <row r="603" spans="1:6" ht="18" customHeight="1">
      <c r="A603" s="210" t="s">
        <v>1273</v>
      </c>
      <c r="B603" s="211"/>
      <c r="C603" s="4">
        <v>0</v>
      </c>
      <c r="D603" s="4">
        <v>0</v>
      </c>
      <c r="E603" s="14">
        <v>0</v>
      </c>
      <c r="F603" s="14" t="e">
        <f t="shared" si="64"/>
        <v>#DIV/0!</v>
      </c>
    </row>
    <row r="604" spans="1:6" ht="18" customHeight="1">
      <c r="A604" s="210" t="s">
        <v>1277</v>
      </c>
      <c r="B604" s="211"/>
      <c r="C604" s="4">
        <v>0</v>
      </c>
      <c r="D604" s="4">
        <v>0</v>
      </c>
      <c r="E604" s="14">
        <v>0</v>
      </c>
      <c r="F604" s="14" t="e">
        <f t="shared" si="64"/>
        <v>#DIV/0!</v>
      </c>
    </row>
    <row r="605" spans="1:6" ht="18" customHeight="1">
      <c r="A605" s="210" t="s">
        <v>1274</v>
      </c>
      <c r="B605" s="211"/>
      <c r="C605" s="4">
        <v>0</v>
      </c>
      <c r="D605" s="4">
        <v>0</v>
      </c>
      <c r="E605" s="14">
        <v>0</v>
      </c>
      <c r="F605" s="14" t="e">
        <f t="shared" si="64"/>
        <v>#DIV/0!</v>
      </c>
    </row>
    <row r="606" spans="1:6" ht="18" customHeight="1">
      <c r="A606" s="210" t="s">
        <v>1275</v>
      </c>
      <c r="B606" s="211"/>
      <c r="C606" s="4">
        <v>0</v>
      </c>
      <c r="D606" s="4">
        <v>0</v>
      </c>
      <c r="E606" s="14">
        <v>0</v>
      </c>
      <c r="F606" s="14" t="e">
        <f t="shared" si="64"/>
        <v>#DIV/0!</v>
      </c>
    </row>
    <row r="607" spans="1:6" ht="18" customHeight="1">
      <c r="A607" s="210" t="s">
        <v>1280</v>
      </c>
      <c r="B607" s="211"/>
      <c r="C607" s="4">
        <v>0</v>
      </c>
      <c r="D607" s="4">
        <v>0</v>
      </c>
      <c r="E607" s="14">
        <v>0</v>
      </c>
      <c r="F607" s="14" t="e">
        <f t="shared" si="64"/>
        <v>#DIV/0!</v>
      </c>
    </row>
    <row r="608" spans="1:6" ht="21" customHeight="1">
      <c r="A608" s="41">
        <v>42</v>
      </c>
      <c r="B608" s="3" t="s">
        <v>83</v>
      </c>
      <c r="C608" s="4">
        <f>C609</f>
        <v>0</v>
      </c>
      <c r="D608" s="4">
        <f>D609</f>
        <v>0</v>
      </c>
      <c r="E608" s="14">
        <f>E609</f>
        <v>0</v>
      </c>
      <c r="F608" s="14" t="e">
        <f t="shared" si="64"/>
        <v>#DIV/0!</v>
      </c>
    </row>
    <row r="609" spans="1:6" ht="18" customHeight="1">
      <c r="A609" s="41" t="s">
        <v>170</v>
      </c>
      <c r="B609" s="3" t="s">
        <v>84</v>
      </c>
      <c r="C609" s="4">
        <v>0</v>
      </c>
      <c r="D609" s="4">
        <v>0</v>
      </c>
      <c r="E609" s="14">
        <f>E610</f>
        <v>0</v>
      </c>
      <c r="F609" s="14" t="e">
        <f t="shared" si="64"/>
        <v>#DIV/0!</v>
      </c>
    </row>
    <row r="610" spans="1:6" ht="15" customHeight="1">
      <c r="A610" s="41" t="s">
        <v>171</v>
      </c>
      <c r="B610" s="3" t="s">
        <v>172</v>
      </c>
      <c r="C610" s="4">
        <v>0</v>
      </c>
      <c r="D610" s="4">
        <v>0</v>
      </c>
      <c r="E610" s="14">
        <v>0</v>
      </c>
      <c r="F610" s="14" t="e">
        <f t="shared" si="64"/>
        <v>#DIV/0!</v>
      </c>
    </row>
    <row r="611" spans="1:6" ht="25.5" customHeight="1">
      <c r="A611" s="214" t="s">
        <v>1104</v>
      </c>
      <c r="B611" s="215"/>
      <c r="C611" s="5">
        <f>C619</f>
        <v>0</v>
      </c>
      <c r="D611" s="5">
        <f>D619</f>
        <v>0</v>
      </c>
      <c r="E611" s="139">
        <f>E619</f>
        <v>0</v>
      </c>
      <c r="F611" s="14" t="e">
        <f>E611/D611*100</f>
        <v>#DIV/0!</v>
      </c>
    </row>
    <row r="612" spans="1:6" ht="25.5" customHeight="1">
      <c r="A612" s="212" t="s">
        <v>1105</v>
      </c>
      <c r="B612" s="213"/>
      <c r="C612" s="64">
        <f>SUM(C613:C618)</f>
        <v>0</v>
      </c>
      <c r="D612" s="64">
        <f>SUM(D613:D618)</f>
        <v>0</v>
      </c>
      <c r="E612" s="137">
        <f>SUM(E613:E618)</f>
        <v>0</v>
      </c>
      <c r="F612" s="14" t="e">
        <f aca="true" t="shared" si="65" ref="F612:F618">E612/D612*100</f>
        <v>#DIV/0!</v>
      </c>
    </row>
    <row r="613" spans="1:6" ht="18" customHeight="1">
      <c r="A613" s="210" t="s">
        <v>1049</v>
      </c>
      <c r="B613" s="211"/>
      <c r="C613" s="4">
        <v>0</v>
      </c>
      <c r="D613" s="4">
        <v>0</v>
      </c>
      <c r="E613" s="14">
        <v>0</v>
      </c>
      <c r="F613" s="14" t="e">
        <f t="shared" si="65"/>
        <v>#DIV/0!</v>
      </c>
    </row>
    <row r="614" spans="1:6" ht="18" customHeight="1">
      <c r="A614" s="210" t="s">
        <v>1273</v>
      </c>
      <c r="B614" s="211"/>
      <c r="C614" s="4">
        <v>0</v>
      </c>
      <c r="D614" s="4">
        <v>0</v>
      </c>
      <c r="E614" s="14">
        <v>0</v>
      </c>
      <c r="F614" s="14" t="e">
        <f t="shared" si="65"/>
        <v>#DIV/0!</v>
      </c>
    </row>
    <row r="615" spans="1:6" ht="18" customHeight="1">
      <c r="A615" s="210" t="s">
        <v>1277</v>
      </c>
      <c r="B615" s="211"/>
      <c r="C615" s="4">
        <v>0</v>
      </c>
      <c r="D615" s="4">
        <v>0</v>
      </c>
      <c r="E615" s="14">
        <v>0</v>
      </c>
      <c r="F615" s="14" t="e">
        <f t="shared" si="65"/>
        <v>#DIV/0!</v>
      </c>
    </row>
    <row r="616" spans="1:6" ht="18" customHeight="1">
      <c r="A616" s="210" t="s">
        <v>1274</v>
      </c>
      <c r="B616" s="211"/>
      <c r="C616" s="4">
        <v>0</v>
      </c>
      <c r="D616" s="4">
        <v>0</v>
      </c>
      <c r="E616" s="14">
        <v>0</v>
      </c>
      <c r="F616" s="14" t="e">
        <f t="shared" si="65"/>
        <v>#DIV/0!</v>
      </c>
    </row>
    <row r="617" spans="1:6" ht="18" customHeight="1">
      <c r="A617" s="210" t="s">
        <v>1275</v>
      </c>
      <c r="B617" s="211"/>
      <c r="C617" s="4">
        <v>0</v>
      </c>
      <c r="D617" s="4">
        <v>0</v>
      </c>
      <c r="E617" s="14">
        <v>0</v>
      </c>
      <c r="F617" s="14" t="e">
        <f t="shared" si="65"/>
        <v>#DIV/0!</v>
      </c>
    </row>
    <row r="618" spans="1:6" ht="18" customHeight="1">
      <c r="A618" s="210" t="s">
        <v>1280</v>
      </c>
      <c r="B618" s="211"/>
      <c r="C618" s="4">
        <v>0</v>
      </c>
      <c r="D618" s="4">
        <v>0</v>
      </c>
      <c r="E618" s="14">
        <v>0</v>
      </c>
      <c r="F618" s="14" t="e">
        <f t="shared" si="65"/>
        <v>#DIV/0!</v>
      </c>
    </row>
    <row r="619" spans="1:6" ht="21" customHeight="1">
      <c r="A619" s="41">
        <v>42</v>
      </c>
      <c r="B619" s="3" t="s">
        <v>83</v>
      </c>
      <c r="C619" s="4">
        <f>C620</f>
        <v>0</v>
      </c>
      <c r="D619" s="4">
        <f>D620</f>
        <v>0</v>
      </c>
      <c r="E619" s="14">
        <f>E620</f>
        <v>0</v>
      </c>
      <c r="F619" s="14" t="e">
        <f>E619/D619*100</f>
        <v>#DIV/0!</v>
      </c>
    </row>
    <row r="620" spans="1:6" ht="18" customHeight="1">
      <c r="A620" s="41" t="s">
        <v>167</v>
      </c>
      <c r="B620" s="3" t="s">
        <v>168</v>
      </c>
      <c r="C620" s="4">
        <v>0</v>
      </c>
      <c r="D620" s="4">
        <v>0</v>
      </c>
      <c r="E620" s="14">
        <f>E621</f>
        <v>0</v>
      </c>
      <c r="F620" s="14" t="e">
        <f>E620/D620*100</f>
        <v>#DIV/0!</v>
      </c>
    </row>
    <row r="621" spans="1:6" ht="15" customHeight="1">
      <c r="A621" s="41" t="s">
        <v>169</v>
      </c>
      <c r="B621" s="3" t="s">
        <v>753</v>
      </c>
      <c r="C621" s="4">
        <v>0</v>
      </c>
      <c r="D621" s="4">
        <v>0</v>
      </c>
      <c r="E621" s="14">
        <v>0</v>
      </c>
      <c r="F621" s="14" t="e">
        <f>E621/D621*100</f>
        <v>#DIV/0!</v>
      </c>
    </row>
    <row r="622" spans="1:6" ht="30" customHeight="1">
      <c r="A622" s="222" t="s">
        <v>960</v>
      </c>
      <c r="B622" s="223"/>
      <c r="C622" s="63">
        <f>C623+C634+C645</f>
        <v>53000</v>
      </c>
      <c r="D622" s="63">
        <f>D623+D634+D645</f>
        <v>53000</v>
      </c>
      <c r="E622" s="136">
        <f>E623+E634+E645</f>
        <v>52187.5</v>
      </c>
      <c r="F622" s="14">
        <f t="shared" si="57"/>
        <v>98.46698113207547</v>
      </c>
    </row>
    <row r="623" spans="1:6" ht="25.5" customHeight="1">
      <c r="A623" s="214" t="s">
        <v>961</v>
      </c>
      <c r="B623" s="215"/>
      <c r="C623" s="5">
        <f>C631</f>
        <v>0</v>
      </c>
      <c r="D623" s="5">
        <f>D631</f>
        <v>0</v>
      </c>
      <c r="E623" s="139">
        <f>E631</f>
        <v>0</v>
      </c>
      <c r="F623" s="14" t="e">
        <f t="shared" si="57"/>
        <v>#DIV/0!</v>
      </c>
    </row>
    <row r="624" spans="1:6" ht="25.5" customHeight="1">
      <c r="A624" s="212" t="s">
        <v>1107</v>
      </c>
      <c r="B624" s="213"/>
      <c r="C624" s="64">
        <f>SUM(C625:C630)</f>
        <v>0</v>
      </c>
      <c r="D624" s="64">
        <f>SUM(D625:D630)</f>
        <v>0</v>
      </c>
      <c r="E624" s="137">
        <f>SUM(E625:E630)</f>
        <v>0</v>
      </c>
      <c r="F624" s="14" t="e">
        <f t="shared" si="57"/>
        <v>#DIV/0!</v>
      </c>
    </row>
    <row r="625" spans="1:6" ht="18" customHeight="1">
      <c r="A625" s="210" t="s">
        <v>1049</v>
      </c>
      <c r="B625" s="211"/>
      <c r="C625" s="4">
        <v>0</v>
      </c>
      <c r="D625" s="4">
        <v>0</v>
      </c>
      <c r="E625" s="14">
        <v>0</v>
      </c>
      <c r="F625" s="14" t="e">
        <f t="shared" si="57"/>
        <v>#DIV/0!</v>
      </c>
    </row>
    <row r="626" spans="1:6" ht="18" customHeight="1">
      <c r="A626" s="210" t="s">
        <v>1273</v>
      </c>
      <c r="B626" s="211"/>
      <c r="C626" s="4">
        <v>0</v>
      </c>
      <c r="D626" s="4">
        <v>0</v>
      </c>
      <c r="E626" s="14">
        <v>0</v>
      </c>
      <c r="F626" s="14" t="e">
        <f t="shared" si="57"/>
        <v>#DIV/0!</v>
      </c>
    </row>
    <row r="627" spans="1:6" ht="18" customHeight="1">
      <c r="A627" s="210" t="s">
        <v>1277</v>
      </c>
      <c r="B627" s="211"/>
      <c r="C627" s="4">
        <v>0</v>
      </c>
      <c r="D627" s="4">
        <v>0</v>
      </c>
      <c r="E627" s="14">
        <v>0</v>
      </c>
      <c r="F627" s="14" t="e">
        <f t="shared" si="57"/>
        <v>#DIV/0!</v>
      </c>
    </row>
    <row r="628" spans="1:6" ht="18" customHeight="1">
      <c r="A628" s="210" t="s">
        <v>1274</v>
      </c>
      <c r="B628" s="211"/>
      <c r="C628" s="4">
        <v>0</v>
      </c>
      <c r="D628" s="4">
        <v>0</v>
      </c>
      <c r="E628" s="14">
        <v>0</v>
      </c>
      <c r="F628" s="14" t="e">
        <f t="shared" si="57"/>
        <v>#DIV/0!</v>
      </c>
    </row>
    <row r="629" spans="1:6" ht="18" customHeight="1">
      <c r="A629" s="210" t="s">
        <v>1275</v>
      </c>
      <c r="B629" s="211"/>
      <c r="C629" s="4">
        <v>0</v>
      </c>
      <c r="D629" s="4">
        <v>0</v>
      </c>
      <c r="E629" s="14">
        <v>0</v>
      </c>
      <c r="F629" s="14" t="e">
        <f t="shared" si="57"/>
        <v>#DIV/0!</v>
      </c>
    </row>
    <row r="630" spans="1:6" ht="18" customHeight="1">
      <c r="A630" s="210" t="s">
        <v>1310</v>
      </c>
      <c r="B630" s="211"/>
      <c r="C630" s="4">
        <v>0</v>
      </c>
      <c r="D630" s="4">
        <v>0</v>
      </c>
      <c r="E630" s="14">
        <v>0</v>
      </c>
      <c r="F630" s="14" t="e">
        <f t="shared" si="57"/>
        <v>#DIV/0!</v>
      </c>
    </row>
    <row r="631" spans="1:6" ht="21" customHeight="1">
      <c r="A631" s="41">
        <v>41</v>
      </c>
      <c r="B631" s="3" t="s">
        <v>81</v>
      </c>
      <c r="C631" s="4">
        <f aca="true" t="shared" si="66" ref="C631:E632">C632</f>
        <v>0</v>
      </c>
      <c r="D631" s="4">
        <f t="shared" si="66"/>
        <v>0</v>
      </c>
      <c r="E631" s="14">
        <f t="shared" si="66"/>
        <v>0</v>
      </c>
      <c r="F631" s="14" t="e">
        <f t="shared" si="57"/>
        <v>#DIV/0!</v>
      </c>
    </row>
    <row r="632" spans="1:6" ht="18" customHeight="1">
      <c r="A632" s="41">
        <v>411</v>
      </c>
      <c r="B632" s="3" t="s">
        <v>82</v>
      </c>
      <c r="C632" s="4">
        <v>0</v>
      </c>
      <c r="D632" s="4">
        <v>0</v>
      </c>
      <c r="E632" s="14">
        <f t="shared" si="66"/>
        <v>0</v>
      </c>
      <c r="F632" s="14" t="e">
        <f t="shared" si="57"/>
        <v>#DIV/0!</v>
      </c>
    </row>
    <row r="633" spans="1:6" ht="15" customHeight="1">
      <c r="A633" s="41">
        <v>4111</v>
      </c>
      <c r="B633" s="3" t="s">
        <v>342</v>
      </c>
      <c r="C633" s="75">
        <v>0</v>
      </c>
      <c r="D633" s="75">
        <v>0</v>
      </c>
      <c r="E633" s="140">
        <v>0</v>
      </c>
      <c r="F633" s="14" t="e">
        <f t="shared" si="57"/>
        <v>#DIV/0!</v>
      </c>
    </row>
    <row r="634" spans="1:6" ht="25.5" customHeight="1">
      <c r="A634" s="214" t="s">
        <v>962</v>
      </c>
      <c r="B634" s="215"/>
      <c r="C634" s="5">
        <f>C642</f>
        <v>0</v>
      </c>
      <c r="D634" s="5">
        <f>D642</f>
        <v>0</v>
      </c>
      <c r="E634" s="139">
        <f>E642</f>
        <v>0</v>
      </c>
      <c r="F634" s="14" t="e">
        <f t="shared" si="57"/>
        <v>#DIV/0!</v>
      </c>
    </row>
    <row r="635" spans="1:6" ht="25.5" customHeight="1">
      <c r="A635" s="212" t="s">
        <v>1108</v>
      </c>
      <c r="B635" s="213"/>
      <c r="C635" s="64">
        <f>SUM(C636:C641)</f>
        <v>0</v>
      </c>
      <c r="D635" s="64">
        <f>SUM(D636:D641)</f>
        <v>0</v>
      </c>
      <c r="E635" s="137">
        <f>SUM(E636:E641)</f>
        <v>0</v>
      </c>
      <c r="F635" s="14" t="e">
        <f aca="true" t="shared" si="67" ref="F635:F641">E635/D635*100</f>
        <v>#DIV/0!</v>
      </c>
    </row>
    <row r="636" spans="1:6" ht="18" customHeight="1">
      <c r="A636" s="210" t="s">
        <v>1049</v>
      </c>
      <c r="B636" s="211"/>
      <c r="C636" s="4">
        <v>0</v>
      </c>
      <c r="D636" s="4">
        <v>0</v>
      </c>
      <c r="E636" s="14">
        <v>0</v>
      </c>
      <c r="F636" s="14" t="e">
        <f t="shared" si="67"/>
        <v>#DIV/0!</v>
      </c>
    </row>
    <row r="637" spans="1:6" ht="18" customHeight="1">
      <c r="A637" s="210" t="s">
        <v>1273</v>
      </c>
      <c r="B637" s="211"/>
      <c r="C637" s="4">
        <v>0</v>
      </c>
      <c r="D637" s="4">
        <v>0</v>
      </c>
      <c r="E637" s="14">
        <v>0</v>
      </c>
      <c r="F637" s="14" t="e">
        <f t="shared" si="67"/>
        <v>#DIV/0!</v>
      </c>
    </row>
    <row r="638" spans="1:6" ht="18" customHeight="1">
      <c r="A638" s="210" t="s">
        <v>1277</v>
      </c>
      <c r="B638" s="211"/>
      <c r="C638" s="4">
        <v>0</v>
      </c>
      <c r="D638" s="4">
        <v>0</v>
      </c>
      <c r="E638" s="14">
        <v>0</v>
      </c>
      <c r="F638" s="14" t="e">
        <f t="shared" si="67"/>
        <v>#DIV/0!</v>
      </c>
    </row>
    <row r="639" spans="1:6" ht="18" customHeight="1">
      <c r="A639" s="210" t="s">
        <v>1274</v>
      </c>
      <c r="B639" s="211"/>
      <c r="C639" s="4">
        <v>0</v>
      </c>
      <c r="D639" s="4">
        <v>0</v>
      </c>
      <c r="E639" s="14">
        <v>0</v>
      </c>
      <c r="F639" s="14" t="e">
        <f t="shared" si="67"/>
        <v>#DIV/0!</v>
      </c>
    </row>
    <row r="640" spans="1:6" ht="18" customHeight="1">
      <c r="A640" s="210" t="s">
        <v>1275</v>
      </c>
      <c r="B640" s="211"/>
      <c r="C640" s="4">
        <v>0</v>
      </c>
      <c r="D640" s="4">
        <v>0</v>
      </c>
      <c r="E640" s="14">
        <v>0</v>
      </c>
      <c r="F640" s="14" t="e">
        <f t="shared" si="67"/>
        <v>#DIV/0!</v>
      </c>
    </row>
    <row r="641" spans="1:6" ht="18" customHeight="1">
      <c r="A641" s="210" t="s">
        <v>1280</v>
      </c>
      <c r="B641" s="211"/>
      <c r="C641" s="4">
        <v>0</v>
      </c>
      <c r="D641" s="4">
        <v>0</v>
      </c>
      <c r="E641" s="14">
        <v>0</v>
      </c>
      <c r="F641" s="14" t="e">
        <f t="shared" si="67"/>
        <v>#DIV/0!</v>
      </c>
    </row>
    <row r="642" spans="1:6" ht="21" customHeight="1">
      <c r="A642" s="41">
        <v>42</v>
      </c>
      <c r="B642" s="3" t="s">
        <v>614</v>
      </c>
      <c r="C642" s="4">
        <f aca="true" t="shared" si="68" ref="C642:E643">C643</f>
        <v>0</v>
      </c>
      <c r="D642" s="4">
        <f t="shared" si="68"/>
        <v>0</v>
      </c>
      <c r="E642" s="14">
        <f t="shared" si="68"/>
        <v>0</v>
      </c>
      <c r="F642" s="14" t="e">
        <f t="shared" si="57"/>
        <v>#DIV/0!</v>
      </c>
    </row>
    <row r="643" spans="1:6" ht="18" customHeight="1">
      <c r="A643" s="41" t="s">
        <v>170</v>
      </c>
      <c r="B643" s="3" t="s">
        <v>84</v>
      </c>
      <c r="C643" s="4">
        <v>0</v>
      </c>
      <c r="D643" s="4">
        <v>0</v>
      </c>
      <c r="E643" s="14">
        <f t="shared" si="68"/>
        <v>0</v>
      </c>
      <c r="F643" s="14" t="e">
        <f t="shared" si="57"/>
        <v>#DIV/0!</v>
      </c>
    </row>
    <row r="644" spans="1:6" ht="15" customHeight="1">
      <c r="A644" s="41" t="s">
        <v>300</v>
      </c>
      <c r="B644" s="3" t="s">
        <v>301</v>
      </c>
      <c r="C644" s="4">
        <v>0</v>
      </c>
      <c r="D644" s="4">
        <v>0</v>
      </c>
      <c r="E644" s="14">
        <v>0</v>
      </c>
      <c r="F644" s="14" t="e">
        <f t="shared" si="57"/>
        <v>#DIV/0!</v>
      </c>
    </row>
    <row r="645" spans="1:6" ht="25.5" customHeight="1">
      <c r="A645" s="225" t="s">
        <v>963</v>
      </c>
      <c r="B645" s="226"/>
      <c r="C645" s="5">
        <f>C653</f>
        <v>53000</v>
      </c>
      <c r="D645" s="5">
        <f>D653</f>
        <v>53000</v>
      </c>
      <c r="E645" s="139">
        <f>E653</f>
        <v>52187.5</v>
      </c>
      <c r="F645" s="14">
        <f>E645/D645*100</f>
        <v>98.46698113207547</v>
      </c>
    </row>
    <row r="646" spans="1:6" ht="25.5" customHeight="1">
      <c r="A646" s="212" t="s">
        <v>1109</v>
      </c>
      <c r="B646" s="213"/>
      <c r="C646" s="64">
        <f>SUM(C647:C652)</f>
        <v>53000</v>
      </c>
      <c r="D646" s="64">
        <f>SUM(D647:D652)</f>
        <v>53000</v>
      </c>
      <c r="E646" s="137">
        <f>SUM(E647:E652)</f>
        <v>52187.5</v>
      </c>
      <c r="F646" s="14">
        <f aca="true" t="shared" si="69" ref="F646:F652">E646/D646*100</f>
        <v>98.46698113207547</v>
      </c>
    </row>
    <row r="647" spans="1:6" ht="18" customHeight="1">
      <c r="A647" s="210" t="s">
        <v>1049</v>
      </c>
      <c r="B647" s="211"/>
      <c r="C647" s="4">
        <v>53000</v>
      </c>
      <c r="D647" s="4">
        <v>53000</v>
      </c>
      <c r="E647" s="14">
        <v>52187.5</v>
      </c>
      <c r="F647" s="14">
        <f t="shared" si="69"/>
        <v>98.46698113207547</v>
      </c>
    </row>
    <row r="648" spans="1:6" ht="18" customHeight="1">
      <c r="A648" s="210" t="s">
        <v>1273</v>
      </c>
      <c r="B648" s="211"/>
      <c r="C648" s="4">
        <v>0</v>
      </c>
      <c r="D648" s="4">
        <v>0</v>
      </c>
      <c r="E648" s="14">
        <v>0</v>
      </c>
      <c r="F648" s="14" t="e">
        <f t="shared" si="69"/>
        <v>#DIV/0!</v>
      </c>
    </row>
    <row r="649" spans="1:6" ht="18" customHeight="1">
      <c r="A649" s="210" t="s">
        <v>1277</v>
      </c>
      <c r="B649" s="211"/>
      <c r="C649" s="4">
        <v>0</v>
      </c>
      <c r="D649" s="4">
        <v>0</v>
      </c>
      <c r="E649" s="14">
        <v>0</v>
      </c>
      <c r="F649" s="14" t="e">
        <f t="shared" si="69"/>
        <v>#DIV/0!</v>
      </c>
    </row>
    <row r="650" spans="1:6" ht="18" customHeight="1">
      <c r="A650" s="210" t="s">
        <v>1274</v>
      </c>
      <c r="B650" s="211"/>
      <c r="C650" s="4">
        <v>0</v>
      </c>
      <c r="D650" s="4">
        <v>0</v>
      </c>
      <c r="E650" s="14">
        <v>0</v>
      </c>
      <c r="F650" s="14" t="e">
        <f t="shared" si="69"/>
        <v>#DIV/0!</v>
      </c>
    </row>
    <row r="651" spans="1:6" ht="18" customHeight="1">
      <c r="A651" s="210" t="s">
        <v>1275</v>
      </c>
      <c r="B651" s="211"/>
      <c r="C651" s="4">
        <v>0</v>
      </c>
      <c r="D651" s="4">
        <v>0</v>
      </c>
      <c r="E651" s="14">
        <v>0</v>
      </c>
      <c r="F651" s="14" t="e">
        <f t="shared" si="69"/>
        <v>#DIV/0!</v>
      </c>
    </row>
    <row r="652" spans="1:6" ht="18" customHeight="1">
      <c r="A652" s="210" t="s">
        <v>1280</v>
      </c>
      <c r="B652" s="211"/>
      <c r="C652" s="4">
        <v>0</v>
      </c>
      <c r="D652" s="4">
        <v>0</v>
      </c>
      <c r="E652" s="14">
        <v>0</v>
      </c>
      <c r="F652" s="14" t="e">
        <f t="shared" si="69"/>
        <v>#DIV/0!</v>
      </c>
    </row>
    <row r="653" spans="1:6" ht="21" customHeight="1">
      <c r="A653" s="41">
        <v>32</v>
      </c>
      <c r="B653" s="3" t="s">
        <v>63</v>
      </c>
      <c r="C653" s="4">
        <f>C654</f>
        <v>53000</v>
      </c>
      <c r="D653" s="4">
        <f>D654</f>
        <v>53000</v>
      </c>
      <c r="E653" s="14">
        <f>E654</f>
        <v>52187.5</v>
      </c>
      <c r="F653" s="14">
        <f>E653/D653*100</f>
        <v>98.46698113207547</v>
      </c>
    </row>
    <row r="654" spans="1:6" ht="18" customHeight="1">
      <c r="A654" s="41">
        <v>323</v>
      </c>
      <c r="B654" s="3" t="s">
        <v>0</v>
      </c>
      <c r="C654" s="4">
        <v>53000</v>
      </c>
      <c r="D654" s="4">
        <v>53000</v>
      </c>
      <c r="E654" s="14">
        <f>SUM(E655:E655)</f>
        <v>52187.5</v>
      </c>
      <c r="F654" s="14">
        <f>E654/D654*100</f>
        <v>98.46698113207547</v>
      </c>
    </row>
    <row r="655" spans="1:6" ht="15" customHeight="1">
      <c r="A655" s="41">
        <v>3232</v>
      </c>
      <c r="B655" s="3" t="s">
        <v>561</v>
      </c>
      <c r="C655" s="4">
        <v>0</v>
      </c>
      <c r="D655" s="4">
        <v>0</v>
      </c>
      <c r="E655" s="14">
        <v>52187.5</v>
      </c>
      <c r="F655" s="14" t="e">
        <f>E655/D655*100</f>
        <v>#DIV/0!</v>
      </c>
    </row>
    <row r="656" spans="1:6" ht="30" customHeight="1">
      <c r="A656" s="222" t="s">
        <v>964</v>
      </c>
      <c r="B656" s="223"/>
      <c r="C656" s="63">
        <f>C657+C672+C686</f>
        <v>1453000</v>
      </c>
      <c r="D656" s="63">
        <f>D657+D672+D686</f>
        <v>1404000</v>
      </c>
      <c r="E656" s="136">
        <f>E657+E672+E686</f>
        <v>1348622.65</v>
      </c>
      <c r="F656" s="14">
        <f t="shared" si="57"/>
        <v>96.0557443019943</v>
      </c>
    </row>
    <row r="657" spans="1:6" ht="25.5" customHeight="1">
      <c r="A657" s="225" t="s">
        <v>965</v>
      </c>
      <c r="B657" s="226"/>
      <c r="C657" s="5">
        <f>C665</f>
        <v>1403000</v>
      </c>
      <c r="D657" s="5">
        <f>D665</f>
        <v>1354000</v>
      </c>
      <c r="E657" s="139">
        <f>E665</f>
        <v>1299447.65</v>
      </c>
      <c r="F657" s="14">
        <f t="shared" si="57"/>
        <v>95.97102289512554</v>
      </c>
    </row>
    <row r="658" spans="1:6" ht="25.5" customHeight="1">
      <c r="A658" s="212" t="s">
        <v>1110</v>
      </c>
      <c r="B658" s="213"/>
      <c r="C658" s="64">
        <f>SUM(C659:C664)</f>
        <v>1403000</v>
      </c>
      <c r="D658" s="64">
        <f>SUM(D659:D664)</f>
        <v>1354000</v>
      </c>
      <c r="E658" s="137">
        <f>SUM(E659:E664)</f>
        <v>1299447.65</v>
      </c>
      <c r="F658" s="14">
        <f t="shared" si="57"/>
        <v>95.97102289512554</v>
      </c>
    </row>
    <row r="659" spans="1:6" ht="18" customHeight="1">
      <c r="A659" s="210" t="s">
        <v>1049</v>
      </c>
      <c r="B659" s="211"/>
      <c r="C659" s="4">
        <v>718000</v>
      </c>
      <c r="D659" s="4">
        <f>718000-49000</f>
        <v>669000</v>
      </c>
      <c r="E659" s="14">
        <v>528770.57</v>
      </c>
      <c r="F659" s="14">
        <f t="shared" si="57"/>
        <v>79.03894917787743</v>
      </c>
    </row>
    <row r="660" spans="1:6" ht="18" customHeight="1">
      <c r="A660" s="210" t="s">
        <v>1273</v>
      </c>
      <c r="B660" s="211"/>
      <c r="C660" s="4">
        <v>0</v>
      </c>
      <c r="D660" s="4">
        <v>0</v>
      </c>
      <c r="E660" s="14">
        <v>0</v>
      </c>
      <c r="F660" s="14" t="e">
        <f t="shared" si="57"/>
        <v>#DIV/0!</v>
      </c>
    </row>
    <row r="661" spans="1:6" ht="18" customHeight="1">
      <c r="A661" s="210" t="s">
        <v>1277</v>
      </c>
      <c r="B661" s="211"/>
      <c r="C661" s="4">
        <v>685000</v>
      </c>
      <c r="D661" s="4">
        <v>685000</v>
      </c>
      <c r="E661" s="14">
        <v>770677.08</v>
      </c>
      <c r="F661" s="14">
        <f t="shared" si="57"/>
        <v>112.50760291970803</v>
      </c>
    </row>
    <row r="662" spans="1:6" ht="18" customHeight="1">
      <c r="A662" s="210" t="s">
        <v>1274</v>
      </c>
      <c r="B662" s="211"/>
      <c r="C662" s="4">
        <v>0</v>
      </c>
      <c r="D662" s="4">
        <v>0</v>
      </c>
      <c r="E662" s="14">
        <v>0</v>
      </c>
      <c r="F662" s="14" t="e">
        <f t="shared" si="57"/>
        <v>#DIV/0!</v>
      </c>
    </row>
    <row r="663" spans="1:6" ht="18" customHeight="1">
      <c r="A663" s="210" t="s">
        <v>1275</v>
      </c>
      <c r="B663" s="211"/>
      <c r="C663" s="4">
        <v>0</v>
      </c>
      <c r="D663" s="4">
        <v>0</v>
      </c>
      <c r="E663" s="14">
        <v>0</v>
      </c>
      <c r="F663" s="14" t="e">
        <f t="shared" si="57"/>
        <v>#DIV/0!</v>
      </c>
    </row>
    <row r="664" spans="1:6" ht="18" customHeight="1">
      <c r="A664" s="210" t="s">
        <v>1280</v>
      </c>
      <c r="B664" s="211"/>
      <c r="C664" s="4">
        <v>0</v>
      </c>
      <c r="D664" s="4">
        <v>0</v>
      </c>
      <c r="E664" s="14">
        <v>0</v>
      </c>
      <c r="F664" s="14" t="e">
        <f t="shared" si="57"/>
        <v>#DIV/0!</v>
      </c>
    </row>
    <row r="665" spans="1:6" ht="21" customHeight="1">
      <c r="A665" s="41">
        <v>32</v>
      </c>
      <c r="B665" s="3" t="s">
        <v>63</v>
      </c>
      <c r="C665" s="4">
        <f>C666+C669</f>
        <v>1403000</v>
      </c>
      <c r="D665" s="4">
        <f>D666+D669</f>
        <v>1354000</v>
      </c>
      <c r="E665" s="14">
        <f>E666+E669</f>
        <v>1299447.65</v>
      </c>
      <c r="F665" s="14">
        <f t="shared" si="57"/>
        <v>95.97102289512554</v>
      </c>
    </row>
    <row r="666" spans="1:6" ht="18" customHeight="1">
      <c r="A666" s="41">
        <v>322</v>
      </c>
      <c r="B666" s="3" t="s">
        <v>70</v>
      </c>
      <c r="C666" s="4">
        <v>423000</v>
      </c>
      <c r="D666" s="4">
        <v>423000</v>
      </c>
      <c r="E666" s="14">
        <f>E667+E668</f>
        <v>386594.99</v>
      </c>
      <c r="F666" s="14">
        <f t="shared" si="57"/>
        <v>91.39361465721039</v>
      </c>
    </row>
    <row r="667" spans="1:6" ht="15" customHeight="1">
      <c r="A667" s="41" t="s">
        <v>275</v>
      </c>
      <c r="B667" s="3" t="s">
        <v>276</v>
      </c>
      <c r="C667" s="4">
        <v>0</v>
      </c>
      <c r="D667" s="4">
        <v>0</v>
      </c>
      <c r="E667" s="14">
        <v>303810.5</v>
      </c>
      <c r="F667" s="14" t="e">
        <f>E667/D667*100</f>
        <v>#DIV/0!</v>
      </c>
    </row>
    <row r="668" spans="1:6" ht="15" customHeight="1">
      <c r="A668" s="41">
        <v>3224</v>
      </c>
      <c r="B668" s="3" t="s">
        <v>90</v>
      </c>
      <c r="C668" s="4">
        <v>0</v>
      </c>
      <c r="D668" s="4">
        <v>0</v>
      </c>
      <c r="E668" s="14">
        <v>82784.49</v>
      </c>
      <c r="F668" s="14" t="e">
        <f t="shared" si="57"/>
        <v>#DIV/0!</v>
      </c>
    </row>
    <row r="669" spans="1:6" ht="18" customHeight="1">
      <c r="A669" s="41">
        <v>323</v>
      </c>
      <c r="B669" s="3" t="s">
        <v>0</v>
      </c>
      <c r="C669" s="4">
        <v>980000</v>
      </c>
      <c r="D669" s="4">
        <f>980000-49000</f>
        <v>931000</v>
      </c>
      <c r="E669" s="14">
        <f>E670+E671</f>
        <v>912852.66</v>
      </c>
      <c r="F669" s="14">
        <f t="shared" si="57"/>
        <v>98.05076906552095</v>
      </c>
    </row>
    <row r="670" spans="1:6" ht="15" customHeight="1">
      <c r="A670" s="41">
        <v>3232</v>
      </c>
      <c r="B670" s="3" t="s">
        <v>91</v>
      </c>
      <c r="C670" s="4">
        <v>0</v>
      </c>
      <c r="D670" s="4">
        <v>0</v>
      </c>
      <c r="E670" s="14">
        <v>866565.16</v>
      </c>
      <c r="F670" s="14" t="e">
        <f t="shared" si="57"/>
        <v>#DIV/0!</v>
      </c>
    </row>
    <row r="671" spans="1:6" ht="15" customHeight="1">
      <c r="A671" s="41" t="s">
        <v>35</v>
      </c>
      <c r="B671" s="3" t="s">
        <v>277</v>
      </c>
      <c r="C671" s="4">
        <v>0</v>
      </c>
      <c r="D671" s="4">
        <v>0</v>
      </c>
      <c r="E671" s="14">
        <v>46287.5</v>
      </c>
      <c r="F671" s="14" t="e">
        <f>E671/D671*100</f>
        <v>#DIV/0!</v>
      </c>
    </row>
    <row r="672" spans="1:6" ht="25.5" customHeight="1">
      <c r="A672" s="245" t="s">
        <v>966</v>
      </c>
      <c r="B672" s="246"/>
      <c r="C672" s="5">
        <f>C680</f>
        <v>10000</v>
      </c>
      <c r="D672" s="5">
        <f>D680</f>
        <v>10000</v>
      </c>
      <c r="E672" s="139">
        <f>E680</f>
        <v>9675</v>
      </c>
      <c r="F672" s="14">
        <f t="shared" si="57"/>
        <v>96.75</v>
      </c>
    </row>
    <row r="673" spans="1:6" ht="25.5" customHeight="1">
      <c r="A673" s="212" t="s">
        <v>1111</v>
      </c>
      <c r="B673" s="213"/>
      <c r="C673" s="64">
        <f>SUM(C674:C679)</f>
        <v>10000</v>
      </c>
      <c r="D673" s="64">
        <f>SUM(D674:D679)</f>
        <v>10000</v>
      </c>
      <c r="E673" s="137">
        <f>SUM(E674:E679)</f>
        <v>9675</v>
      </c>
      <c r="F673" s="14">
        <f aca="true" t="shared" si="70" ref="F673:F679">E673/D673*100</f>
        <v>96.75</v>
      </c>
    </row>
    <row r="674" spans="1:6" ht="18" customHeight="1">
      <c r="A674" s="210" t="s">
        <v>1049</v>
      </c>
      <c r="B674" s="211"/>
      <c r="C674" s="4">
        <v>0</v>
      </c>
      <c r="D674" s="4">
        <v>0</v>
      </c>
      <c r="E674" s="14">
        <v>0</v>
      </c>
      <c r="F674" s="14" t="e">
        <f t="shared" si="70"/>
        <v>#DIV/0!</v>
      </c>
    </row>
    <row r="675" spans="1:6" ht="18" customHeight="1">
      <c r="A675" s="210" t="s">
        <v>1273</v>
      </c>
      <c r="B675" s="211"/>
      <c r="C675" s="4">
        <v>0</v>
      </c>
      <c r="D675" s="4">
        <v>0</v>
      </c>
      <c r="E675" s="14">
        <v>0</v>
      </c>
      <c r="F675" s="14" t="e">
        <f t="shared" si="70"/>
        <v>#DIV/0!</v>
      </c>
    </row>
    <row r="676" spans="1:6" ht="18" customHeight="1">
      <c r="A676" s="210" t="s">
        <v>1277</v>
      </c>
      <c r="B676" s="211"/>
      <c r="C676" s="4">
        <v>10000</v>
      </c>
      <c r="D676" s="4">
        <v>10000</v>
      </c>
      <c r="E676" s="14">
        <v>9675</v>
      </c>
      <c r="F676" s="14">
        <f t="shared" si="70"/>
        <v>96.75</v>
      </c>
    </row>
    <row r="677" spans="1:6" ht="18" customHeight="1">
      <c r="A677" s="210" t="s">
        <v>1274</v>
      </c>
      <c r="B677" s="211"/>
      <c r="C677" s="4">
        <v>0</v>
      </c>
      <c r="D677" s="4">
        <v>0</v>
      </c>
      <c r="E677" s="14">
        <v>0</v>
      </c>
      <c r="F677" s="14" t="e">
        <f t="shared" si="70"/>
        <v>#DIV/0!</v>
      </c>
    </row>
    <row r="678" spans="1:6" ht="18" customHeight="1">
      <c r="A678" s="210" t="s">
        <v>1275</v>
      </c>
      <c r="B678" s="211"/>
      <c r="C678" s="4">
        <v>0</v>
      </c>
      <c r="D678" s="4">
        <v>0</v>
      </c>
      <c r="E678" s="14">
        <v>0</v>
      </c>
      <c r="F678" s="14" t="e">
        <f t="shared" si="70"/>
        <v>#DIV/0!</v>
      </c>
    </row>
    <row r="679" spans="1:6" ht="18" customHeight="1">
      <c r="A679" s="210" t="s">
        <v>1280</v>
      </c>
      <c r="B679" s="211"/>
      <c r="C679" s="4">
        <v>0</v>
      </c>
      <c r="D679" s="4">
        <v>0</v>
      </c>
      <c r="E679" s="14">
        <v>0</v>
      </c>
      <c r="F679" s="14" t="e">
        <f t="shared" si="70"/>
        <v>#DIV/0!</v>
      </c>
    </row>
    <row r="680" spans="1:6" ht="21" customHeight="1">
      <c r="A680" s="41">
        <v>32</v>
      </c>
      <c r="B680" s="3" t="s">
        <v>63</v>
      </c>
      <c r="C680" s="4">
        <f>C681+C684</f>
        <v>10000</v>
      </c>
      <c r="D680" s="4">
        <f>D681+D684</f>
        <v>10000</v>
      </c>
      <c r="E680" s="14">
        <f>E681+E684</f>
        <v>9675</v>
      </c>
      <c r="F680" s="14">
        <f t="shared" si="57"/>
        <v>96.75</v>
      </c>
    </row>
    <row r="681" spans="1:6" ht="18" customHeight="1">
      <c r="A681" s="41">
        <v>323</v>
      </c>
      <c r="B681" s="3" t="s">
        <v>0</v>
      </c>
      <c r="C681" s="4">
        <v>0</v>
      </c>
      <c r="D681" s="4">
        <v>0</v>
      </c>
      <c r="E681" s="14">
        <f>SUM(E682:E683)</f>
        <v>0</v>
      </c>
      <c r="F681" s="14" t="e">
        <f t="shared" si="57"/>
        <v>#DIV/0!</v>
      </c>
    </row>
    <row r="682" spans="1:6" ht="15" customHeight="1">
      <c r="A682" s="41" t="s">
        <v>562</v>
      </c>
      <c r="B682" s="3" t="s">
        <v>563</v>
      </c>
      <c r="C682" s="4">
        <v>0</v>
      </c>
      <c r="D682" s="4">
        <v>0</v>
      </c>
      <c r="E682" s="14">
        <v>0</v>
      </c>
      <c r="F682" s="14" t="e">
        <f>E682/D682*100</f>
        <v>#DIV/0!</v>
      </c>
    </row>
    <row r="683" spans="1:6" ht="15" customHeight="1">
      <c r="A683" s="41" t="s">
        <v>341</v>
      </c>
      <c r="B683" s="3" t="s">
        <v>343</v>
      </c>
      <c r="C683" s="4">
        <v>0</v>
      </c>
      <c r="D683" s="4">
        <v>0</v>
      </c>
      <c r="E683" s="14">
        <v>0</v>
      </c>
      <c r="F683" s="14" t="e">
        <f t="shared" si="57"/>
        <v>#DIV/0!</v>
      </c>
    </row>
    <row r="684" spans="1:6" ht="18" customHeight="1">
      <c r="A684" s="41">
        <v>329</v>
      </c>
      <c r="B684" s="72" t="s">
        <v>3</v>
      </c>
      <c r="C684" s="4">
        <v>10000</v>
      </c>
      <c r="D684" s="4">
        <v>10000</v>
      </c>
      <c r="E684" s="14">
        <f>E685</f>
        <v>9675</v>
      </c>
      <c r="F684" s="14">
        <f t="shared" si="57"/>
        <v>96.75</v>
      </c>
    </row>
    <row r="685" spans="1:6" ht="15" customHeight="1">
      <c r="A685" s="41">
        <v>3291</v>
      </c>
      <c r="B685" s="3" t="s">
        <v>174</v>
      </c>
      <c r="C685" s="4">
        <v>0</v>
      </c>
      <c r="D685" s="4">
        <v>0</v>
      </c>
      <c r="E685" s="14">
        <v>9675</v>
      </c>
      <c r="F685" s="14" t="e">
        <f aca="true" t="shared" si="71" ref="F685:F698">E685/D685*100</f>
        <v>#DIV/0!</v>
      </c>
    </row>
    <row r="686" spans="1:6" ht="25.5" customHeight="1">
      <c r="A686" s="214" t="s">
        <v>967</v>
      </c>
      <c r="B686" s="215"/>
      <c r="C686" s="5">
        <f>C694</f>
        <v>40000</v>
      </c>
      <c r="D686" s="5">
        <f>D694</f>
        <v>40000</v>
      </c>
      <c r="E686" s="139">
        <f>E694</f>
        <v>39500</v>
      </c>
      <c r="F686" s="14">
        <f t="shared" si="71"/>
        <v>98.75</v>
      </c>
    </row>
    <row r="687" spans="1:6" ht="25.5" customHeight="1">
      <c r="A687" s="212" t="s">
        <v>1112</v>
      </c>
      <c r="B687" s="213"/>
      <c r="C687" s="64">
        <f>SUM(C688:C693)</f>
        <v>40000</v>
      </c>
      <c r="D687" s="64">
        <f>SUM(D688:D693)</f>
        <v>40000</v>
      </c>
      <c r="E687" s="137">
        <f>SUM(E688:E693)</f>
        <v>39500</v>
      </c>
      <c r="F687" s="14">
        <f t="shared" si="71"/>
        <v>98.75</v>
      </c>
    </row>
    <row r="688" spans="1:6" ht="18" customHeight="1">
      <c r="A688" s="210" t="s">
        <v>1049</v>
      </c>
      <c r="B688" s="211"/>
      <c r="C688" s="4">
        <v>40000</v>
      </c>
      <c r="D688" s="4">
        <v>40000</v>
      </c>
      <c r="E688" s="14">
        <v>0</v>
      </c>
      <c r="F688" s="14">
        <f t="shared" si="71"/>
        <v>0</v>
      </c>
    </row>
    <row r="689" spans="1:6" ht="18" customHeight="1">
      <c r="A689" s="210" t="s">
        <v>1273</v>
      </c>
      <c r="B689" s="211"/>
      <c r="C689" s="4">
        <v>0</v>
      </c>
      <c r="D689" s="4">
        <v>0</v>
      </c>
      <c r="E689" s="14">
        <v>0</v>
      </c>
      <c r="F689" s="14" t="e">
        <f t="shared" si="71"/>
        <v>#DIV/0!</v>
      </c>
    </row>
    <row r="690" spans="1:6" ht="18" customHeight="1">
      <c r="A690" s="210" t="s">
        <v>1277</v>
      </c>
      <c r="B690" s="211"/>
      <c r="C690" s="4">
        <v>0</v>
      </c>
      <c r="D690" s="4">
        <v>0</v>
      </c>
      <c r="E690" s="14">
        <v>39500</v>
      </c>
      <c r="F690" s="14" t="e">
        <f t="shared" si="71"/>
        <v>#DIV/0!</v>
      </c>
    </row>
    <row r="691" spans="1:6" ht="18" customHeight="1">
      <c r="A691" s="210" t="s">
        <v>1274</v>
      </c>
      <c r="B691" s="211"/>
      <c r="C691" s="4">
        <v>0</v>
      </c>
      <c r="D691" s="4">
        <v>0</v>
      </c>
      <c r="E691" s="14">
        <v>0</v>
      </c>
      <c r="F691" s="14" t="e">
        <f t="shared" si="71"/>
        <v>#DIV/0!</v>
      </c>
    </row>
    <row r="692" spans="1:6" ht="18" customHeight="1">
      <c r="A692" s="210" t="s">
        <v>1275</v>
      </c>
      <c r="B692" s="211"/>
      <c r="C692" s="4">
        <v>0</v>
      </c>
      <c r="D692" s="4">
        <v>0</v>
      </c>
      <c r="E692" s="14">
        <v>0</v>
      </c>
      <c r="F692" s="14" t="e">
        <f t="shared" si="71"/>
        <v>#DIV/0!</v>
      </c>
    </row>
    <row r="693" spans="1:6" ht="18" customHeight="1">
      <c r="A693" s="210" t="s">
        <v>1280</v>
      </c>
      <c r="B693" s="211"/>
      <c r="C693" s="4">
        <v>0</v>
      </c>
      <c r="D693" s="4">
        <v>0</v>
      </c>
      <c r="E693" s="14">
        <v>0</v>
      </c>
      <c r="F693" s="14" t="e">
        <f t="shared" si="71"/>
        <v>#DIV/0!</v>
      </c>
    </row>
    <row r="694" spans="1:6" ht="21" customHeight="1">
      <c r="A694" s="41">
        <v>42</v>
      </c>
      <c r="B694" s="3" t="s">
        <v>614</v>
      </c>
      <c r="C694" s="4">
        <f aca="true" t="shared" si="72" ref="C694:E695">C695</f>
        <v>40000</v>
      </c>
      <c r="D694" s="4">
        <f t="shared" si="72"/>
        <v>40000</v>
      </c>
      <c r="E694" s="14">
        <f t="shared" si="72"/>
        <v>39500</v>
      </c>
      <c r="F694" s="14">
        <f t="shared" si="71"/>
        <v>98.75</v>
      </c>
    </row>
    <row r="695" spans="1:6" ht="18" customHeight="1">
      <c r="A695" s="41" t="s">
        <v>170</v>
      </c>
      <c r="B695" s="3" t="s">
        <v>84</v>
      </c>
      <c r="C695" s="4">
        <v>40000</v>
      </c>
      <c r="D695" s="4">
        <v>40000</v>
      </c>
      <c r="E695" s="14">
        <f t="shared" si="72"/>
        <v>39500</v>
      </c>
      <c r="F695" s="14">
        <f t="shared" si="71"/>
        <v>98.75</v>
      </c>
    </row>
    <row r="696" spans="1:6" ht="15" customHeight="1">
      <c r="A696" s="41" t="s">
        <v>300</v>
      </c>
      <c r="B696" s="3" t="s">
        <v>968</v>
      </c>
      <c r="C696" s="4">
        <v>0</v>
      </c>
      <c r="D696" s="4">
        <v>0</v>
      </c>
      <c r="E696" s="14">
        <v>39500</v>
      </c>
      <c r="F696" s="14" t="e">
        <f t="shared" si="71"/>
        <v>#DIV/0!</v>
      </c>
    </row>
    <row r="697" spans="1:6" ht="30" customHeight="1">
      <c r="A697" s="222" t="s">
        <v>969</v>
      </c>
      <c r="B697" s="223"/>
      <c r="C697" s="63">
        <f>C698+C709+C721</f>
        <v>803000</v>
      </c>
      <c r="D697" s="63">
        <f>D698+D709+D721</f>
        <v>803000</v>
      </c>
      <c r="E697" s="136">
        <f>E698+E709+E721</f>
        <v>789136.85</v>
      </c>
      <c r="F697" s="14">
        <f t="shared" si="71"/>
        <v>98.27358032378581</v>
      </c>
    </row>
    <row r="698" spans="1:6" ht="25.5" customHeight="1">
      <c r="A698" s="214" t="s">
        <v>970</v>
      </c>
      <c r="B698" s="215"/>
      <c r="C698" s="5">
        <f>C706</f>
        <v>660000</v>
      </c>
      <c r="D698" s="5">
        <f>D706</f>
        <v>660000</v>
      </c>
      <c r="E698" s="139">
        <f>E706</f>
        <v>660000</v>
      </c>
      <c r="F698" s="14">
        <f t="shared" si="71"/>
        <v>100</v>
      </c>
    </row>
    <row r="699" spans="1:6" ht="25.5" customHeight="1">
      <c r="A699" s="212" t="s">
        <v>1113</v>
      </c>
      <c r="B699" s="213"/>
      <c r="C699" s="64">
        <f>SUM(C700:C705)</f>
        <v>660000</v>
      </c>
      <c r="D699" s="64">
        <f>SUM(D700:D705)</f>
        <v>660000</v>
      </c>
      <c r="E699" s="137">
        <f>SUM(E700:E705)</f>
        <v>660000</v>
      </c>
      <c r="F699" s="14">
        <f aca="true" t="shared" si="73" ref="F699:F705">E699/D699*100</f>
        <v>100</v>
      </c>
    </row>
    <row r="700" spans="1:6" ht="18" customHeight="1">
      <c r="A700" s="210" t="s">
        <v>1049</v>
      </c>
      <c r="B700" s="211"/>
      <c r="C700" s="4">
        <v>660000</v>
      </c>
      <c r="D700" s="4">
        <v>660000</v>
      </c>
      <c r="E700" s="14">
        <v>660000</v>
      </c>
      <c r="F700" s="14">
        <f t="shared" si="73"/>
        <v>100</v>
      </c>
    </row>
    <row r="701" spans="1:6" ht="18" customHeight="1">
      <c r="A701" s="210" t="s">
        <v>1273</v>
      </c>
      <c r="B701" s="211"/>
      <c r="C701" s="4">
        <v>0</v>
      </c>
      <c r="D701" s="4">
        <v>0</v>
      </c>
      <c r="E701" s="14">
        <v>0</v>
      </c>
      <c r="F701" s="14" t="e">
        <f t="shared" si="73"/>
        <v>#DIV/0!</v>
      </c>
    </row>
    <row r="702" spans="1:6" ht="18" customHeight="1">
      <c r="A702" s="210" t="s">
        <v>1277</v>
      </c>
      <c r="B702" s="211"/>
      <c r="C702" s="4">
        <v>0</v>
      </c>
      <c r="D702" s="4">
        <v>0</v>
      </c>
      <c r="E702" s="14">
        <v>0</v>
      </c>
      <c r="F702" s="14" t="e">
        <f t="shared" si="73"/>
        <v>#DIV/0!</v>
      </c>
    </row>
    <row r="703" spans="1:6" ht="18" customHeight="1">
      <c r="A703" s="210" t="s">
        <v>1274</v>
      </c>
      <c r="B703" s="211"/>
      <c r="C703" s="4">
        <v>0</v>
      </c>
      <c r="D703" s="4">
        <v>0</v>
      </c>
      <c r="E703" s="14">
        <v>0</v>
      </c>
      <c r="F703" s="14" t="e">
        <f t="shared" si="73"/>
        <v>#DIV/0!</v>
      </c>
    </row>
    <row r="704" spans="1:6" ht="18" customHeight="1">
      <c r="A704" s="210" t="s">
        <v>1275</v>
      </c>
      <c r="B704" s="211"/>
      <c r="C704" s="4">
        <v>0</v>
      </c>
      <c r="D704" s="4">
        <v>0</v>
      </c>
      <c r="E704" s="14">
        <v>0</v>
      </c>
      <c r="F704" s="14" t="e">
        <f t="shared" si="73"/>
        <v>#DIV/0!</v>
      </c>
    </row>
    <row r="705" spans="1:6" ht="18" customHeight="1">
      <c r="A705" s="210" t="s">
        <v>1280</v>
      </c>
      <c r="B705" s="211"/>
      <c r="C705" s="4">
        <v>0</v>
      </c>
      <c r="D705" s="4">
        <v>0</v>
      </c>
      <c r="E705" s="14">
        <v>0</v>
      </c>
      <c r="F705" s="14" t="e">
        <f t="shared" si="73"/>
        <v>#DIV/0!</v>
      </c>
    </row>
    <row r="706" spans="1:6" ht="21" customHeight="1">
      <c r="A706" s="41" t="s">
        <v>619</v>
      </c>
      <c r="B706" s="3" t="s">
        <v>621</v>
      </c>
      <c r="C706" s="4">
        <f>C707</f>
        <v>660000</v>
      </c>
      <c r="D706" s="4">
        <f>D707</f>
        <v>660000</v>
      </c>
      <c r="E706" s="14">
        <f>E707</f>
        <v>660000</v>
      </c>
      <c r="F706" s="14">
        <f aca="true" t="shared" si="74" ref="F706:F721">E706/D706*100</f>
        <v>100</v>
      </c>
    </row>
    <row r="707" spans="1:6" ht="18" customHeight="1">
      <c r="A707" s="41" t="s">
        <v>620</v>
      </c>
      <c r="B707" s="3" t="s">
        <v>622</v>
      </c>
      <c r="C707" s="4">
        <v>660000</v>
      </c>
      <c r="D707" s="4">
        <v>660000</v>
      </c>
      <c r="E707" s="14">
        <f>SUM(E708:E708)</f>
        <v>660000</v>
      </c>
      <c r="F707" s="14">
        <f t="shared" si="74"/>
        <v>100</v>
      </c>
    </row>
    <row r="708" spans="1:6" ht="15" customHeight="1">
      <c r="A708" s="41" t="s">
        <v>623</v>
      </c>
      <c r="B708" s="3" t="s">
        <v>624</v>
      </c>
      <c r="C708" s="4">
        <v>0</v>
      </c>
      <c r="D708" s="4">
        <v>0</v>
      </c>
      <c r="E708" s="14">
        <v>660000</v>
      </c>
      <c r="F708" s="14" t="e">
        <f t="shared" si="74"/>
        <v>#DIV/0!</v>
      </c>
    </row>
    <row r="709" spans="1:6" ht="25.5" customHeight="1">
      <c r="A709" s="214" t="s">
        <v>971</v>
      </c>
      <c r="B709" s="215"/>
      <c r="C709" s="5">
        <f>C717</f>
        <v>113000</v>
      </c>
      <c r="D709" s="5">
        <f>D717</f>
        <v>113000</v>
      </c>
      <c r="E709" s="139">
        <f>E717</f>
        <v>99136.85</v>
      </c>
      <c r="F709" s="14">
        <f t="shared" si="74"/>
        <v>87.73172566371682</v>
      </c>
    </row>
    <row r="710" spans="1:6" ht="25.5" customHeight="1">
      <c r="A710" s="212" t="s">
        <v>1114</v>
      </c>
      <c r="B710" s="213"/>
      <c r="C710" s="64">
        <f>SUM(C711:C716)</f>
        <v>113000</v>
      </c>
      <c r="D710" s="64">
        <f>SUM(D711:D716)</f>
        <v>113000</v>
      </c>
      <c r="E710" s="137">
        <f>SUM(E711:E716)</f>
        <v>99136.85</v>
      </c>
      <c r="F710" s="14">
        <f t="shared" si="74"/>
        <v>87.73172566371682</v>
      </c>
    </row>
    <row r="711" spans="1:6" ht="18" customHeight="1">
      <c r="A711" s="210" t="s">
        <v>1049</v>
      </c>
      <c r="B711" s="211"/>
      <c r="C711" s="4">
        <v>13000</v>
      </c>
      <c r="D711" s="4">
        <v>13000</v>
      </c>
      <c r="E711" s="14">
        <v>0</v>
      </c>
      <c r="F711" s="14">
        <f t="shared" si="74"/>
        <v>0</v>
      </c>
    </row>
    <row r="712" spans="1:6" ht="18" customHeight="1">
      <c r="A712" s="210" t="s">
        <v>1273</v>
      </c>
      <c r="B712" s="211"/>
      <c r="C712" s="4">
        <v>0</v>
      </c>
      <c r="D712" s="4">
        <v>0</v>
      </c>
      <c r="E712" s="14">
        <v>0</v>
      </c>
      <c r="F712" s="14" t="e">
        <f t="shared" si="74"/>
        <v>#DIV/0!</v>
      </c>
    </row>
    <row r="713" spans="1:6" ht="18" customHeight="1">
      <c r="A713" s="210" t="s">
        <v>1277</v>
      </c>
      <c r="B713" s="211"/>
      <c r="C713" s="4">
        <v>0</v>
      </c>
      <c r="D713" s="4">
        <v>0</v>
      </c>
      <c r="E713" s="14">
        <v>0</v>
      </c>
      <c r="F713" s="14" t="e">
        <f t="shared" si="74"/>
        <v>#DIV/0!</v>
      </c>
    </row>
    <row r="714" spans="1:6" ht="18" customHeight="1">
      <c r="A714" s="210" t="s">
        <v>1274</v>
      </c>
      <c r="B714" s="211"/>
      <c r="C714" s="4">
        <v>0</v>
      </c>
      <c r="D714" s="4">
        <v>0</v>
      </c>
      <c r="E714" s="14">
        <v>0</v>
      </c>
      <c r="F714" s="14" t="e">
        <f t="shared" si="74"/>
        <v>#DIV/0!</v>
      </c>
    </row>
    <row r="715" spans="1:6" ht="18" customHeight="1">
      <c r="A715" s="210" t="s">
        <v>1275</v>
      </c>
      <c r="B715" s="211"/>
      <c r="C715" s="4">
        <v>100000</v>
      </c>
      <c r="D715" s="4">
        <v>100000</v>
      </c>
      <c r="E715" s="14">
        <v>99136.85</v>
      </c>
      <c r="F715" s="14">
        <f t="shared" si="74"/>
        <v>99.13685000000001</v>
      </c>
    </row>
    <row r="716" spans="1:6" ht="18" customHeight="1">
      <c r="A716" s="210" t="s">
        <v>1280</v>
      </c>
      <c r="B716" s="211"/>
      <c r="C716" s="4">
        <v>0</v>
      </c>
      <c r="D716" s="4">
        <v>0</v>
      </c>
      <c r="E716" s="14">
        <v>0</v>
      </c>
      <c r="F716" s="14" t="e">
        <f t="shared" si="74"/>
        <v>#DIV/0!</v>
      </c>
    </row>
    <row r="717" spans="1:6" ht="21" customHeight="1">
      <c r="A717" s="41" t="s">
        <v>619</v>
      </c>
      <c r="B717" s="3" t="s">
        <v>621</v>
      </c>
      <c r="C717" s="4">
        <f>C718</f>
        <v>113000</v>
      </c>
      <c r="D717" s="4">
        <f>D718</f>
        <v>113000</v>
      </c>
      <c r="E717" s="14">
        <f>E718</f>
        <v>99136.85</v>
      </c>
      <c r="F717" s="14">
        <f t="shared" si="74"/>
        <v>87.73172566371682</v>
      </c>
    </row>
    <row r="718" spans="1:6" ht="18" customHeight="1">
      <c r="A718" s="41" t="s">
        <v>620</v>
      </c>
      <c r="B718" s="3" t="s">
        <v>622</v>
      </c>
      <c r="C718" s="4">
        <v>113000</v>
      </c>
      <c r="D718" s="4">
        <v>113000</v>
      </c>
      <c r="E718" s="14">
        <f>SUM(E719:E720)</f>
        <v>99136.85</v>
      </c>
      <c r="F718" s="14">
        <f t="shared" si="74"/>
        <v>87.73172566371682</v>
      </c>
    </row>
    <row r="719" spans="1:6" ht="15" customHeight="1">
      <c r="A719" s="41" t="s">
        <v>623</v>
      </c>
      <c r="B719" s="3" t="s">
        <v>625</v>
      </c>
      <c r="C719" s="4">
        <v>0</v>
      </c>
      <c r="D719" s="4">
        <v>0</v>
      </c>
      <c r="E719" s="14">
        <v>69136.85</v>
      </c>
      <c r="F719" s="14" t="e">
        <f t="shared" si="74"/>
        <v>#DIV/0!</v>
      </c>
    </row>
    <row r="720" spans="1:6" ht="15" customHeight="1">
      <c r="A720" s="41" t="s">
        <v>626</v>
      </c>
      <c r="B720" s="3" t="s">
        <v>627</v>
      </c>
      <c r="C720" s="4">
        <v>0</v>
      </c>
      <c r="D720" s="4">
        <v>0</v>
      </c>
      <c r="E720" s="14">
        <v>30000</v>
      </c>
      <c r="F720" s="14" t="e">
        <f t="shared" si="74"/>
        <v>#DIV/0!</v>
      </c>
    </row>
    <row r="721" spans="1:6" ht="25.5" customHeight="1">
      <c r="A721" s="214" t="s">
        <v>972</v>
      </c>
      <c r="B721" s="215"/>
      <c r="C721" s="5">
        <f>C729</f>
        <v>30000</v>
      </c>
      <c r="D721" s="5">
        <f>D729</f>
        <v>30000</v>
      </c>
      <c r="E721" s="139">
        <f>E729</f>
        <v>30000</v>
      </c>
      <c r="F721" s="14">
        <f t="shared" si="74"/>
        <v>100</v>
      </c>
    </row>
    <row r="722" spans="1:6" ht="25.5" customHeight="1">
      <c r="A722" s="212" t="s">
        <v>1115</v>
      </c>
      <c r="B722" s="213"/>
      <c r="C722" s="64">
        <f>SUM(C723:C728)</f>
        <v>30000</v>
      </c>
      <c r="D722" s="64">
        <f>SUM(D723:D728)</f>
        <v>30000</v>
      </c>
      <c r="E722" s="137">
        <f>SUM(E723:E728)</f>
        <v>30000</v>
      </c>
      <c r="F722" s="14">
        <f aca="true" t="shared" si="75" ref="F722:F728">E722/D722*100</f>
        <v>100</v>
      </c>
    </row>
    <row r="723" spans="1:6" ht="18" customHeight="1">
      <c r="A723" s="210" t="s">
        <v>1049</v>
      </c>
      <c r="B723" s="211"/>
      <c r="C723" s="4">
        <v>30000</v>
      </c>
      <c r="D723" s="4">
        <v>30000</v>
      </c>
      <c r="E723" s="14">
        <v>30000</v>
      </c>
      <c r="F723" s="14">
        <f t="shared" si="75"/>
        <v>100</v>
      </c>
    </row>
    <row r="724" spans="1:6" ht="18" customHeight="1">
      <c r="A724" s="210" t="s">
        <v>1273</v>
      </c>
      <c r="B724" s="211"/>
      <c r="C724" s="4">
        <v>0</v>
      </c>
      <c r="D724" s="4">
        <v>0</v>
      </c>
      <c r="E724" s="14">
        <v>0</v>
      </c>
      <c r="F724" s="14" t="e">
        <f t="shared" si="75"/>
        <v>#DIV/0!</v>
      </c>
    </row>
    <row r="725" spans="1:6" ht="18" customHeight="1">
      <c r="A725" s="210" t="s">
        <v>1277</v>
      </c>
      <c r="B725" s="211"/>
      <c r="C725" s="4">
        <v>0</v>
      </c>
      <c r="D725" s="4">
        <v>0</v>
      </c>
      <c r="E725" s="14">
        <v>0</v>
      </c>
      <c r="F725" s="14" t="e">
        <f t="shared" si="75"/>
        <v>#DIV/0!</v>
      </c>
    </row>
    <row r="726" spans="1:6" ht="18" customHeight="1">
      <c r="A726" s="210" t="s">
        <v>1274</v>
      </c>
      <c r="B726" s="211"/>
      <c r="C726" s="4">
        <v>0</v>
      </c>
      <c r="D726" s="4">
        <v>0</v>
      </c>
      <c r="E726" s="14">
        <v>0</v>
      </c>
      <c r="F726" s="14" t="e">
        <f t="shared" si="75"/>
        <v>#DIV/0!</v>
      </c>
    </row>
    <row r="727" spans="1:6" ht="18" customHeight="1">
      <c r="A727" s="210" t="s">
        <v>1275</v>
      </c>
      <c r="B727" s="211"/>
      <c r="C727" s="4">
        <v>0</v>
      </c>
      <c r="D727" s="4">
        <v>0</v>
      </c>
      <c r="E727" s="14">
        <v>0</v>
      </c>
      <c r="F727" s="14" t="e">
        <f t="shared" si="75"/>
        <v>#DIV/0!</v>
      </c>
    </row>
    <row r="728" spans="1:6" ht="18" customHeight="1">
      <c r="A728" s="210" t="s">
        <v>1280</v>
      </c>
      <c r="B728" s="211"/>
      <c r="C728" s="4">
        <v>0</v>
      </c>
      <c r="D728" s="4">
        <v>0</v>
      </c>
      <c r="E728" s="14">
        <v>0</v>
      </c>
      <c r="F728" s="14" t="e">
        <f t="shared" si="75"/>
        <v>#DIV/0!</v>
      </c>
    </row>
    <row r="729" spans="1:6" ht="21" customHeight="1">
      <c r="A729" s="41">
        <v>42</v>
      </c>
      <c r="B729" s="3" t="s">
        <v>614</v>
      </c>
      <c r="C729" s="4">
        <f aca="true" t="shared" si="76" ref="C729:E730">C730</f>
        <v>30000</v>
      </c>
      <c r="D729" s="4">
        <f t="shared" si="76"/>
        <v>30000</v>
      </c>
      <c r="E729" s="14">
        <f t="shared" si="76"/>
        <v>30000</v>
      </c>
      <c r="F729" s="14">
        <f>E729/D729*100</f>
        <v>100</v>
      </c>
    </row>
    <row r="730" spans="1:6" ht="18" customHeight="1">
      <c r="A730" s="41" t="s">
        <v>170</v>
      </c>
      <c r="B730" s="3" t="s">
        <v>84</v>
      </c>
      <c r="C730" s="4">
        <v>30000</v>
      </c>
      <c r="D730" s="4">
        <v>30000</v>
      </c>
      <c r="E730" s="14">
        <f t="shared" si="76"/>
        <v>30000</v>
      </c>
      <c r="F730" s="14">
        <f>E730/D730*100</f>
        <v>100</v>
      </c>
    </row>
    <row r="731" spans="1:6" ht="15" customHeight="1">
      <c r="A731" s="41" t="s">
        <v>332</v>
      </c>
      <c r="B731" s="3" t="s">
        <v>973</v>
      </c>
      <c r="C731" s="4">
        <v>0</v>
      </c>
      <c r="D731" s="4">
        <v>0</v>
      </c>
      <c r="E731" s="14">
        <v>30000</v>
      </c>
      <c r="F731" s="14" t="e">
        <f>E731/D731*100</f>
        <v>#DIV/0!</v>
      </c>
    </row>
    <row r="732" spans="1:6" ht="30" customHeight="1">
      <c r="A732" s="222" t="s">
        <v>974</v>
      </c>
      <c r="B732" s="223"/>
      <c r="C732" s="63">
        <f>C733+C746+C759+C781+C770+C792</f>
        <v>1550000</v>
      </c>
      <c r="D732" s="63">
        <f>D733+D746+D759+D781+D770+D792</f>
        <v>1535350</v>
      </c>
      <c r="E732" s="136">
        <f>E733+E746+E759+E781+E770+E792</f>
        <v>517737.5</v>
      </c>
      <c r="F732" s="14">
        <f>E732/D732*100</f>
        <v>33.72113850262155</v>
      </c>
    </row>
    <row r="733" spans="1:6" ht="25.5" customHeight="1">
      <c r="A733" s="214" t="s">
        <v>975</v>
      </c>
      <c r="B733" s="215"/>
      <c r="C733" s="5">
        <f>C741</f>
        <v>970000</v>
      </c>
      <c r="D733" s="5">
        <f>D741</f>
        <v>930650</v>
      </c>
      <c r="E733" s="139">
        <f>E741</f>
        <v>13062.5</v>
      </c>
      <c r="F733" s="14">
        <f>E733/D733*100</f>
        <v>1.4035888894858433</v>
      </c>
    </row>
    <row r="734" spans="1:6" ht="25.5" customHeight="1">
      <c r="A734" s="212" t="s">
        <v>1116</v>
      </c>
      <c r="B734" s="213"/>
      <c r="C734" s="64">
        <f>SUM(C735:C740)</f>
        <v>970000</v>
      </c>
      <c r="D734" s="64">
        <f>SUM(D735:D740)</f>
        <v>930650</v>
      </c>
      <c r="E734" s="137">
        <f>SUM(E735:E740)</f>
        <v>13062.5</v>
      </c>
      <c r="F734" s="14">
        <f aca="true" t="shared" si="77" ref="F734:F740">E734/D734*100</f>
        <v>1.4035888894858433</v>
      </c>
    </row>
    <row r="735" spans="1:6" ht="18" customHeight="1">
      <c r="A735" s="210" t="s">
        <v>1049</v>
      </c>
      <c r="B735" s="211"/>
      <c r="C735" s="4">
        <v>452000</v>
      </c>
      <c r="D735" s="4">
        <f>452000-39350</f>
        <v>412650</v>
      </c>
      <c r="E735" s="14">
        <v>13062.5</v>
      </c>
      <c r="F735" s="14">
        <f t="shared" si="77"/>
        <v>3.1655155700957227</v>
      </c>
    </row>
    <row r="736" spans="1:6" ht="18" customHeight="1">
      <c r="A736" s="210" t="s">
        <v>1273</v>
      </c>
      <c r="B736" s="211"/>
      <c r="C736" s="4">
        <v>0</v>
      </c>
      <c r="D736" s="4">
        <v>0</v>
      </c>
      <c r="E736" s="14">
        <v>0</v>
      </c>
      <c r="F736" s="14" t="e">
        <f t="shared" si="77"/>
        <v>#DIV/0!</v>
      </c>
    </row>
    <row r="737" spans="1:6" ht="18" customHeight="1">
      <c r="A737" s="210" t="s">
        <v>1277</v>
      </c>
      <c r="B737" s="211"/>
      <c r="C737" s="4">
        <v>0</v>
      </c>
      <c r="D737" s="4">
        <v>0</v>
      </c>
      <c r="E737" s="14">
        <v>0</v>
      </c>
      <c r="F737" s="14" t="e">
        <f t="shared" si="77"/>
        <v>#DIV/0!</v>
      </c>
    </row>
    <row r="738" spans="1:6" ht="18" customHeight="1">
      <c r="A738" s="210" t="s">
        <v>1274</v>
      </c>
      <c r="B738" s="211"/>
      <c r="C738" s="4">
        <v>518000</v>
      </c>
      <c r="D738" s="4">
        <v>518000</v>
      </c>
      <c r="E738" s="14">
        <v>0</v>
      </c>
      <c r="F738" s="14">
        <f t="shared" si="77"/>
        <v>0</v>
      </c>
    </row>
    <row r="739" spans="1:6" ht="18" customHeight="1">
      <c r="A739" s="210" t="s">
        <v>1275</v>
      </c>
      <c r="B739" s="211"/>
      <c r="C739" s="4">
        <v>0</v>
      </c>
      <c r="D739" s="4">
        <v>0</v>
      </c>
      <c r="E739" s="14">
        <v>0</v>
      </c>
      <c r="F739" s="14" t="e">
        <f t="shared" si="77"/>
        <v>#DIV/0!</v>
      </c>
    </row>
    <row r="740" spans="1:6" ht="18" customHeight="1">
      <c r="A740" s="210" t="s">
        <v>1280</v>
      </c>
      <c r="B740" s="211"/>
      <c r="C740" s="4">
        <v>0</v>
      </c>
      <c r="D740" s="4">
        <v>0</v>
      </c>
      <c r="E740" s="14">
        <v>0</v>
      </c>
      <c r="F740" s="14" t="e">
        <f t="shared" si="77"/>
        <v>#DIV/0!</v>
      </c>
    </row>
    <row r="741" spans="1:6" ht="21" customHeight="1">
      <c r="A741" s="41" t="s">
        <v>134</v>
      </c>
      <c r="B741" s="3" t="s">
        <v>63</v>
      </c>
      <c r="C741" s="4">
        <f>SUM(C742+C744)</f>
        <v>970000</v>
      </c>
      <c r="D741" s="4">
        <f>SUM(D742+D744)</f>
        <v>930650</v>
      </c>
      <c r="E741" s="14">
        <f>SUM(E742+E744)</f>
        <v>13062.5</v>
      </c>
      <c r="F741" s="14">
        <f aca="true" t="shared" si="78" ref="F741:F757">E741/D741*100</f>
        <v>1.4035888894858433</v>
      </c>
    </row>
    <row r="742" spans="1:6" ht="18" customHeight="1">
      <c r="A742" s="41">
        <v>322</v>
      </c>
      <c r="B742" s="3" t="s">
        <v>70</v>
      </c>
      <c r="C742" s="4">
        <v>0</v>
      </c>
      <c r="D742" s="4">
        <v>0</v>
      </c>
      <c r="E742" s="14">
        <f>E743</f>
        <v>0</v>
      </c>
      <c r="F742" s="14" t="e">
        <f t="shared" si="78"/>
        <v>#DIV/0!</v>
      </c>
    </row>
    <row r="743" spans="1:6" ht="15" customHeight="1">
      <c r="A743" s="41">
        <v>3224</v>
      </c>
      <c r="B743" s="3" t="s">
        <v>90</v>
      </c>
      <c r="C743" s="4">
        <v>0</v>
      </c>
      <c r="D743" s="4">
        <v>0</v>
      </c>
      <c r="E743" s="14">
        <v>0</v>
      </c>
      <c r="F743" s="14" t="e">
        <f t="shared" si="78"/>
        <v>#DIV/0!</v>
      </c>
    </row>
    <row r="744" spans="1:6" ht="18" customHeight="1">
      <c r="A744" s="41" t="s">
        <v>135</v>
      </c>
      <c r="B744" s="3" t="s">
        <v>72</v>
      </c>
      <c r="C744" s="4">
        <v>970000</v>
      </c>
      <c r="D744" s="4">
        <f>970000-39350</f>
        <v>930650</v>
      </c>
      <c r="E744" s="14">
        <f>E745</f>
        <v>13062.5</v>
      </c>
      <c r="F744" s="14">
        <f t="shared" si="78"/>
        <v>1.4035888894858433</v>
      </c>
    </row>
    <row r="745" spans="1:6" ht="15" customHeight="1">
      <c r="A745" s="41" t="s">
        <v>136</v>
      </c>
      <c r="B745" s="3" t="s">
        <v>151</v>
      </c>
      <c r="C745" s="4">
        <v>0</v>
      </c>
      <c r="D745" s="4">
        <v>0</v>
      </c>
      <c r="E745" s="14">
        <v>13062.5</v>
      </c>
      <c r="F745" s="14" t="e">
        <f t="shared" si="78"/>
        <v>#DIV/0!</v>
      </c>
    </row>
    <row r="746" spans="1:6" ht="25.5" customHeight="1">
      <c r="A746" s="214" t="s">
        <v>1311</v>
      </c>
      <c r="B746" s="215"/>
      <c r="C746" s="5">
        <f>C754</f>
        <v>520000</v>
      </c>
      <c r="D746" s="5">
        <f>D754</f>
        <v>520000</v>
      </c>
      <c r="E746" s="139">
        <f>E754</f>
        <v>420000</v>
      </c>
      <c r="F746" s="14">
        <f t="shared" si="78"/>
        <v>80.76923076923077</v>
      </c>
    </row>
    <row r="747" spans="1:6" ht="25.5" customHeight="1">
      <c r="A747" s="212" t="s">
        <v>1117</v>
      </c>
      <c r="B747" s="213"/>
      <c r="C747" s="64">
        <f>SUM(C748:C753)</f>
        <v>520000</v>
      </c>
      <c r="D747" s="64">
        <f>SUM(D748:D753)</f>
        <v>520000</v>
      </c>
      <c r="E747" s="137">
        <f>SUM(E748:E753)</f>
        <v>420000</v>
      </c>
      <c r="F747" s="14">
        <f t="shared" si="78"/>
        <v>80.76923076923077</v>
      </c>
    </row>
    <row r="748" spans="1:6" ht="18" customHeight="1">
      <c r="A748" s="210" t="s">
        <v>1049</v>
      </c>
      <c r="B748" s="211"/>
      <c r="C748" s="4">
        <v>520000</v>
      </c>
      <c r="D748" s="4">
        <v>520000</v>
      </c>
      <c r="E748" s="14">
        <v>420000</v>
      </c>
      <c r="F748" s="14">
        <f t="shared" si="78"/>
        <v>80.76923076923077</v>
      </c>
    </row>
    <row r="749" spans="1:6" ht="18" customHeight="1">
      <c r="A749" s="210" t="s">
        <v>1273</v>
      </c>
      <c r="B749" s="211"/>
      <c r="C749" s="4">
        <v>0</v>
      </c>
      <c r="D749" s="4">
        <v>0</v>
      </c>
      <c r="E749" s="14">
        <v>0</v>
      </c>
      <c r="F749" s="14" t="e">
        <f t="shared" si="78"/>
        <v>#DIV/0!</v>
      </c>
    </row>
    <row r="750" spans="1:6" ht="18" customHeight="1">
      <c r="A750" s="210" t="s">
        <v>1277</v>
      </c>
      <c r="B750" s="211"/>
      <c r="C750" s="4">
        <v>0</v>
      </c>
      <c r="D750" s="4">
        <v>0</v>
      </c>
      <c r="E750" s="14">
        <v>0</v>
      </c>
      <c r="F750" s="14" t="e">
        <f t="shared" si="78"/>
        <v>#DIV/0!</v>
      </c>
    </row>
    <row r="751" spans="1:6" ht="18" customHeight="1">
      <c r="A751" s="210" t="s">
        <v>1274</v>
      </c>
      <c r="B751" s="211"/>
      <c r="C751" s="4">
        <v>0</v>
      </c>
      <c r="D751" s="4">
        <v>0</v>
      </c>
      <c r="E751" s="14">
        <v>0</v>
      </c>
      <c r="F751" s="14" t="e">
        <f t="shared" si="78"/>
        <v>#DIV/0!</v>
      </c>
    </row>
    <row r="752" spans="1:6" ht="18" customHeight="1">
      <c r="A752" s="210" t="s">
        <v>1053</v>
      </c>
      <c r="B752" s="211"/>
      <c r="C752" s="4">
        <v>0</v>
      </c>
      <c r="D752" s="4">
        <v>0</v>
      </c>
      <c r="E752" s="14">
        <v>0</v>
      </c>
      <c r="F752" s="14" t="e">
        <f t="shared" si="78"/>
        <v>#DIV/0!</v>
      </c>
    </row>
    <row r="753" spans="1:6" ht="18" customHeight="1">
      <c r="A753" s="210" t="s">
        <v>1280</v>
      </c>
      <c r="B753" s="211"/>
      <c r="C753" s="4">
        <v>0</v>
      </c>
      <c r="D753" s="4">
        <v>0</v>
      </c>
      <c r="E753" s="14">
        <v>0</v>
      </c>
      <c r="F753" s="14" t="e">
        <f t="shared" si="78"/>
        <v>#DIV/0!</v>
      </c>
    </row>
    <row r="754" spans="1:6" ht="21" customHeight="1">
      <c r="A754" s="41">
        <v>38</v>
      </c>
      <c r="B754" s="3" t="s">
        <v>6</v>
      </c>
      <c r="C754" s="4">
        <f>C755</f>
        <v>520000</v>
      </c>
      <c r="D754" s="4">
        <f>D755</f>
        <v>520000</v>
      </c>
      <c r="E754" s="14">
        <f>E755</f>
        <v>420000</v>
      </c>
      <c r="F754" s="14">
        <f t="shared" si="78"/>
        <v>80.76923076923077</v>
      </c>
    </row>
    <row r="755" spans="1:6" ht="18" customHeight="1">
      <c r="A755" s="41">
        <v>381</v>
      </c>
      <c r="B755" s="3" t="s">
        <v>94</v>
      </c>
      <c r="C755" s="4">
        <v>520000</v>
      </c>
      <c r="D755" s="4">
        <v>520000</v>
      </c>
      <c r="E755" s="14">
        <f>E756</f>
        <v>420000</v>
      </c>
      <c r="F755" s="14">
        <f t="shared" si="78"/>
        <v>80.76923076923077</v>
      </c>
    </row>
    <row r="756" spans="1:6" ht="15" customHeight="1">
      <c r="A756" s="41">
        <v>3811</v>
      </c>
      <c r="B756" s="3" t="s">
        <v>95</v>
      </c>
      <c r="C756" s="4">
        <f>C757+C758</f>
        <v>0</v>
      </c>
      <c r="D756" s="4">
        <f>D757+D758</f>
        <v>0</v>
      </c>
      <c r="E756" s="14">
        <f>E757+E758</f>
        <v>420000</v>
      </c>
      <c r="F756" s="14" t="e">
        <f t="shared" si="78"/>
        <v>#DIV/0!</v>
      </c>
    </row>
    <row r="757" spans="1:6" ht="14.25" customHeight="1">
      <c r="A757" s="41">
        <v>38115</v>
      </c>
      <c r="B757" s="3" t="s">
        <v>1312</v>
      </c>
      <c r="C757" s="4">
        <v>0</v>
      </c>
      <c r="D757" s="4">
        <v>0</v>
      </c>
      <c r="E757" s="14">
        <v>75000</v>
      </c>
      <c r="F757" s="14" t="e">
        <f t="shared" si="78"/>
        <v>#DIV/0!</v>
      </c>
    </row>
    <row r="758" spans="1:6" ht="14.25" customHeight="1">
      <c r="A758" s="41">
        <v>38115</v>
      </c>
      <c r="B758" s="3" t="s">
        <v>1313</v>
      </c>
      <c r="C758" s="4">
        <v>0</v>
      </c>
      <c r="D758" s="4">
        <v>0</v>
      </c>
      <c r="E758" s="14">
        <v>345000</v>
      </c>
      <c r="F758" s="14" t="e">
        <f>E758/D758*100</f>
        <v>#DIV/0!</v>
      </c>
    </row>
    <row r="759" spans="1:6" ht="25.5" customHeight="1">
      <c r="A759" s="214" t="s">
        <v>976</v>
      </c>
      <c r="B759" s="215"/>
      <c r="C759" s="5">
        <f>C767</f>
        <v>0</v>
      </c>
      <c r="D759" s="5">
        <f>D767</f>
        <v>0</v>
      </c>
      <c r="E759" s="139">
        <f>E767</f>
        <v>0</v>
      </c>
      <c r="F759" s="14" t="e">
        <f aca="true" t="shared" si="79" ref="F759:F780">E759/D759*100</f>
        <v>#DIV/0!</v>
      </c>
    </row>
    <row r="760" spans="1:6" ht="25.5" customHeight="1">
      <c r="A760" s="212" t="s">
        <v>1118</v>
      </c>
      <c r="B760" s="213"/>
      <c r="C760" s="64">
        <f>SUM(C761:C766)</f>
        <v>0</v>
      </c>
      <c r="D760" s="64">
        <f>SUM(D761:D766)</f>
        <v>0</v>
      </c>
      <c r="E760" s="137">
        <f>SUM(E761:E766)</f>
        <v>0</v>
      </c>
      <c r="F760" s="14" t="e">
        <f t="shared" si="79"/>
        <v>#DIV/0!</v>
      </c>
    </row>
    <row r="761" spans="1:6" ht="18" customHeight="1">
      <c r="A761" s="210" t="s">
        <v>1049</v>
      </c>
      <c r="B761" s="211"/>
      <c r="C761" s="4">
        <v>0</v>
      </c>
      <c r="D761" s="4">
        <v>0</v>
      </c>
      <c r="E761" s="14">
        <v>0</v>
      </c>
      <c r="F761" s="14" t="e">
        <f t="shared" si="79"/>
        <v>#DIV/0!</v>
      </c>
    </row>
    <row r="762" spans="1:6" ht="18" customHeight="1">
      <c r="A762" s="210" t="s">
        <v>1273</v>
      </c>
      <c r="B762" s="211"/>
      <c r="C762" s="4">
        <v>0</v>
      </c>
      <c r="D762" s="4">
        <v>0</v>
      </c>
      <c r="E762" s="14">
        <v>0</v>
      </c>
      <c r="F762" s="14" t="e">
        <f t="shared" si="79"/>
        <v>#DIV/0!</v>
      </c>
    </row>
    <row r="763" spans="1:6" ht="18" customHeight="1">
      <c r="A763" s="210" t="s">
        <v>1277</v>
      </c>
      <c r="B763" s="211"/>
      <c r="C763" s="4">
        <v>0</v>
      </c>
      <c r="D763" s="4">
        <v>0</v>
      </c>
      <c r="E763" s="14">
        <v>0</v>
      </c>
      <c r="F763" s="14" t="e">
        <f t="shared" si="79"/>
        <v>#DIV/0!</v>
      </c>
    </row>
    <row r="764" spans="1:6" ht="18" customHeight="1">
      <c r="A764" s="210" t="s">
        <v>1274</v>
      </c>
      <c r="B764" s="211"/>
      <c r="C764" s="4">
        <v>0</v>
      </c>
      <c r="D764" s="4">
        <v>0</v>
      </c>
      <c r="E764" s="14">
        <v>0</v>
      </c>
      <c r="F764" s="14" t="e">
        <f t="shared" si="79"/>
        <v>#DIV/0!</v>
      </c>
    </row>
    <row r="765" spans="1:6" ht="18" customHeight="1">
      <c r="A765" s="210" t="s">
        <v>1275</v>
      </c>
      <c r="B765" s="211"/>
      <c r="C765" s="4">
        <v>0</v>
      </c>
      <c r="D765" s="4">
        <v>0</v>
      </c>
      <c r="E765" s="14">
        <v>0</v>
      </c>
      <c r="F765" s="14" t="e">
        <f t="shared" si="79"/>
        <v>#DIV/0!</v>
      </c>
    </row>
    <row r="766" spans="1:6" ht="18" customHeight="1">
      <c r="A766" s="210" t="s">
        <v>1280</v>
      </c>
      <c r="B766" s="211"/>
      <c r="C766" s="4">
        <v>0</v>
      </c>
      <c r="D766" s="4">
        <v>0</v>
      </c>
      <c r="E766" s="14">
        <v>0</v>
      </c>
      <c r="F766" s="14" t="e">
        <f t="shared" si="79"/>
        <v>#DIV/0!</v>
      </c>
    </row>
    <row r="767" spans="1:6" ht="21" customHeight="1">
      <c r="A767" s="41" t="s">
        <v>295</v>
      </c>
      <c r="B767" s="72" t="s">
        <v>611</v>
      </c>
      <c r="C767" s="4">
        <f aca="true" t="shared" si="80" ref="C767:E768">C768</f>
        <v>0</v>
      </c>
      <c r="D767" s="4">
        <f t="shared" si="80"/>
        <v>0</v>
      </c>
      <c r="E767" s="14">
        <f t="shared" si="80"/>
        <v>0</v>
      </c>
      <c r="F767" s="14" t="e">
        <f t="shared" si="79"/>
        <v>#DIV/0!</v>
      </c>
    </row>
    <row r="768" spans="1:6" ht="18" customHeight="1">
      <c r="A768" s="41" t="s">
        <v>170</v>
      </c>
      <c r="B768" s="72" t="s">
        <v>84</v>
      </c>
      <c r="C768" s="4">
        <v>0</v>
      </c>
      <c r="D768" s="4">
        <v>0</v>
      </c>
      <c r="E768" s="14">
        <f t="shared" si="80"/>
        <v>0</v>
      </c>
      <c r="F768" s="14" t="e">
        <f t="shared" si="79"/>
        <v>#DIV/0!</v>
      </c>
    </row>
    <row r="769" spans="1:6" ht="15" customHeight="1">
      <c r="A769" s="41" t="s">
        <v>332</v>
      </c>
      <c r="B769" s="72" t="s">
        <v>703</v>
      </c>
      <c r="C769" s="4">
        <v>0</v>
      </c>
      <c r="D769" s="4">
        <v>0</v>
      </c>
      <c r="E769" s="14">
        <v>0</v>
      </c>
      <c r="F769" s="14" t="e">
        <f t="shared" si="79"/>
        <v>#DIV/0!</v>
      </c>
    </row>
    <row r="770" spans="1:6" ht="25.5" customHeight="1">
      <c r="A770" s="214" t="s">
        <v>977</v>
      </c>
      <c r="B770" s="215"/>
      <c r="C770" s="5">
        <f>C778</f>
        <v>10000</v>
      </c>
      <c r="D770" s="5">
        <f>D778</f>
        <v>34700</v>
      </c>
      <c r="E770" s="139">
        <f>E778</f>
        <v>34675</v>
      </c>
      <c r="F770" s="14">
        <f t="shared" si="79"/>
        <v>99.92795389048992</v>
      </c>
    </row>
    <row r="771" spans="1:6" ht="25.5" customHeight="1">
      <c r="A771" s="212" t="s">
        <v>1119</v>
      </c>
      <c r="B771" s="213"/>
      <c r="C771" s="64">
        <f>SUM(C772:C777)</f>
        <v>10000</v>
      </c>
      <c r="D771" s="64">
        <f>SUM(D772:D777)</f>
        <v>34700</v>
      </c>
      <c r="E771" s="137">
        <f>SUM(E772:E777)</f>
        <v>34675</v>
      </c>
      <c r="F771" s="14">
        <f aca="true" t="shared" si="81" ref="F771:F777">E771/D771*100</f>
        <v>99.92795389048992</v>
      </c>
    </row>
    <row r="772" spans="1:6" ht="18" customHeight="1">
      <c r="A772" s="210" t="s">
        <v>1049</v>
      </c>
      <c r="B772" s="211"/>
      <c r="C772" s="4">
        <v>10000</v>
      </c>
      <c r="D772" s="4">
        <f>10000+24700</f>
        <v>34700</v>
      </c>
      <c r="E772" s="14">
        <v>9675</v>
      </c>
      <c r="F772" s="14">
        <f t="shared" si="81"/>
        <v>27.881844380403457</v>
      </c>
    </row>
    <row r="773" spans="1:6" ht="18" customHeight="1">
      <c r="A773" s="210" t="s">
        <v>1273</v>
      </c>
      <c r="B773" s="211"/>
      <c r="C773" s="4">
        <v>0</v>
      </c>
      <c r="D773" s="4">
        <v>0</v>
      </c>
      <c r="E773" s="14">
        <v>0</v>
      </c>
      <c r="F773" s="14" t="e">
        <f t="shared" si="81"/>
        <v>#DIV/0!</v>
      </c>
    </row>
    <row r="774" spans="1:6" ht="18" customHeight="1">
      <c r="A774" s="210" t="s">
        <v>1277</v>
      </c>
      <c r="B774" s="211"/>
      <c r="C774" s="4">
        <v>0</v>
      </c>
      <c r="D774" s="4">
        <v>0</v>
      </c>
      <c r="E774" s="14">
        <v>0</v>
      </c>
      <c r="F774" s="14" t="e">
        <f t="shared" si="81"/>
        <v>#DIV/0!</v>
      </c>
    </row>
    <row r="775" spans="1:6" ht="18" customHeight="1">
      <c r="A775" s="210" t="s">
        <v>1274</v>
      </c>
      <c r="B775" s="211"/>
      <c r="C775" s="4">
        <v>0</v>
      </c>
      <c r="D775" s="4">
        <v>0</v>
      </c>
      <c r="E775" s="14">
        <v>0</v>
      </c>
      <c r="F775" s="14" t="e">
        <f t="shared" si="81"/>
        <v>#DIV/0!</v>
      </c>
    </row>
    <row r="776" spans="1:6" ht="18" customHeight="1">
      <c r="A776" s="210" t="s">
        <v>1275</v>
      </c>
      <c r="B776" s="211"/>
      <c r="C776" s="4">
        <v>0</v>
      </c>
      <c r="D776" s="4">
        <v>0</v>
      </c>
      <c r="E776" s="14">
        <v>25000</v>
      </c>
      <c r="F776" s="14" t="e">
        <f t="shared" si="81"/>
        <v>#DIV/0!</v>
      </c>
    </row>
    <row r="777" spans="1:6" ht="18" customHeight="1">
      <c r="A777" s="210" t="s">
        <v>1280</v>
      </c>
      <c r="B777" s="211"/>
      <c r="C777" s="4">
        <v>0</v>
      </c>
      <c r="D777" s="4">
        <v>0</v>
      </c>
      <c r="E777" s="14">
        <v>0</v>
      </c>
      <c r="F777" s="14" t="e">
        <f t="shared" si="81"/>
        <v>#DIV/0!</v>
      </c>
    </row>
    <row r="778" spans="1:6" ht="21" customHeight="1">
      <c r="A778" s="41">
        <v>42</v>
      </c>
      <c r="B778" s="3" t="s">
        <v>614</v>
      </c>
      <c r="C778" s="4">
        <f aca="true" t="shared" si="82" ref="C778:E779">C779</f>
        <v>10000</v>
      </c>
      <c r="D778" s="4">
        <f t="shared" si="82"/>
        <v>34700</v>
      </c>
      <c r="E778" s="14">
        <f t="shared" si="82"/>
        <v>34675</v>
      </c>
      <c r="F778" s="14">
        <f t="shared" si="79"/>
        <v>99.92795389048992</v>
      </c>
    </row>
    <row r="779" spans="1:6" ht="18" customHeight="1">
      <c r="A779" s="41" t="s">
        <v>170</v>
      </c>
      <c r="B779" s="3" t="s">
        <v>84</v>
      </c>
      <c r="C779" s="4">
        <v>10000</v>
      </c>
      <c r="D779" s="4">
        <f>10000+24700</f>
        <v>34700</v>
      </c>
      <c r="E779" s="14">
        <f t="shared" si="82"/>
        <v>34675</v>
      </c>
      <c r="F779" s="14">
        <f t="shared" si="79"/>
        <v>99.92795389048992</v>
      </c>
    </row>
    <row r="780" spans="1:6" ht="15" customHeight="1">
      <c r="A780" s="41" t="s">
        <v>300</v>
      </c>
      <c r="B780" s="3" t="s">
        <v>1020</v>
      </c>
      <c r="C780" s="4">
        <v>0</v>
      </c>
      <c r="D780" s="4">
        <v>0</v>
      </c>
      <c r="E780" s="14">
        <v>34675</v>
      </c>
      <c r="F780" s="14" t="e">
        <f t="shared" si="79"/>
        <v>#DIV/0!</v>
      </c>
    </row>
    <row r="781" spans="1:6" ht="25.5" customHeight="1">
      <c r="A781" s="214" t="s">
        <v>978</v>
      </c>
      <c r="B781" s="215"/>
      <c r="C781" s="5">
        <f>C789</f>
        <v>0</v>
      </c>
      <c r="D781" s="5">
        <f>D789</f>
        <v>0</v>
      </c>
      <c r="E781" s="139">
        <f>E789</f>
        <v>0</v>
      </c>
      <c r="F781" s="14" t="e">
        <f>E781/D781*100</f>
        <v>#DIV/0!</v>
      </c>
    </row>
    <row r="782" spans="1:6" ht="25.5" customHeight="1">
      <c r="A782" s="212" t="s">
        <v>1120</v>
      </c>
      <c r="B782" s="213"/>
      <c r="C782" s="64">
        <f>SUM(C783:C788)</f>
        <v>0</v>
      </c>
      <c r="D782" s="64">
        <f>SUM(D783:D788)</f>
        <v>0</v>
      </c>
      <c r="E782" s="137">
        <f>SUM(E783:E788)</f>
        <v>0</v>
      </c>
      <c r="F782" s="14" t="e">
        <f aca="true" t="shared" si="83" ref="F782:F788">E782/D782*100</f>
        <v>#DIV/0!</v>
      </c>
    </row>
    <row r="783" spans="1:6" ht="18" customHeight="1">
      <c r="A783" s="210" t="s">
        <v>1049</v>
      </c>
      <c r="B783" s="211"/>
      <c r="C783" s="4">
        <v>0</v>
      </c>
      <c r="D783" s="4">
        <v>0</v>
      </c>
      <c r="E783" s="14">
        <v>0</v>
      </c>
      <c r="F783" s="14" t="e">
        <f t="shared" si="83"/>
        <v>#DIV/0!</v>
      </c>
    </row>
    <row r="784" spans="1:6" ht="18" customHeight="1">
      <c r="A784" s="210" t="s">
        <v>1273</v>
      </c>
      <c r="B784" s="211"/>
      <c r="C784" s="4">
        <v>0</v>
      </c>
      <c r="D784" s="4">
        <v>0</v>
      </c>
      <c r="E784" s="14">
        <v>0</v>
      </c>
      <c r="F784" s="14" t="e">
        <f t="shared" si="83"/>
        <v>#DIV/0!</v>
      </c>
    </row>
    <row r="785" spans="1:6" ht="18" customHeight="1">
      <c r="A785" s="210" t="s">
        <v>1277</v>
      </c>
      <c r="B785" s="211"/>
      <c r="C785" s="4">
        <v>0</v>
      </c>
      <c r="D785" s="4">
        <v>0</v>
      </c>
      <c r="E785" s="14">
        <v>0</v>
      </c>
      <c r="F785" s="14" t="e">
        <f t="shared" si="83"/>
        <v>#DIV/0!</v>
      </c>
    </row>
    <row r="786" spans="1:6" ht="18" customHeight="1">
      <c r="A786" s="210" t="s">
        <v>1274</v>
      </c>
      <c r="B786" s="211"/>
      <c r="C786" s="4">
        <v>0</v>
      </c>
      <c r="D786" s="4">
        <v>0</v>
      </c>
      <c r="E786" s="14">
        <v>0</v>
      </c>
      <c r="F786" s="14" t="e">
        <f t="shared" si="83"/>
        <v>#DIV/0!</v>
      </c>
    </row>
    <row r="787" spans="1:6" ht="18" customHeight="1">
      <c r="A787" s="210" t="s">
        <v>1275</v>
      </c>
      <c r="B787" s="211"/>
      <c r="C787" s="4">
        <v>0</v>
      </c>
      <c r="D787" s="4">
        <v>0</v>
      </c>
      <c r="E787" s="14">
        <v>0</v>
      </c>
      <c r="F787" s="14" t="e">
        <f t="shared" si="83"/>
        <v>#DIV/0!</v>
      </c>
    </row>
    <row r="788" spans="1:6" ht="18" customHeight="1">
      <c r="A788" s="210" t="s">
        <v>1280</v>
      </c>
      <c r="B788" s="211"/>
      <c r="C788" s="4">
        <v>0</v>
      </c>
      <c r="D788" s="4">
        <v>0</v>
      </c>
      <c r="E788" s="14">
        <v>0</v>
      </c>
      <c r="F788" s="14" t="e">
        <f t="shared" si="83"/>
        <v>#DIV/0!</v>
      </c>
    </row>
    <row r="789" spans="1:6" ht="21" customHeight="1">
      <c r="A789" s="41">
        <v>45</v>
      </c>
      <c r="B789" s="72" t="s">
        <v>75</v>
      </c>
      <c r="C789" s="4">
        <f aca="true" t="shared" si="84" ref="C789:E790">C790</f>
        <v>0</v>
      </c>
      <c r="D789" s="4">
        <f t="shared" si="84"/>
        <v>0</v>
      </c>
      <c r="E789" s="14">
        <f t="shared" si="84"/>
        <v>0</v>
      </c>
      <c r="F789" s="14" t="e">
        <f aca="true" t="shared" si="85" ref="F789:F839">E789/D789*100</f>
        <v>#DIV/0!</v>
      </c>
    </row>
    <row r="790" spans="1:6" ht="18" customHeight="1">
      <c r="A790" s="41">
        <v>451</v>
      </c>
      <c r="B790" s="72" t="s">
        <v>76</v>
      </c>
      <c r="C790" s="4">
        <v>0</v>
      </c>
      <c r="D790" s="4">
        <v>0</v>
      </c>
      <c r="E790" s="14">
        <f t="shared" si="84"/>
        <v>0</v>
      </c>
      <c r="F790" s="14" t="e">
        <f t="shared" si="85"/>
        <v>#DIV/0!</v>
      </c>
    </row>
    <row r="791" spans="1:6" ht="15" customHeight="1">
      <c r="A791" s="41">
        <v>4511</v>
      </c>
      <c r="B791" s="72" t="s">
        <v>777</v>
      </c>
      <c r="C791" s="4">
        <v>0</v>
      </c>
      <c r="D791" s="4">
        <v>0</v>
      </c>
      <c r="E791" s="14">
        <v>0</v>
      </c>
      <c r="F791" s="14" t="e">
        <f t="shared" si="85"/>
        <v>#DIV/0!</v>
      </c>
    </row>
    <row r="792" spans="1:6" ht="25.5" customHeight="1">
      <c r="A792" s="214" t="s">
        <v>1314</v>
      </c>
      <c r="B792" s="215"/>
      <c r="C792" s="5">
        <f>C800</f>
        <v>50000</v>
      </c>
      <c r="D792" s="5">
        <f>D800</f>
        <v>50000</v>
      </c>
      <c r="E792" s="139">
        <f>E800</f>
        <v>50000</v>
      </c>
      <c r="F792" s="14">
        <f>E792/D792*100</f>
        <v>100</v>
      </c>
    </row>
    <row r="793" spans="1:6" ht="25.5" customHeight="1">
      <c r="A793" s="212" t="s">
        <v>1315</v>
      </c>
      <c r="B793" s="213"/>
      <c r="C793" s="64">
        <f>SUM(C794:C799)</f>
        <v>50000</v>
      </c>
      <c r="D793" s="64">
        <f>SUM(D794:D799)</f>
        <v>50000</v>
      </c>
      <c r="E793" s="137">
        <f>SUM(E794:E799)</f>
        <v>50000</v>
      </c>
      <c r="F793" s="14">
        <f aca="true" t="shared" si="86" ref="F793:F802">E793/D793*100</f>
        <v>100</v>
      </c>
    </row>
    <row r="794" spans="1:6" ht="18" customHeight="1">
      <c r="A794" s="210" t="s">
        <v>1049</v>
      </c>
      <c r="B794" s="211"/>
      <c r="C794" s="4">
        <v>50000</v>
      </c>
      <c r="D794" s="4">
        <v>50000</v>
      </c>
      <c r="E794" s="14">
        <v>50000</v>
      </c>
      <c r="F794" s="14">
        <f t="shared" si="86"/>
        <v>100</v>
      </c>
    </row>
    <row r="795" spans="1:6" ht="18" customHeight="1">
      <c r="A795" s="210" t="s">
        <v>1273</v>
      </c>
      <c r="B795" s="211"/>
      <c r="C795" s="4">
        <v>0</v>
      </c>
      <c r="D795" s="4">
        <v>0</v>
      </c>
      <c r="E795" s="14">
        <v>0</v>
      </c>
      <c r="F795" s="14" t="e">
        <f t="shared" si="86"/>
        <v>#DIV/0!</v>
      </c>
    </row>
    <row r="796" spans="1:6" ht="18" customHeight="1">
      <c r="A796" s="210" t="s">
        <v>1277</v>
      </c>
      <c r="B796" s="211"/>
      <c r="C796" s="4">
        <v>0</v>
      </c>
      <c r="D796" s="4">
        <v>0</v>
      </c>
      <c r="E796" s="14">
        <v>0</v>
      </c>
      <c r="F796" s="14" t="e">
        <f t="shared" si="86"/>
        <v>#DIV/0!</v>
      </c>
    </row>
    <row r="797" spans="1:6" ht="18" customHeight="1">
      <c r="A797" s="210" t="s">
        <v>1274</v>
      </c>
      <c r="B797" s="211"/>
      <c r="C797" s="4">
        <v>0</v>
      </c>
      <c r="D797" s="4">
        <v>0</v>
      </c>
      <c r="E797" s="14">
        <v>0</v>
      </c>
      <c r="F797" s="14" t="e">
        <f t="shared" si="86"/>
        <v>#DIV/0!</v>
      </c>
    </row>
    <row r="798" spans="1:6" ht="18" customHeight="1">
      <c r="A798" s="210" t="s">
        <v>1275</v>
      </c>
      <c r="B798" s="211"/>
      <c r="C798" s="4">
        <v>0</v>
      </c>
      <c r="D798" s="4">
        <v>0</v>
      </c>
      <c r="E798" s="14">
        <v>0</v>
      </c>
      <c r="F798" s="14" t="e">
        <f t="shared" si="86"/>
        <v>#DIV/0!</v>
      </c>
    </row>
    <row r="799" spans="1:6" ht="18" customHeight="1">
      <c r="A799" s="210" t="s">
        <v>1280</v>
      </c>
      <c r="B799" s="211"/>
      <c r="C799" s="4">
        <v>0</v>
      </c>
      <c r="D799" s="4">
        <v>0</v>
      </c>
      <c r="E799" s="14">
        <v>0</v>
      </c>
      <c r="F799" s="14" t="e">
        <f t="shared" si="86"/>
        <v>#DIV/0!</v>
      </c>
    </row>
    <row r="800" spans="1:6" ht="21" customHeight="1">
      <c r="A800" s="41" t="s">
        <v>619</v>
      </c>
      <c r="B800" s="72" t="s">
        <v>1316</v>
      </c>
      <c r="C800" s="4">
        <f aca="true" t="shared" si="87" ref="C800:E801">C801</f>
        <v>50000</v>
      </c>
      <c r="D800" s="4">
        <f t="shared" si="87"/>
        <v>50000</v>
      </c>
      <c r="E800" s="14">
        <f t="shared" si="87"/>
        <v>50000</v>
      </c>
      <c r="F800" s="14">
        <f t="shared" si="86"/>
        <v>100</v>
      </c>
    </row>
    <row r="801" spans="1:6" ht="18" customHeight="1">
      <c r="A801" s="41" t="s">
        <v>637</v>
      </c>
      <c r="B801" s="72" t="s">
        <v>638</v>
      </c>
      <c r="C801" s="4">
        <v>50000</v>
      </c>
      <c r="D801" s="4">
        <v>50000</v>
      </c>
      <c r="E801" s="14">
        <f t="shared" si="87"/>
        <v>50000</v>
      </c>
      <c r="F801" s="14">
        <f t="shared" si="86"/>
        <v>100</v>
      </c>
    </row>
    <row r="802" spans="1:6" ht="15" customHeight="1">
      <c r="A802" s="41" t="s">
        <v>1015</v>
      </c>
      <c r="B802" s="72" t="s">
        <v>1317</v>
      </c>
      <c r="C802" s="4">
        <v>0</v>
      </c>
      <c r="D802" s="4">
        <v>0</v>
      </c>
      <c r="E802" s="14">
        <v>50000</v>
      </c>
      <c r="F802" s="14" t="e">
        <f t="shared" si="86"/>
        <v>#DIV/0!</v>
      </c>
    </row>
    <row r="803" spans="1:6" ht="30" customHeight="1">
      <c r="A803" s="222" t="s">
        <v>979</v>
      </c>
      <c r="B803" s="223"/>
      <c r="C803" s="63">
        <f>C804+C825+C840+C869+C883+C901+C912+C929+C940+C957</f>
        <v>5097000</v>
      </c>
      <c r="D803" s="63">
        <f>D804+D825+D840+D869+D883+D901+D912+D929+D940+D957</f>
        <v>5065600</v>
      </c>
      <c r="E803" s="136">
        <f>E804+E825+E840+E869+E883+E901+E912+E929+E940+E957</f>
        <v>4765592.02</v>
      </c>
      <c r="F803" s="14">
        <f t="shared" si="85"/>
        <v>94.07754303537585</v>
      </c>
    </row>
    <row r="804" spans="1:6" ht="25.5" customHeight="1">
      <c r="A804" s="214" t="s">
        <v>980</v>
      </c>
      <c r="B804" s="215"/>
      <c r="C804" s="5">
        <f>C812</f>
        <v>0</v>
      </c>
      <c r="D804" s="5">
        <f>D812</f>
        <v>0</v>
      </c>
      <c r="E804" s="139">
        <f>E812</f>
        <v>0</v>
      </c>
      <c r="F804" s="14" t="e">
        <f t="shared" si="85"/>
        <v>#DIV/0!</v>
      </c>
    </row>
    <row r="805" spans="1:6" ht="25.5" customHeight="1">
      <c r="A805" s="212" t="s">
        <v>1121</v>
      </c>
      <c r="B805" s="213"/>
      <c r="C805" s="64">
        <f>SUM(C806:C811)</f>
        <v>0</v>
      </c>
      <c r="D805" s="64">
        <f>SUM(D806:D811)</f>
        <v>0</v>
      </c>
      <c r="E805" s="137">
        <f>SUM(E806:E811)</f>
        <v>0</v>
      </c>
      <c r="F805" s="14" t="e">
        <f t="shared" si="85"/>
        <v>#DIV/0!</v>
      </c>
    </row>
    <row r="806" spans="1:6" ht="18" customHeight="1">
      <c r="A806" s="210" t="s">
        <v>1049</v>
      </c>
      <c r="B806" s="211"/>
      <c r="C806" s="4">
        <v>0</v>
      </c>
      <c r="D806" s="4">
        <v>0</v>
      </c>
      <c r="E806" s="14">
        <v>0</v>
      </c>
      <c r="F806" s="14" t="e">
        <f t="shared" si="85"/>
        <v>#DIV/0!</v>
      </c>
    </row>
    <row r="807" spans="1:6" ht="18" customHeight="1">
      <c r="A807" s="210" t="s">
        <v>1273</v>
      </c>
      <c r="B807" s="211"/>
      <c r="C807" s="4">
        <v>0</v>
      </c>
      <c r="D807" s="4">
        <v>0</v>
      </c>
      <c r="E807" s="14">
        <v>0</v>
      </c>
      <c r="F807" s="14" t="e">
        <f t="shared" si="85"/>
        <v>#DIV/0!</v>
      </c>
    </row>
    <row r="808" spans="1:6" ht="18" customHeight="1">
      <c r="A808" s="210" t="s">
        <v>1277</v>
      </c>
      <c r="B808" s="211"/>
      <c r="C808" s="4">
        <v>0</v>
      </c>
      <c r="D808" s="4">
        <v>0</v>
      </c>
      <c r="E808" s="14">
        <v>0</v>
      </c>
      <c r="F808" s="14" t="e">
        <f t="shared" si="85"/>
        <v>#DIV/0!</v>
      </c>
    </row>
    <row r="809" spans="1:6" ht="18" customHeight="1">
      <c r="A809" s="210" t="s">
        <v>1274</v>
      </c>
      <c r="B809" s="211"/>
      <c r="C809" s="4">
        <v>0</v>
      </c>
      <c r="D809" s="4">
        <v>0</v>
      </c>
      <c r="E809" s="14">
        <v>0</v>
      </c>
      <c r="F809" s="14" t="e">
        <f t="shared" si="85"/>
        <v>#DIV/0!</v>
      </c>
    </row>
    <row r="810" spans="1:6" ht="18" customHeight="1">
      <c r="A810" s="210" t="s">
        <v>1275</v>
      </c>
      <c r="B810" s="211"/>
      <c r="C810" s="4">
        <v>0</v>
      </c>
      <c r="D810" s="4">
        <v>0</v>
      </c>
      <c r="E810" s="14">
        <v>0</v>
      </c>
      <c r="F810" s="14" t="e">
        <f t="shared" si="85"/>
        <v>#DIV/0!</v>
      </c>
    </row>
    <row r="811" spans="1:6" ht="18" customHeight="1">
      <c r="A811" s="210" t="s">
        <v>1280</v>
      </c>
      <c r="B811" s="211"/>
      <c r="C811" s="4">
        <v>0</v>
      </c>
      <c r="D811" s="4">
        <v>0</v>
      </c>
      <c r="E811" s="14">
        <v>0</v>
      </c>
      <c r="F811" s="14" t="e">
        <f t="shared" si="85"/>
        <v>#DIV/0!</v>
      </c>
    </row>
    <row r="812" spans="1:6" ht="21" customHeight="1">
      <c r="A812" s="41">
        <v>32</v>
      </c>
      <c r="B812" s="3" t="s">
        <v>63</v>
      </c>
      <c r="C812" s="4">
        <f>C813+C816+C822</f>
        <v>0</v>
      </c>
      <c r="D812" s="4">
        <f>D813+D816+D822</f>
        <v>0</v>
      </c>
      <c r="E812" s="14">
        <f>E813+E816+E822</f>
        <v>0</v>
      </c>
      <c r="F812" s="14" t="e">
        <f t="shared" si="85"/>
        <v>#DIV/0!</v>
      </c>
    </row>
    <row r="813" spans="1:6" ht="18" customHeight="1">
      <c r="A813" s="41">
        <v>322</v>
      </c>
      <c r="B813" s="3" t="s">
        <v>70</v>
      </c>
      <c r="C813" s="4">
        <v>0</v>
      </c>
      <c r="D813" s="4">
        <v>0</v>
      </c>
      <c r="E813" s="14">
        <f>SUM(E814:E815)</f>
        <v>0</v>
      </c>
      <c r="F813" s="14" t="e">
        <f t="shared" si="85"/>
        <v>#DIV/0!</v>
      </c>
    </row>
    <row r="814" spans="1:6" ht="15" customHeight="1">
      <c r="A814" s="41">
        <v>3221</v>
      </c>
      <c r="B814" s="3" t="s">
        <v>704</v>
      </c>
      <c r="C814" s="4">
        <v>0</v>
      </c>
      <c r="D814" s="4">
        <v>0</v>
      </c>
      <c r="E814" s="14">
        <v>0</v>
      </c>
      <c r="F814" s="14" t="e">
        <f t="shared" si="85"/>
        <v>#DIV/0!</v>
      </c>
    </row>
    <row r="815" spans="1:6" ht="15" customHeight="1">
      <c r="A815" s="41">
        <v>3225</v>
      </c>
      <c r="B815" s="3" t="s">
        <v>99</v>
      </c>
      <c r="C815" s="4">
        <v>0</v>
      </c>
      <c r="D815" s="4">
        <v>0</v>
      </c>
      <c r="E815" s="14">
        <v>0</v>
      </c>
      <c r="F815" s="14" t="e">
        <f t="shared" si="85"/>
        <v>#DIV/0!</v>
      </c>
    </row>
    <row r="816" spans="1:6" ht="18" customHeight="1">
      <c r="A816" s="41">
        <v>323</v>
      </c>
      <c r="B816" s="3" t="s">
        <v>72</v>
      </c>
      <c r="C816" s="4">
        <v>0</v>
      </c>
      <c r="D816" s="4">
        <v>0</v>
      </c>
      <c r="E816" s="14">
        <f>SUM(E817:E821)</f>
        <v>0</v>
      </c>
      <c r="F816" s="14" t="e">
        <f t="shared" si="85"/>
        <v>#DIV/0!</v>
      </c>
    </row>
    <row r="817" spans="1:6" ht="15" customHeight="1">
      <c r="A817" s="41" t="s">
        <v>719</v>
      </c>
      <c r="B817" s="3" t="s">
        <v>1122</v>
      </c>
      <c r="C817" s="4">
        <v>0</v>
      </c>
      <c r="D817" s="4">
        <v>0</v>
      </c>
      <c r="E817" s="14">
        <v>0</v>
      </c>
      <c r="F817" s="14" t="e">
        <f>E817/D817*100</f>
        <v>#DIV/0!</v>
      </c>
    </row>
    <row r="818" spans="1:6" ht="15" customHeight="1">
      <c r="A818" s="41">
        <v>3235</v>
      </c>
      <c r="B818" s="3" t="s">
        <v>100</v>
      </c>
      <c r="C818" s="4">
        <v>0</v>
      </c>
      <c r="D818" s="4">
        <v>0</v>
      </c>
      <c r="E818" s="14">
        <v>0</v>
      </c>
      <c r="F818" s="14" t="e">
        <f t="shared" si="85"/>
        <v>#DIV/0!</v>
      </c>
    </row>
    <row r="819" spans="1:6" ht="15" customHeight="1">
      <c r="A819" s="41">
        <v>3237</v>
      </c>
      <c r="B819" s="3" t="s">
        <v>102</v>
      </c>
      <c r="C819" s="4">
        <v>0</v>
      </c>
      <c r="D819" s="4">
        <v>0</v>
      </c>
      <c r="E819" s="14">
        <v>0</v>
      </c>
      <c r="F819" s="14" t="e">
        <f t="shared" si="85"/>
        <v>#DIV/0!</v>
      </c>
    </row>
    <row r="820" spans="1:6" ht="15" customHeight="1">
      <c r="A820" s="41" t="s">
        <v>680</v>
      </c>
      <c r="B820" s="3" t="s">
        <v>574</v>
      </c>
      <c r="C820" s="4">
        <v>0</v>
      </c>
      <c r="D820" s="4">
        <v>0</v>
      </c>
      <c r="E820" s="14">
        <v>0</v>
      </c>
      <c r="F820" s="14" t="e">
        <f>E820/D820*100</f>
        <v>#DIV/0!</v>
      </c>
    </row>
    <row r="821" spans="1:6" ht="15" customHeight="1">
      <c r="A821" s="41" t="s">
        <v>341</v>
      </c>
      <c r="B821" s="3" t="s">
        <v>155</v>
      </c>
      <c r="C821" s="4">
        <v>0</v>
      </c>
      <c r="D821" s="4">
        <v>0</v>
      </c>
      <c r="E821" s="14">
        <v>0</v>
      </c>
      <c r="F821" s="14" t="e">
        <f t="shared" si="85"/>
        <v>#DIV/0!</v>
      </c>
    </row>
    <row r="822" spans="1:6" ht="18" customHeight="1">
      <c r="A822" s="41">
        <v>329</v>
      </c>
      <c r="B822" s="3" t="s">
        <v>103</v>
      </c>
      <c r="C822" s="4">
        <v>0</v>
      </c>
      <c r="D822" s="4">
        <v>0</v>
      </c>
      <c r="E822" s="14">
        <f>SUM(E823:E824)</f>
        <v>0</v>
      </c>
      <c r="F822" s="14" t="e">
        <f t="shared" si="85"/>
        <v>#DIV/0!</v>
      </c>
    </row>
    <row r="823" spans="1:6" ht="15" customHeight="1">
      <c r="A823" s="41">
        <v>3293</v>
      </c>
      <c r="B823" s="3" t="s">
        <v>104</v>
      </c>
      <c r="C823" s="4">
        <v>0</v>
      </c>
      <c r="D823" s="4">
        <v>0</v>
      </c>
      <c r="E823" s="14">
        <v>0</v>
      </c>
      <c r="F823" s="14" t="e">
        <f t="shared" si="85"/>
        <v>#DIV/0!</v>
      </c>
    </row>
    <row r="824" spans="1:6" ht="15" customHeight="1">
      <c r="A824" s="41">
        <v>3299</v>
      </c>
      <c r="B824" s="3" t="s">
        <v>105</v>
      </c>
      <c r="C824" s="4">
        <v>0</v>
      </c>
      <c r="D824" s="4">
        <v>0</v>
      </c>
      <c r="E824" s="14">
        <v>0</v>
      </c>
      <c r="F824" s="14" t="e">
        <f t="shared" si="85"/>
        <v>#DIV/0!</v>
      </c>
    </row>
    <row r="825" spans="1:6" ht="25.5" customHeight="1">
      <c r="A825" s="214" t="s">
        <v>1124</v>
      </c>
      <c r="B825" s="215"/>
      <c r="C825" s="5">
        <f>C833</f>
        <v>50000</v>
      </c>
      <c r="D825" s="5">
        <f>D833</f>
        <v>50000</v>
      </c>
      <c r="E825" s="139">
        <f>E833</f>
        <v>42000</v>
      </c>
      <c r="F825" s="14">
        <f t="shared" si="85"/>
        <v>84</v>
      </c>
    </row>
    <row r="826" spans="1:6" ht="25.5" customHeight="1">
      <c r="A826" s="212" t="s">
        <v>1123</v>
      </c>
      <c r="B826" s="213"/>
      <c r="C826" s="64">
        <f>SUM(C827:C832)</f>
        <v>50000</v>
      </c>
      <c r="D826" s="64">
        <f>SUM(D827:D832)</f>
        <v>50000</v>
      </c>
      <c r="E826" s="137">
        <f>SUM(E827:E832)</f>
        <v>42000</v>
      </c>
      <c r="F826" s="14">
        <f aca="true" t="shared" si="88" ref="F826:F832">E826/D826*100</f>
        <v>84</v>
      </c>
    </row>
    <row r="827" spans="1:6" ht="18" customHeight="1">
      <c r="A827" s="210" t="s">
        <v>1049</v>
      </c>
      <c r="B827" s="211"/>
      <c r="C827" s="4">
        <v>0</v>
      </c>
      <c r="D827" s="4">
        <v>0</v>
      </c>
      <c r="E827" s="14">
        <v>42000</v>
      </c>
      <c r="F827" s="14" t="e">
        <f t="shared" si="88"/>
        <v>#DIV/0!</v>
      </c>
    </row>
    <row r="828" spans="1:6" ht="18" customHeight="1">
      <c r="A828" s="210" t="s">
        <v>1273</v>
      </c>
      <c r="B828" s="211"/>
      <c r="C828" s="4">
        <v>50000</v>
      </c>
      <c r="D828" s="4">
        <v>50000</v>
      </c>
      <c r="E828" s="14">
        <v>0</v>
      </c>
      <c r="F828" s="14">
        <f t="shared" si="88"/>
        <v>0</v>
      </c>
    </row>
    <row r="829" spans="1:6" ht="18" customHeight="1">
      <c r="A829" s="210" t="s">
        <v>1277</v>
      </c>
      <c r="B829" s="211"/>
      <c r="C829" s="4">
        <v>0</v>
      </c>
      <c r="D829" s="4">
        <v>0</v>
      </c>
      <c r="E829" s="14">
        <v>0</v>
      </c>
      <c r="F829" s="14" t="e">
        <f t="shared" si="88"/>
        <v>#DIV/0!</v>
      </c>
    </row>
    <row r="830" spans="1:6" ht="18" customHeight="1">
      <c r="A830" s="210" t="s">
        <v>1274</v>
      </c>
      <c r="B830" s="211"/>
      <c r="C830" s="4">
        <v>0</v>
      </c>
      <c r="D830" s="4">
        <v>0</v>
      </c>
      <c r="E830" s="14">
        <v>0</v>
      </c>
      <c r="F830" s="14" t="e">
        <f t="shared" si="88"/>
        <v>#DIV/0!</v>
      </c>
    </row>
    <row r="831" spans="1:6" ht="18" customHeight="1">
      <c r="A831" s="210" t="s">
        <v>1275</v>
      </c>
      <c r="B831" s="211"/>
      <c r="C831" s="4">
        <v>0</v>
      </c>
      <c r="D831" s="4">
        <v>0</v>
      </c>
      <c r="E831" s="14">
        <v>0</v>
      </c>
      <c r="F831" s="14" t="e">
        <f t="shared" si="88"/>
        <v>#DIV/0!</v>
      </c>
    </row>
    <row r="832" spans="1:6" ht="18" customHeight="1">
      <c r="A832" s="210" t="s">
        <v>1280</v>
      </c>
      <c r="B832" s="211"/>
      <c r="C832" s="4">
        <v>0</v>
      </c>
      <c r="D832" s="4">
        <v>0</v>
      </c>
      <c r="E832" s="14">
        <v>0</v>
      </c>
      <c r="F832" s="14" t="e">
        <f t="shared" si="88"/>
        <v>#DIV/0!</v>
      </c>
    </row>
    <row r="833" spans="1:6" ht="21" customHeight="1">
      <c r="A833" s="41">
        <v>32</v>
      </c>
      <c r="B833" s="3" t="s">
        <v>63</v>
      </c>
      <c r="C833" s="4">
        <f>C834+C837</f>
        <v>50000</v>
      </c>
      <c r="D833" s="4">
        <f>D834+D837</f>
        <v>50000</v>
      </c>
      <c r="E833" s="14">
        <f>E834+E837</f>
        <v>42000</v>
      </c>
      <c r="F833" s="14">
        <f t="shared" si="85"/>
        <v>84</v>
      </c>
    </row>
    <row r="834" spans="1:6" ht="18" customHeight="1">
      <c r="A834" s="41">
        <v>323</v>
      </c>
      <c r="B834" s="3" t="s">
        <v>72</v>
      </c>
      <c r="C834" s="4">
        <v>50000</v>
      </c>
      <c r="D834" s="4">
        <v>50000</v>
      </c>
      <c r="E834" s="14">
        <f>E835+E836</f>
        <v>42000</v>
      </c>
      <c r="F834" s="14">
        <f t="shared" si="85"/>
        <v>84</v>
      </c>
    </row>
    <row r="835" spans="1:6" ht="15" customHeight="1">
      <c r="A835" s="41">
        <v>3237</v>
      </c>
      <c r="B835" s="3" t="s">
        <v>102</v>
      </c>
      <c r="C835" s="4">
        <v>0</v>
      </c>
      <c r="D835" s="4">
        <v>0</v>
      </c>
      <c r="E835" s="14">
        <v>18000</v>
      </c>
      <c r="F835" s="14" t="e">
        <f t="shared" si="85"/>
        <v>#DIV/0!</v>
      </c>
    </row>
    <row r="836" spans="1:6" ht="15" customHeight="1">
      <c r="A836" s="41" t="s">
        <v>341</v>
      </c>
      <c r="B836" s="3" t="s">
        <v>155</v>
      </c>
      <c r="C836" s="4">
        <v>0</v>
      </c>
      <c r="D836" s="4">
        <v>0</v>
      </c>
      <c r="E836" s="14">
        <v>24000</v>
      </c>
      <c r="F836" s="14" t="e">
        <f t="shared" si="85"/>
        <v>#DIV/0!</v>
      </c>
    </row>
    <row r="837" spans="1:6" ht="18" customHeight="1">
      <c r="A837" s="41">
        <v>329</v>
      </c>
      <c r="B837" s="3" t="s">
        <v>103</v>
      </c>
      <c r="C837" s="4">
        <f>SUM(C838:C839)</f>
        <v>0</v>
      </c>
      <c r="D837" s="4">
        <f>SUM(D838:D839)</f>
        <v>0</v>
      </c>
      <c r="E837" s="14">
        <f>SUM(E838:E839)</f>
        <v>0</v>
      </c>
      <c r="F837" s="14" t="e">
        <f t="shared" si="85"/>
        <v>#DIV/0!</v>
      </c>
    </row>
    <row r="838" spans="1:6" ht="15" customHeight="1">
      <c r="A838" s="41">
        <v>3293</v>
      </c>
      <c r="B838" s="3" t="s">
        <v>104</v>
      </c>
      <c r="C838" s="4">
        <v>0</v>
      </c>
      <c r="D838" s="4">
        <v>0</v>
      </c>
      <c r="E838" s="14">
        <v>0</v>
      </c>
      <c r="F838" s="14" t="e">
        <f t="shared" si="85"/>
        <v>#DIV/0!</v>
      </c>
    </row>
    <row r="839" spans="1:6" ht="15" customHeight="1">
      <c r="A839" s="41">
        <v>3299</v>
      </c>
      <c r="B839" s="3" t="s">
        <v>105</v>
      </c>
      <c r="C839" s="4">
        <v>0</v>
      </c>
      <c r="D839" s="4">
        <v>0</v>
      </c>
      <c r="E839" s="14">
        <v>0</v>
      </c>
      <c r="F839" s="14" t="e">
        <f t="shared" si="85"/>
        <v>#DIV/0!</v>
      </c>
    </row>
    <row r="840" spans="1:6" ht="25.5" customHeight="1">
      <c r="A840" s="214" t="s">
        <v>981</v>
      </c>
      <c r="B840" s="215"/>
      <c r="C840" s="5">
        <f>C848</f>
        <v>200000</v>
      </c>
      <c r="D840" s="5">
        <f>D848</f>
        <v>200000</v>
      </c>
      <c r="E840" s="139">
        <f>E848</f>
        <v>175942</v>
      </c>
      <c r="F840" s="14">
        <f aca="true" t="shared" si="89" ref="F840:F992">E840/D840*100</f>
        <v>87.971</v>
      </c>
    </row>
    <row r="841" spans="1:6" ht="25.5" customHeight="1">
      <c r="A841" s="212" t="s">
        <v>1125</v>
      </c>
      <c r="B841" s="213"/>
      <c r="C841" s="64">
        <f>SUM(C842:C847)</f>
        <v>200000</v>
      </c>
      <c r="D841" s="64">
        <f>SUM(D842:D847)</f>
        <v>200000</v>
      </c>
      <c r="E841" s="137">
        <f>SUM(E842:E847)</f>
        <v>175942</v>
      </c>
      <c r="F841" s="14">
        <f t="shared" si="89"/>
        <v>87.971</v>
      </c>
    </row>
    <row r="842" spans="1:6" ht="18" customHeight="1">
      <c r="A842" s="210" t="s">
        <v>1049</v>
      </c>
      <c r="B842" s="211"/>
      <c r="C842" s="4">
        <v>200000</v>
      </c>
      <c r="D842" s="4">
        <v>200000</v>
      </c>
      <c r="E842" s="14">
        <v>175942</v>
      </c>
      <c r="F842" s="14">
        <f t="shared" si="89"/>
        <v>87.971</v>
      </c>
    </row>
    <row r="843" spans="1:6" ht="18" customHeight="1">
      <c r="A843" s="210" t="s">
        <v>1273</v>
      </c>
      <c r="B843" s="211"/>
      <c r="C843" s="4">
        <v>0</v>
      </c>
      <c r="D843" s="4">
        <v>0</v>
      </c>
      <c r="E843" s="14">
        <v>0</v>
      </c>
      <c r="F843" s="14" t="e">
        <f t="shared" si="89"/>
        <v>#DIV/0!</v>
      </c>
    </row>
    <row r="844" spans="1:6" ht="18" customHeight="1">
      <c r="A844" s="210" t="s">
        <v>1277</v>
      </c>
      <c r="B844" s="211"/>
      <c r="C844" s="4">
        <v>0</v>
      </c>
      <c r="D844" s="4">
        <v>0</v>
      </c>
      <c r="E844" s="14">
        <v>0</v>
      </c>
      <c r="F844" s="14" t="e">
        <f t="shared" si="89"/>
        <v>#DIV/0!</v>
      </c>
    </row>
    <row r="845" spans="1:6" ht="18" customHeight="1">
      <c r="A845" s="210" t="s">
        <v>1274</v>
      </c>
      <c r="B845" s="211"/>
      <c r="C845" s="4">
        <v>0</v>
      </c>
      <c r="D845" s="4">
        <v>0</v>
      </c>
      <c r="E845" s="14">
        <v>0</v>
      </c>
      <c r="F845" s="14" t="e">
        <f t="shared" si="89"/>
        <v>#DIV/0!</v>
      </c>
    </row>
    <row r="846" spans="1:6" ht="18" customHeight="1">
      <c r="A846" s="210" t="s">
        <v>1275</v>
      </c>
      <c r="B846" s="211"/>
      <c r="C846" s="4">
        <v>0</v>
      </c>
      <c r="D846" s="4">
        <v>0</v>
      </c>
      <c r="E846" s="14">
        <v>0</v>
      </c>
      <c r="F846" s="14" t="e">
        <f t="shared" si="89"/>
        <v>#DIV/0!</v>
      </c>
    </row>
    <row r="847" spans="1:6" ht="18" customHeight="1">
      <c r="A847" s="210" t="s">
        <v>1280</v>
      </c>
      <c r="B847" s="211"/>
      <c r="C847" s="4">
        <v>0</v>
      </c>
      <c r="D847" s="4">
        <v>0</v>
      </c>
      <c r="E847" s="14">
        <v>0</v>
      </c>
      <c r="F847" s="14" t="e">
        <f t="shared" si="89"/>
        <v>#DIV/0!</v>
      </c>
    </row>
    <row r="848" spans="1:6" ht="21" customHeight="1">
      <c r="A848" s="41">
        <v>38</v>
      </c>
      <c r="B848" s="72" t="s">
        <v>560</v>
      </c>
      <c r="C848" s="4">
        <f aca="true" t="shared" si="90" ref="C848:E850">C849</f>
        <v>200000</v>
      </c>
      <c r="D848" s="4">
        <f t="shared" si="90"/>
        <v>200000</v>
      </c>
      <c r="E848" s="14">
        <f t="shared" si="90"/>
        <v>175942</v>
      </c>
      <c r="F848" s="14">
        <f t="shared" si="89"/>
        <v>87.971</v>
      </c>
    </row>
    <row r="849" spans="1:6" ht="18" customHeight="1">
      <c r="A849" s="41">
        <v>381</v>
      </c>
      <c r="B849" s="3" t="s">
        <v>67</v>
      </c>
      <c r="C849" s="4">
        <v>200000</v>
      </c>
      <c r="D849" s="4">
        <v>200000</v>
      </c>
      <c r="E849" s="14">
        <f t="shared" si="90"/>
        <v>175942</v>
      </c>
      <c r="F849" s="14">
        <f t="shared" si="89"/>
        <v>87.971</v>
      </c>
    </row>
    <row r="850" spans="1:6" ht="15" customHeight="1">
      <c r="A850" s="41">
        <v>3811</v>
      </c>
      <c r="B850" s="3" t="s">
        <v>69</v>
      </c>
      <c r="C850" s="4">
        <f t="shared" si="90"/>
        <v>0</v>
      </c>
      <c r="D850" s="4">
        <f t="shared" si="90"/>
        <v>0</v>
      </c>
      <c r="E850" s="14">
        <f t="shared" si="90"/>
        <v>175942</v>
      </c>
      <c r="F850" s="14" t="e">
        <f t="shared" si="89"/>
        <v>#DIV/0!</v>
      </c>
    </row>
    <row r="851" spans="1:6" ht="14.25" customHeight="1">
      <c r="A851" s="41">
        <v>38114</v>
      </c>
      <c r="B851" s="3" t="s">
        <v>106</v>
      </c>
      <c r="C851" s="4">
        <f>SUM(C852:C868)</f>
        <v>0</v>
      </c>
      <c r="D851" s="4">
        <f>SUM(D852:D868)</f>
        <v>0</v>
      </c>
      <c r="E851" s="14">
        <f>SUM(E852:E868)</f>
        <v>175942</v>
      </c>
      <c r="F851" s="14" t="e">
        <f t="shared" si="89"/>
        <v>#DIV/0!</v>
      </c>
    </row>
    <row r="852" spans="1:6" ht="13.5" customHeight="1">
      <c r="A852" s="78"/>
      <c r="B852" s="77" t="s">
        <v>709</v>
      </c>
      <c r="C852" s="4">
        <v>0</v>
      </c>
      <c r="D852" s="4">
        <v>0</v>
      </c>
      <c r="E852" s="14">
        <v>14000</v>
      </c>
      <c r="F852" s="14" t="e">
        <f t="shared" si="89"/>
        <v>#DIV/0!</v>
      </c>
    </row>
    <row r="853" spans="1:6" ht="13.5" customHeight="1">
      <c r="A853" s="78"/>
      <c r="B853" s="77" t="s">
        <v>108</v>
      </c>
      <c r="C853" s="4">
        <v>0</v>
      </c>
      <c r="D853" s="4">
        <v>0</v>
      </c>
      <c r="E853" s="14">
        <v>4817</v>
      </c>
      <c r="F853" s="14" t="e">
        <f t="shared" si="89"/>
        <v>#DIV/0!</v>
      </c>
    </row>
    <row r="854" spans="1:6" ht="13.5" customHeight="1">
      <c r="A854" s="78"/>
      <c r="B854" s="77" t="s">
        <v>107</v>
      </c>
      <c r="C854" s="4">
        <v>0</v>
      </c>
      <c r="D854" s="4">
        <v>0</v>
      </c>
      <c r="E854" s="14">
        <v>14000</v>
      </c>
      <c r="F854" s="14" t="e">
        <f t="shared" si="89"/>
        <v>#DIV/0!</v>
      </c>
    </row>
    <row r="855" spans="1:6" ht="13.5" customHeight="1">
      <c r="A855" s="78"/>
      <c r="B855" s="77" t="s">
        <v>109</v>
      </c>
      <c r="C855" s="4">
        <v>0</v>
      </c>
      <c r="D855" s="4">
        <v>0</v>
      </c>
      <c r="E855" s="14">
        <v>14000</v>
      </c>
      <c r="F855" s="14" t="e">
        <f t="shared" si="89"/>
        <v>#DIV/0!</v>
      </c>
    </row>
    <row r="856" spans="1:6" ht="13.5" customHeight="1">
      <c r="A856" s="78"/>
      <c r="B856" s="77" t="s">
        <v>707</v>
      </c>
      <c r="C856" s="4">
        <v>0</v>
      </c>
      <c r="D856" s="4">
        <v>0</v>
      </c>
      <c r="E856" s="14">
        <v>16500</v>
      </c>
      <c r="F856" s="14" t="e">
        <f t="shared" si="89"/>
        <v>#DIV/0!</v>
      </c>
    </row>
    <row r="857" spans="1:6" ht="13.5" customHeight="1">
      <c r="A857" s="79"/>
      <c r="B857" s="77" t="s">
        <v>705</v>
      </c>
      <c r="C857" s="4">
        <v>0</v>
      </c>
      <c r="D857" s="4">
        <v>0</v>
      </c>
      <c r="E857" s="14">
        <v>16500</v>
      </c>
      <c r="F857" s="14" t="e">
        <f t="shared" si="89"/>
        <v>#DIV/0!</v>
      </c>
    </row>
    <row r="858" spans="1:6" ht="13.5" customHeight="1">
      <c r="A858" s="79"/>
      <c r="B858" s="77" t="s">
        <v>778</v>
      </c>
      <c r="C858" s="4">
        <v>0</v>
      </c>
      <c r="D858" s="4">
        <v>0</v>
      </c>
      <c r="E858" s="14">
        <v>9000</v>
      </c>
      <c r="F858" s="14" t="e">
        <f t="shared" si="89"/>
        <v>#DIV/0!</v>
      </c>
    </row>
    <row r="859" spans="1:6" ht="13.5" customHeight="1">
      <c r="A859" s="79"/>
      <c r="B859" s="77" t="s">
        <v>706</v>
      </c>
      <c r="C859" s="4">
        <v>0</v>
      </c>
      <c r="D859" s="4">
        <v>0</v>
      </c>
      <c r="E859" s="14">
        <v>20000</v>
      </c>
      <c r="F859" s="14" t="e">
        <f t="shared" si="89"/>
        <v>#DIV/0!</v>
      </c>
    </row>
    <row r="860" spans="1:6" ht="13.5" customHeight="1">
      <c r="A860" s="79"/>
      <c r="B860" s="77" t="s">
        <v>779</v>
      </c>
      <c r="C860" s="4">
        <v>0</v>
      </c>
      <c r="D860" s="4">
        <v>0</v>
      </c>
      <c r="E860" s="14">
        <v>13000</v>
      </c>
      <c r="F860" s="14" t="e">
        <f t="shared" si="89"/>
        <v>#DIV/0!</v>
      </c>
    </row>
    <row r="861" spans="1:6" ht="13.5" customHeight="1">
      <c r="A861" s="79"/>
      <c r="B861" s="77" t="s">
        <v>708</v>
      </c>
      <c r="C861" s="4">
        <v>0</v>
      </c>
      <c r="D861" s="4">
        <v>0</v>
      </c>
      <c r="E861" s="14">
        <v>0</v>
      </c>
      <c r="F861" s="14" t="e">
        <f>E861/D861*100</f>
        <v>#DIV/0!</v>
      </c>
    </row>
    <row r="862" spans="1:6" ht="13.5" customHeight="1">
      <c r="A862" s="79"/>
      <c r="B862" s="77" t="s">
        <v>780</v>
      </c>
      <c r="C862" s="4">
        <v>0</v>
      </c>
      <c r="D862" s="4">
        <v>0</v>
      </c>
      <c r="E862" s="14">
        <v>13000</v>
      </c>
      <c r="F862" s="14" t="e">
        <f>E862/D862*100</f>
        <v>#DIV/0!</v>
      </c>
    </row>
    <row r="863" spans="1:6" ht="13.5" customHeight="1">
      <c r="A863" s="79"/>
      <c r="B863" s="77" t="s">
        <v>781</v>
      </c>
      <c r="C863" s="4">
        <v>0</v>
      </c>
      <c r="D863" s="4">
        <v>0</v>
      </c>
      <c r="E863" s="14">
        <v>14000</v>
      </c>
      <c r="F863" s="14" t="e">
        <f t="shared" si="89"/>
        <v>#DIV/0!</v>
      </c>
    </row>
    <row r="864" spans="1:6" ht="13.5" customHeight="1">
      <c r="A864" s="79"/>
      <c r="B864" s="77" t="s">
        <v>782</v>
      </c>
      <c r="C864" s="4">
        <v>0</v>
      </c>
      <c r="D864" s="4">
        <v>0</v>
      </c>
      <c r="E864" s="14">
        <v>4000</v>
      </c>
      <c r="F864" s="14" t="e">
        <f>E864/D864*100</f>
        <v>#DIV/0!</v>
      </c>
    </row>
    <row r="865" spans="1:6" ht="13.5" customHeight="1">
      <c r="A865" s="79"/>
      <c r="B865" s="77" t="s">
        <v>565</v>
      </c>
      <c r="C865" s="4">
        <v>0</v>
      </c>
      <c r="D865" s="4">
        <v>0</v>
      </c>
      <c r="E865" s="14">
        <v>10125</v>
      </c>
      <c r="F865" s="14" t="e">
        <f>E865/D865*100</f>
        <v>#DIV/0!</v>
      </c>
    </row>
    <row r="866" spans="1:6" ht="13.5" customHeight="1">
      <c r="A866" s="79"/>
      <c r="B866" s="77" t="s">
        <v>710</v>
      </c>
      <c r="C866" s="4">
        <v>0</v>
      </c>
      <c r="D866" s="4">
        <v>0</v>
      </c>
      <c r="E866" s="14">
        <v>0</v>
      </c>
      <c r="F866" s="14" t="e">
        <f>E866/D866*100</f>
        <v>#DIV/0!</v>
      </c>
    </row>
    <row r="867" spans="1:6" ht="13.5" customHeight="1">
      <c r="A867" s="79"/>
      <c r="B867" s="77" t="s">
        <v>1017</v>
      </c>
      <c r="C867" s="4">
        <v>0</v>
      </c>
      <c r="D867" s="4">
        <v>0</v>
      </c>
      <c r="E867" s="14">
        <v>13000</v>
      </c>
      <c r="F867" s="14" t="e">
        <f>E867/D867*100</f>
        <v>#DIV/0!</v>
      </c>
    </row>
    <row r="868" spans="1:6" ht="13.5" customHeight="1">
      <c r="A868" s="79"/>
      <c r="B868" s="77" t="s">
        <v>1126</v>
      </c>
      <c r="C868" s="4">
        <v>0</v>
      </c>
      <c r="D868" s="4">
        <v>0</v>
      </c>
      <c r="E868" s="14">
        <v>0</v>
      </c>
      <c r="F868" s="14" t="e">
        <f t="shared" si="89"/>
        <v>#DIV/0!</v>
      </c>
    </row>
    <row r="869" spans="1:6" ht="25.5" customHeight="1">
      <c r="A869" s="216" t="s">
        <v>982</v>
      </c>
      <c r="B869" s="217"/>
      <c r="C869" s="5">
        <f>C877</f>
        <v>50000</v>
      </c>
      <c r="D869" s="5">
        <f>D877</f>
        <v>50000</v>
      </c>
      <c r="E869" s="139">
        <f>E877</f>
        <v>50000</v>
      </c>
      <c r="F869" s="14">
        <f t="shared" si="89"/>
        <v>100</v>
      </c>
    </row>
    <row r="870" spans="1:6" ht="25.5" customHeight="1">
      <c r="A870" s="212" t="s">
        <v>1127</v>
      </c>
      <c r="B870" s="213"/>
      <c r="C870" s="64">
        <f>SUM(C871:C876)</f>
        <v>50000</v>
      </c>
      <c r="D870" s="64">
        <f>SUM(D871:D876)</f>
        <v>50000</v>
      </c>
      <c r="E870" s="137">
        <f>SUM(E871:E876)</f>
        <v>50000</v>
      </c>
      <c r="F870" s="14">
        <f aca="true" t="shared" si="91" ref="F870:F876">E870/D870*100</f>
        <v>100</v>
      </c>
    </row>
    <row r="871" spans="1:6" ht="18" customHeight="1">
      <c r="A871" s="210" t="s">
        <v>1049</v>
      </c>
      <c r="B871" s="211"/>
      <c r="C871" s="4">
        <v>0</v>
      </c>
      <c r="D871" s="4">
        <v>0</v>
      </c>
      <c r="E871" s="14">
        <v>50000</v>
      </c>
      <c r="F871" s="14" t="e">
        <f t="shared" si="91"/>
        <v>#DIV/0!</v>
      </c>
    </row>
    <row r="872" spans="1:6" ht="18" customHeight="1">
      <c r="A872" s="210" t="s">
        <v>1273</v>
      </c>
      <c r="B872" s="211"/>
      <c r="C872" s="4">
        <v>50000</v>
      </c>
      <c r="D872" s="4">
        <v>50000</v>
      </c>
      <c r="E872" s="14">
        <v>0</v>
      </c>
      <c r="F872" s="14">
        <f t="shared" si="91"/>
        <v>0</v>
      </c>
    </row>
    <row r="873" spans="1:6" ht="18" customHeight="1">
      <c r="A873" s="210" t="s">
        <v>1277</v>
      </c>
      <c r="B873" s="211"/>
      <c r="C873" s="4">
        <v>0</v>
      </c>
      <c r="D873" s="4">
        <v>0</v>
      </c>
      <c r="E873" s="14">
        <v>0</v>
      </c>
      <c r="F873" s="14" t="e">
        <f t="shared" si="91"/>
        <v>#DIV/0!</v>
      </c>
    </row>
    <row r="874" spans="1:6" ht="18" customHeight="1">
      <c r="A874" s="210" t="s">
        <v>1274</v>
      </c>
      <c r="B874" s="211"/>
      <c r="C874" s="4">
        <v>0</v>
      </c>
      <c r="D874" s="4">
        <v>0</v>
      </c>
      <c r="E874" s="14">
        <v>0</v>
      </c>
      <c r="F874" s="14" t="e">
        <f t="shared" si="91"/>
        <v>#DIV/0!</v>
      </c>
    </row>
    <row r="875" spans="1:6" ht="18" customHeight="1">
      <c r="A875" s="210" t="s">
        <v>1275</v>
      </c>
      <c r="B875" s="211"/>
      <c r="C875" s="4">
        <v>0</v>
      </c>
      <c r="D875" s="4">
        <v>0</v>
      </c>
      <c r="E875" s="14">
        <v>0</v>
      </c>
      <c r="F875" s="14" t="e">
        <f t="shared" si="91"/>
        <v>#DIV/0!</v>
      </c>
    </row>
    <row r="876" spans="1:6" ht="18" customHeight="1">
      <c r="A876" s="210" t="s">
        <v>1280</v>
      </c>
      <c r="B876" s="211"/>
      <c r="C876" s="4">
        <v>0</v>
      </c>
      <c r="D876" s="4">
        <v>0</v>
      </c>
      <c r="E876" s="14">
        <v>0</v>
      </c>
      <c r="F876" s="14" t="e">
        <f t="shared" si="91"/>
        <v>#DIV/0!</v>
      </c>
    </row>
    <row r="877" spans="1:6" ht="21" customHeight="1">
      <c r="A877" s="41" t="s">
        <v>619</v>
      </c>
      <c r="B877" s="3" t="s">
        <v>621</v>
      </c>
      <c r="C877" s="4">
        <f>C878</f>
        <v>50000</v>
      </c>
      <c r="D877" s="4">
        <f>D878</f>
        <v>50000</v>
      </c>
      <c r="E877" s="14">
        <f>E878</f>
        <v>50000</v>
      </c>
      <c r="F877" s="14">
        <f t="shared" si="89"/>
        <v>100</v>
      </c>
    </row>
    <row r="878" spans="1:6" ht="18" customHeight="1">
      <c r="A878" s="41" t="s">
        <v>620</v>
      </c>
      <c r="B878" s="3" t="s">
        <v>622</v>
      </c>
      <c r="C878" s="4">
        <v>50000</v>
      </c>
      <c r="D878" s="4">
        <v>50000</v>
      </c>
      <c r="E878" s="14">
        <f>SUM(E879:E882)</f>
        <v>50000</v>
      </c>
      <c r="F878" s="14">
        <f t="shared" si="89"/>
        <v>100</v>
      </c>
    </row>
    <row r="879" spans="1:6" ht="15" customHeight="1">
      <c r="A879" s="41" t="s">
        <v>623</v>
      </c>
      <c r="B879" s="3" t="s">
        <v>628</v>
      </c>
      <c r="C879" s="4">
        <v>0</v>
      </c>
      <c r="D879" s="4">
        <v>0</v>
      </c>
      <c r="E879" s="14">
        <v>0</v>
      </c>
      <c r="F879" s="14" t="e">
        <f t="shared" si="89"/>
        <v>#DIV/0!</v>
      </c>
    </row>
    <row r="880" spans="1:6" ht="15" customHeight="1">
      <c r="A880" s="41" t="s">
        <v>623</v>
      </c>
      <c r="B880" s="3" t="s">
        <v>629</v>
      </c>
      <c r="C880" s="4">
        <v>0</v>
      </c>
      <c r="D880" s="4">
        <v>0</v>
      </c>
      <c r="E880" s="14">
        <v>0</v>
      </c>
      <c r="F880" s="14" t="e">
        <f>E880/D880*100</f>
        <v>#DIV/0!</v>
      </c>
    </row>
    <row r="881" spans="1:6" ht="15" customHeight="1">
      <c r="A881" s="41" t="s">
        <v>626</v>
      </c>
      <c r="B881" s="3" t="s">
        <v>630</v>
      </c>
      <c r="C881" s="4">
        <v>0</v>
      </c>
      <c r="D881" s="4">
        <v>0</v>
      </c>
      <c r="E881" s="14">
        <v>0</v>
      </c>
      <c r="F881" s="14" t="e">
        <f>E881/D881*100</f>
        <v>#DIV/0!</v>
      </c>
    </row>
    <row r="882" spans="1:6" ht="15" customHeight="1">
      <c r="A882" s="41" t="s">
        <v>626</v>
      </c>
      <c r="B882" s="3" t="s">
        <v>631</v>
      </c>
      <c r="C882" s="4">
        <v>0</v>
      </c>
      <c r="D882" s="4">
        <v>0</v>
      </c>
      <c r="E882" s="14">
        <v>50000</v>
      </c>
      <c r="F882" s="14" t="e">
        <f t="shared" si="89"/>
        <v>#DIV/0!</v>
      </c>
    </row>
    <row r="883" spans="1:6" ht="25.5" customHeight="1">
      <c r="A883" s="214" t="s">
        <v>983</v>
      </c>
      <c r="B883" s="215"/>
      <c r="C883" s="5">
        <f>C891</f>
        <v>536000</v>
      </c>
      <c r="D883" s="5">
        <f>D891</f>
        <v>536000</v>
      </c>
      <c r="E883" s="139">
        <f>E891</f>
        <v>448982.02</v>
      </c>
      <c r="F883" s="14">
        <f t="shared" si="89"/>
        <v>83.76530223880597</v>
      </c>
    </row>
    <row r="884" spans="1:6" ht="25.5" customHeight="1">
      <c r="A884" s="212" t="s">
        <v>1128</v>
      </c>
      <c r="B884" s="213"/>
      <c r="C884" s="64">
        <f>SUM(C885:C890)</f>
        <v>536000</v>
      </c>
      <c r="D884" s="64">
        <f>SUM(D885:D890)</f>
        <v>536000</v>
      </c>
      <c r="E884" s="137">
        <f>SUM(E885:E890)</f>
        <v>448982.02</v>
      </c>
      <c r="F884" s="14">
        <f t="shared" si="89"/>
        <v>83.76530223880597</v>
      </c>
    </row>
    <row r="885" spans="1:6" ht="18" customHeight="1">
      <c r="A885" s="210" t="s">
        <v>1049</v>
      </c>
      <c r="B885" s="211"/>
      <c r="C885" s="4">
        <v>271000</v>
      </c>
      <c r="D885" s="4">
        <v>271000</v>
      </c>
      <c r="E885" s="14">
        <v>0</v>
      </c>
      <c r="F885" s="14">
        <f t="shared" si="89"/>
        <v>0</v>
      </c>
    </row>
    <row r="886" spans="1:6" ht="18" customHeight="1">
      <c r="A886" s="210" t="s">
        <v>1273</v>
      </c>
      <c r="B886" s="211"/>
      <c r="C886" s="4">
        <v>70000</v>
      </c>
      <c r="D886" s="4">
        <v>70000</v>
      </c>
      <c r="E886" s="14">
        <v>338082.61</v>
      </c>
      <c r="F886" s="14">
        <f t="shared" si="89"/>
        <v>482.9751571428571</v>
      </c>
    </row>
    <row r="887" spans="1:6" ht="18" customHeight="1">
      <c r="A887" s="210" t="s">
        <v>1277</v>
      </c>
      <c r="B887" s="211"/>
      <c r="C887" s="4">
        <v>0</v>
      </c>
      <c r="D887" s="4">
        <v>0</v>
      </c>
      <c r="E887" s="14">
        <v>0</v>
      </c>
      <c r="F887" s="14" t="e">
        <f t="shared" si="89"/>
        <v>#DIV/0!</v>
      </c>
    </row>
    <row r="888" spans="1:6" ht="18" customHeight="1">
      <c r="A888" s="210" t="s">
        <v>1274</v>
      </c>
      <c r="B888" s="211"/>
      <c r="C888" s="4">
        <v>195000</v>
      </c>
      <c r="D888" s="4">
        <v>195000</v>
      </c>
      <c r="E888" s="14">
        <v>110899.41</v>
      </c>
      <c r="F888" s="14">
        <f t="shared" si="89"/>
        <v>56.87149230769231</v>
      </c>
    </row>
    <row r="889" spans="1:6" ht="18" customHeight="1">
      <c r="A889" s="210" t="s">
        <v>1275</v>
      </c>
      <c r="B889" s="211"/>
      <c r="C889" s="4">
        <v>0</v>
      </c>
      <c r="D889" s="4">
        <v>0</v>
      </c>
      <c r="E889" s="14">
        <v>0</v>
      </c>
      <c r="F889" s="14" t="e">
        <f t="shared" si="89"/>
        <v>#DIV/0!</v>
      </c>
    </row>
    <row r="890" spans="1:6" ht="18" customHeight="1">
      <c r="A890" s="210" t="s">
        <v>1280</v>
      </c>
      <c r="B890" s="211"/>
      <c r="C890" s="4">
        <v>0</v>
      </c>
      <c r="D890" s="4">
        <v>0</v>
      </c>
      <c r="E890" s="14">
        <v>0</v>
      </c>
      <c r="F890" s="14" t="e">
        <f t="shared" si="89"/>
        <v>#DIV/0!</v>
      </c>
    </row>
    <row r="891" spans="1:6" ht="21" customHeight="1">
      <c r="A891" s="41">
        <v>32</v>
      </c>
      <c r="B891" s="72" t="s">
        <v>63</v>
      </c>
      <c r="C891" s="4">
        <f>C892+C895</f>
        <v>536000</v>
      </c>
      <c r="D891" s="4">
        <f>D892+D895</f>
        <v>536000</v>
      </c>
      <c r="E891" s="14">
        <f>E892+E895</f>
        <v>448982.02</v>
      </c>
      <c r="F891" s="14">
        <f t="shared" si="89"/>
        <v>83.76530223880597</v>
      </c>
    </row>
    <row r="892" spans="1:6" ht="18" customHeight="1">
      <c r="A892" s="41">
        <v>322</v>
      </c>
      <c r="B892" s="72" t="s">
        <v>70</v>
      </c>
      <c r="C892" s="4">
        <v>90000</v>
      </c>
      <c r="D892" s="4">
        <v>90000</v>
      </c>
      <c r="E892" s="14">
        <f>E893+E894</f>
        <v>42099.869999999995</v>
      </c>
      <c r="F892" s="14">
        <f t="shared" si="89"/>
        <v>46.77763333333333</v>
      </c>
    </row>
    <row r="893" spans="1:6" ht="15" customHeight="1">
      <c r="A893" s="41" t="s">
        <v>275</v>
      </c>
      <c r="B893" s="72" t="s">
        <v>276</v>
      </c>
      <c r="C893" s="4">
        <v>0</v>
      </c>
      <c r="D893" s="4">
        <v>0</v>
      </c>
      <c r="E893" s="14">
        <v>28872.8</v>
      </c>
      <c r="F893" s="14" t="e">
        <f t="shared" si="89"/>
        <v>#DIV/0!</v>
      </c>
    </row>
    <row r="894" spans="1:6" ht="15" customHeight="1">
      <c r="A894" s="41">
        <v>3224</v>
      </c>
      <c r="B894" s="72" t="s">
        <v>71</v>
      </c>
      <c r="C894" s="4">
        <v>0</v>
      </c>
      <c r="D894" s="4">
        <v>0</v>
      </c>
      <c r="E894" s="14">
        <v>13227.07</v>
      </c>
      <c r="F894" s="14" t="e">
        <f t="shared" si="89"/>
        <v>#DIV/0!</v>
      </c>
    </row>
    <row r="895" spans="1:6" ht="18" customHeight="1">
      <c r="A895" s="41">
        <v>323</v>
      </c>
      <c r="B895" s="72" t="s">
        <v>72</v>
      </c>
      <c r="C895" s="4">
        <v>446000</v>
      </c>
      <c r="D895" s="4">
        <v>446000</v>
      </c>
      <c r="E895" s="14">
        <f>SUM(E896:E900)</f>
        <v>406882.15</v>
      </c>
      <c r="F895" s="14">
        <f t="shared" si="89"/>
        <v>91.22918161434978</v>
      </c>
    </row>
    <row r="896" spans="1:6" ht="15" customHeight="1">
      <c r="A896" s="41">
        <v>3232</v>
      </c>
      <c r="B896" s="72" t="s">
        <v>73</v>
      </c>
      <c r="C896" s="4">
        <v>0</v>
      </c>
      <c r="D896" s="4">
        <v>0</v>
      </c>
      <c r="E896" s="14">
        <v>264606.73</v>
      </c>
      <c r="F896" s="14" t="e">
        <f t="shared" si="89"/>
        <v>#DIV/0!</v>
      </c>
    </row>
    <row r="897" spans="1:6" ht="15" customHeight="1">
      <c r="A897" s="41" t="s">
        <v>562</v>
      </c>
      <c r="B897" s="72" t="s">
        <v>632</v>
      </c>
      <c r="C897" s="4">
        <v>0</v>
      </c>
      <c r="D897" s="4">
        <v>0</v>
      </c>
      <c r="E897" s="14">
        <v>15004.52</v>
      </c>
      <c r="F897" s="14" t="e">
        <f>E897/D897*100</f>
        <v>#DIV/0!</v>
      </c>
    </row>
    <row r="898" spans="1:6" ht="15" customHeight="1">
      <c r="A898" s="41" t="s">
        <v>601</v>
      </c>
      <c r="B898" s="72" t="s">
        <v>602</v>
      </c>
      <c r="C898" s="4">
        <v>0</v>
      </c>
      <c r="D898" s="4">
        <v>0</v>
      </c>
      <c r="E898" s="14">
        <v>4922.5</v>
      </c>
      <c r="F898" s="14" t="e">
        <f>E898/D898*100</f>
        <v>#DIV/0!</v>
      </c>
    </row>
    <row r="899" spans="1:6" ht="15" customHeight="1">
      <c r="A899" s="41" t="s">
        <v>35</v>
      </c>
      <c r="B899" s="72" t="s">
        <v>277</v>
      </c>
      <c r="C899" s="4">
        <v>0</v>
      </c>
      <c r="D899" s="4">
        <v>0</v>
      </c>
      <c r="E899" s="14">
        <v>122348.4</v>
      </c>
      <c r="F899" s="14" t="e">
        <f>E899/D899*100</f>
        <v>#DIV/0!</v>
      </c>
    </row>
    <row r="900" spans="1:6" ht="15" customHeight="1">
      <c r="A900" s="41" t="s">
        <v>341</v>
      </c>
      <c r="B900" s="72" t="s">
        <v>633</v>
      </c>
      <c r="C900" s="4">
        <v>0</v>
      </c>
      <c r="D900" s="4">
        <v>0</v>
      </c>
      <c r="E900" s="14">
        <v>0</v>
      </c>
      <c r="F900" s="14" t="e">
        <f t="shared" si="89"/>
        <v>#DIV/0!</v>
      </c>
    </row>
    <row r="901" spans="1:6" ht="25.5" customHeight="1">
      <c r="A901" s="214" t="s">
        <v>984</v>
      </c>
      <c r="B901" s="215"/>
      <c r="C901" s="5">
        <f>C909</f>
        <v>1100000</v>
      </c>
      <c r="D901" s="5">
        <f>D909</f>
        <v>1068600</v>
      </c>
      <c r="E901" s="139">
        <f>E909</f>
        <v>948347.82</v>
      </c>
      <c r="F901" s="14">
        <f t="shared" si="89"/>
        <v>88.74675463222907</v>
      </c>
    </row>
    <row r="902" spans="1:6" ht="25.5" customHeight="1">
      <c r="A902" s="212" t="s">
        <v>1129</v>
      </c>
      <c r="B902" s="213"/>
      <c r="C902" s="64">
        <f>SUM(C903:C908)</f>
        <v>1100000</v>
      </c>
      <c r="D902" s="64">
        <f>SUM(D903:D908)</f>
        <v>1068600</v>
      </c>
      <c r="E902" s="137">
        <f>SUM(E903:E908)</f>
        <v>948347.8200000001</v>
      </c>
      <c r="F902" s="14">
        <f t="shared" si="89"/>
        <v>88.74675463222908</v>
      </c>
    </row>
    <row r="903" spans="1:6" ht="18" customHeight="1">
      <c r="A903" s="210" t="s">
        <v>1049</v>
      </c>
      <c r="B903" s="211"/>
      <c r="C903" s="4">
        <v>31400</v>
      </c>
      <c r="D903" s="4">
        <v>0</v>
      </c>
      <c r="E903" s="14">
        <v>0</v>
      </c>
      <c r="F903" s="14" t="e">
        <f t="shared" si="89"/>
        <v>#DIV/0!</v>
      </c>
    </row>
    <row r="904" spans="1:6" ht="18" customHeight="1">
      <c r="A904" s="210" t="s">
        <v>1273</v>
      </c>
      <c r="B904" s="211"/>
      <c r="C904" s="4">
        <v>156600</v>
      </c>
      <c r="D904" s="4">
        <v>156600</v>
      </c>
      <c r="E904" s="14">
        <v>0</v>
      </c>
      <c r="F904" s="14">
        <f t="shared" si="89"/>
        <v>0</v>
      </c>
    </row>
    <row r="905" spans="1:6" ht="18" customHeight="1">
      <c r="A905" s="210" t="s">
        <v>1277</v>
      </c>
      <c r="B905" s="211"/>
      <c r="C905" s="4">
        <v>100000</v>
      </c>
      <c r="D905" s="4">
        <v>100000</v>
      </c>
      <c r="E905" s="14">
        <v>136872.04</v>
      </c>
      <c r="F905" s="14">
        <f t="shared" si="89"/>
        <v>136.87204000000003</v>
      </c>
    </row>
    <row r="906" spans="1:6" ht="18" customHeight="1">
      <c r="A906" s="210" t="s">
        <v>1274</v>
      </c>
      <c r="B906" s="211"/>
      <c r="C906" s="4">
        <v>812000</v>
      </c>
      <c r="D906" s="4">
        <v>812000</v>
      </c>
      <c r="E906" s="14">
        <v>811475.78</v>
      </c>
      <c r="F906" s="14">
        <f t="shared" si="89"/>
        <v>99.93544088669951</v>
      </c>
    </row>
    <row r="907" spans="1:6" ht="18" customHeight="1">
      <c r="A907" s="210" t="s">
        <v>1275</v>
      </c>
      <c r="B907" s="211"/>
      <c r="C907" s="4">
        <v>0</v>
      </c>
      <c r="D907" s="4">
        <v>0</v>
      </c>
      <c r="E907" s="14">
        <v>0</v>
      </c>
      <c r="F907" s="14" t="e">
        <f t="shared" si="89"/>
        <v>#DIV/0!</v>
      </c>
    </row>
    <row r="908" spans="1:6" ht="18" customHeight="1">
      <c r="A908" s="210" t="s">
        <v>1280</v>
      </c>
      <c r="B908" s="211"/>
      <c r="C908" s="4">
        <v>0</v>
      </c>
      <c r="D908" s="4">
        <v>0</v>
      </c>
      <c r="E908" s="14">
        <v>0</v>
      </c>
      <c r="F908" s="14" t="e">
        <f t="shared" si="89"/>
        <v>#DIV/0!</v>
      </c>
    </row>
    <row r="909" spans="1:6" ht="21" customHeight="1">
      <c r="A909" s="41">
        <v>45</v>
      </c>
      <c r="B909" s="72" t="s">
        <v>75</v>
      </c>
      <c r="C909" s="4">
        <f aca="true" t="shared" si="92" ref="C909:E910">C910</f>
        <v>1100000</v>
      </c>
      <c r="D909" s="4">
        <f t="shared" si="92"/>
        <v>1068600</v>
      </c>
      <c r="E909" s="14">
        <f t="shared" si="92"/>
        <v>948347.82</v>
      </c>
      <c r="F909" s="14">
        <f t="shared" si="89"/>
        <v>88.74675463222907</v>
      </c>
    </row>
    <row r="910" spans="1:6" ht="18" customHeight="1">
      <c r="A910" s="41">
        <v>451</v>
      </c>
      <c r="B910" s="72" t="s">
        <v>76</v>
      </c>
      <c r="C910" s="4">
        <v>1100000</v>
      </c>
      <c r="D910" s="4">
        <f>1100000-31400</f>
        <v>1068600</v>
      </c>
      <c r="E910" s="14">
        <f t="shared" si="92"/>
        <v>948347.82</v>
      </c>
      <c r="F910" s="14">
        <f t="shared" si="89"/>
        <v>88.74675463222907</v>
      </c>
    </row>
    <row r="911" spans="1:6" ht="15" customHeight="1">
      <c r="A911" s="41">
        <v>4511</v>
      </c>
      <c r="B911" s="72" t="s">
        <v>331</v>
      </c>
      <c r="C911" s="4">
        <v>0</v>
      </c>
      <c r="D911" s="4">
        <v>0</v>
      </c>
      <c r="E911" s="14">
        <v>948347.82</v>
      </c>
      <c r="F911" s="14" t="e">
        <f t="shared" si="89"/>
        <v>#DIV/0!</v>
      </c>
    </row>
    <row r="912" spans="1:6" ht="25.5" customHeight="1">
      <c r="A912" s="214" t="s">
        <v>985</v>
      </c>
      <c r="B912" s="215"/>
      <c r="C912" s="5">
        <f>C920+C924</f>
        <v>0</v>
      </c>
      <c r="D912" s="5">
        <f>D920+D924</f>
        <v>0</v>
      </c>
      <c r="E912" s="139">
        <f>E920+E924</f>
        <v>0</v>
      </c>
      <c r="F912" s="14" t="e">
        <f t="shared" si="89"/>
        <v>#DIV/0!</v>
      </c>
    </row>
    <row r="913" spans="1:6" ht="25.5" customHeight="1">
      <c r="A913" s="212" t="s">
        <v>1130</v>
      </c>
      <c r="B913" s="213"/>
      <c r="C913" s="64">
        <f>SUM(C914:C919)</f>
        <v>0</v>
      </c>
      <c r="D913" s="64">
        <f>SUM(D914:D919)</f>
        <v>0</v>
      </c>
      <c r="E913" s="137">
        <f>SUM(E914:E919)</f>
        <v>0</v>
      </c>
      <c r="F913" s="14" t="e">
        <f aca="true" t="shared" si="93" ref="F913:F919">E913/D913*100</f>
        <v>#DIV/0!</v>
      </c>
    </row>
    <row r="914" spans="1:6" ht="18" customHeight="1">
      <c r="A914" s="210" t="s">
        <v>1049</v>
      </c>
      <c r="B914" s="211"/>
      <c r="C914" s="4">
        <v>0</v>
      </c>
      <c r="D914" s="4">
        <v>0</v>
      </c>
      <c r="E914" s="14">
        <v>0</v>
      </c>
      <c r="F914" s="14" t="e">
        <f t="shared" si="93"/>
        <v>#DIV/0!</v>
      </c>
    </row>
    <row r="915" spans="1:6" ht="18" customHeight="1">
      <c r="A915" s="210" t="s">
        <v>1273</v>
      </c>
      <c r="B915" s="211"/>
      <c r="C915" s="4">
        <v>0</v>
      </c>
      <c r="D915" s="4">
        <v>0</v>
      </c>
      <c r="E915" s="14">
        <v>0</v>
      </c>
      <c r="F915" s="14" t="e">
        <f t="shared" si="93"/>
        <v>#DIV/0!</v>
      </c>
    </row>
    <row r="916" spans="1:6" ht="18" customHeight="1">
      <c r="A916" s="210" t="s">
        <v>1277</v>
      </c>
      <c r="B916" s="211"/>
      <c r="C916" s="4">
        <v>0</v>
      </c>
      <c r="D916" s="4">
        <v>0</v>
      </c>
      <c r="E916" s="14">
        <v>0</v>
      </c>
      <c r="F916" s="14" t="e">
        <f t="shared" si="93"/>
        <v>#DIV/0!</v>
      </c>
    </row>
    <row r="917" spans="1:6" ht="18" customHeight="1">
      <c r="A917" s="210" t="s">
        <v>1274</v>
      </c>
      <c r="B917" s="211"/>
      <c r="C917" s="4">
        <v>0</v>
      </c>
      <c r="D917" s="4">
        <v>0</v>
      </c>
      <c r="E917" s="14">
        <v>0</v>
      </c>
      <c r="F917" s="14" t="e">
        <f t="shared" si="93"/>
        <v>#DIV/0!</v>
      </c>
    </row>
    <row r="918" spans="1:6" ht="18" customHeight="1">
      <c r="A918" s="210" t="s">
        <v>1275</v>
      </c>
      <c r="B918" s="211"/>
      <c r="C918" s="4">
        <v>0</v>
      </c>
      <c r="D918" s="4">
        <v>0</v>
      </c>
      <c r="E918" s="14">
        <v>0</v>
      </c>
      <c r="F918" s="14" t="e">
        <f t="shared" si="93"/>
        <v>#DIV/0!</v>
      </c>
    </row>
    <row r="919" spans="1:6" ht="18" customHeight="1">
      <c r="A919" s="210" t="s">
        <v>1280</v>
      </c>
      <c r="B919" s="211"/>
      <c r="C919" s="4">
        <v>0</v>
      </c>
      <c r="D919" s="4">
        <v>0</v>
      </c>
      <c r="E919" s="14">
        <v>0</v>
      </c>
      <c r="F919" s="14" t="e">
        <f t="shared" si="93"/>
        <v>#DIV/0!</v>
      </c>
    </row>
    <row r="920" spans="1:6" ht="22.5" customHeight="1">
      <c r="A920" s="65">
        <v>3</v>
      </c>
      <c r="B920" s="66" t="s">
        <v>16</v>
      </c>
      <c r="C920" s="67">
        <f aca="true" t="shared" si="94" ref="C920:E922">C921</f>
        <v>0</v>
      </c>
      <c r="D920" s="67">
        <f t="shared" si="94"/>
        <v>0</v>
      </c>
      <c r="E920" s="85">
        <f t="shared" si="94"/>
        <v>0</v>
      </c>
      <c r="F920" s="14" t="e">
        <f t="shared" si="89"/>
        <v>#DIV/0!</v>
      </c>
    </row>
    <row r="921" spans="1:6" ht="21" customHeight="1">
      <c r="A921" s="41">
        <v>32</v>
      </c>
      <c r="B921" s="68" t="s">
        <v>43</v>
      </c>
      <c r="C921" s="4">
        <f t="shared" si="94"/>
        <v>0</v>
      </c>
      <c r="D921" s="4">
        <f t="shared" si="94"/>
        <v>0</v>
      </c>
      <c r="E921" s="14">
        <f t="shared" si="94"/>
        <v>0</v>
      </c>
      <c r="F921" s="14" t="e">
        <f t="shared" si="89"/>
        <v>#DIV/0!</v>
      </c>
    </row>
    <row r="922" spans="1:6" ht="17.25" customHeight="1">
      <c r="A922" s="41">
        <v>322</v>
      </c>
      <c r="B922" s="68" t="s">
        <v>47</v>
      </c>
      <c r="C922" s="4">
        <v>0</v>
      </c>
      <c r="D922" s="4">
        <v>0</v>
      </c>
      <c r="E922" s="14">
        <f t="shared" si="94"/>
        <v>0</v>
      </c>
      <c r="F922" s="14" t="e">
        <f t="shared" si="89"/>
        <v>#DIV/0!</v>
      </c>
    </row>
    <row r="923" spans="1:6" ht="15" customHeight="1">
      <c r="A923" s="41">
        <v>3225</v>
      </c>
      <c r="B923" s="68" t="s">
        <v>51</v>
      </c>
      <c r="C923" s="4">
        <v>0</v>
      </c>
      <c r="D923" s="4">
        <v>0</v>
      </c>
      <c r="E923" s="14">
        <v>0</v>
      </c>
      <c r="F923" s="14" t="e">
        <f t="shared" si="89"/>
        <v>#DIV/0!</v>
      </c>
    </row>
    <row r="924" spans="1:6" ht="22.5" customHeight="1">
      <c r="A924" s="65">
        <v>4</v>
      </c>
      <c r="B924" s="73" t="s">
        <v>74</v>
      </c>
      <c r="C924" s="67">
        <f aca="true" t="shared" si="95" ref="C924:E925">C925</f>
        <v>0</v>
      </c>
      <c r="D924" s="67">
        <f t="shared" si="95"/>
        <v>0</v>
      </c>
      <c r="E924" s="85">
        <f t="shared" si="95"/>
        <v>0</v>
      </c>
      <c r="F924" s="14" t="e">
        <f t="shared" si="89"/>
        <v>#DIV/0!</v>
      </c>
    </row>
    <row r="925" spans="1:6" ht="21" customHeight="1">
      <c r="A925" s="41" t="s">
        <v>295</v>
      </c>
      <c r="B925" s="72" t="s">
        <v>296</v>
      </c>
      <c r="C925" s="4">
        <f t="shared" si="95"/>
        <v>0</v>
      </c>
      <c r="D925" s="4">
        <f t="shared" si="95"/>
        <v>0</v>
      </c>
      <c r="E925" s="14">
        <f t="shared" si="95"/>
        <v>0</v>
      </c>
      <c r="F925" s="14" t="e">
        <f t="shared" si="89"/>
        <v>#DIV/0!</v>
      </c>
    </row>
    <row r="926" spans="1:6" ht="18" customHeight="1">
      <c r="A926" s="41" t="s">
        <v>167</v>
      </c>
      <c r="B926" s="72" t="s">
        <v>168</v>
      </c>
      <c r="C926" s="4">
        <v>0</v>
      </c>
      <c r="D926" s="4">
        <v>0</v>
      </c>
      <c r="E926" s="14">
        <f>E928+E927</f>
        <v>0</v>
      </c>
      <c r="F926" s="14" t="e">
        <f t="shared" si="89"/>
        <v>#DIV/0!</v>
      </c>
    </row>
    <row r="927" spans="1:6" ht="15" customHeight="1">
      <c r="A927" s="41" t="s">
        <v>1018</v>
      </c>
      <c r="B927" s="72" t="s">
        <v>1019</v>
      </c>
      <c r="C927" s="4">
        <v>0</v>
      </c>
      <c r="D927" s="4">
        <v>0</v>
      </c>
      <c r="E927" s="14">
        <v>0</v>
      </c>
      <c r="F927" s="14" t="e">
        <f>E927/D927*100</f>
        <v>#DIV/0!</v>
      </c>
    </row>
    <row r="928" spans="1:6" ht="15" customHeight="1">
      <c r="A928" s="41" t="s">
        <v>169</v>
      </c>
      <c r="B928" s="72" t="s">
        <v>297</v>
      </c>
      <c r="C928" s="4">
        <v>0</v>
      </c>
      <c r="D928" s="4">
        <v>0</v>
      </c>
      <c r="E928" s="14">
        <v>0</v>
      </c>
      <c r="F928" s="14" t="e">
        <f t="shared" si="89"/>
        <v>#DIV/0!</v>
      </c>
    </row>
    <row r="929" spans="1:6" ht="25.5" customHeight="1">
      <c r="A929" s="214" t="s">
        <v>986</v>
      </c>
      <c r="B929" s="215"/>
      <c r="C929" s="5">
        <f>C937</f>
        <v>491000</v>
      </c>
      <c r="D929" s="5">
        <f>D937</f>
        <v>491000</v>
      </c>
      <c r="E929" s="139">
        <f>E937</f>
        <v>490349.96</v>
      </c>
      <c r="F929" s="14">
        <f aca="true" t="shared" si="96" ref="F929:F956">E929/D929*100</f>
        <v>99.86760896130346</v>
      </c>
    </row>
    <row r="930" spans="1:6" ht="25.5" customHeight="1">
      <c r="A930" s="212" t="s">
        <v>1131</v>
      </c>
      <c r="B930" s="213"/>
      <c r="C930" s="64">
        <f>SUM(C931:C936)</f>
        <v>491000</v>
      </c>
      <c r="D930" s="64">
        <f>SUM(D931:D936)</f>
        <v>491000</v>
      </c>
      <c r="E930" s="137">
        <f>SUM(E931:E936)</f>
        <v>490349.96</v>
      </c>
      <c r="F930" s="14">
        <f t="shared" si="96"/>
        <v>99.86760896130346</v>
      </c>
    </row>
    <row r="931" spans="1:6" ht="18" customHeight="1">
      <c r="A931" s="210" t="s">
        <v>1049</v>
      </c>
      <c r="B931" s="211"/>
      <c r="C931" s="4">
        <v>20000</v>
      </c>
      <c r="D931" s="4">
        <v>20000</v>
      </c>
      <c r="E931" s="14">
        <v>0</v>
      </c>
      <c r="F931" s="14">
        <f t="shared" si="96"/>
        <v>0</v>
      </c>
    </row>
    <row r="932" spans="1:6" ht="18" customHeight="1">
      <c r="A932" s="210" t="s">
        <v>1273</v>
      </c>
      <c r="B932" s="211"/>
      <c r="C932" s="4">
        <v>0</v>
      </c>
      <c r="D932" s="4">
        <v>0</v>
      </c>
      <c r="E932" s="14">
        <v>19949.96</v>
      </c>
      <c r="F932" s="14" t="e">
        <f t="shared" si="96"/>
        <v>#DIV/0!</v>
      </c>
    </row>
    <row r="933" spans="1:6" ht="18" customHeight="1">
      <c r="A933" s="210" t="s">
        <v>1277</v>
      </c>
      <c r="B933" s="211"/>
      <c r="C933" s="4">
        <v>0</v>
      </c>
      <c r="D933" s="4">
        <v>0</v>
      </c>
      <c r="E933" s="14">
        <v>0</v>
      </c>
      <c r="F933" s="14" t="e">
        <f t="shared" si="96"/>
        <v>#DIV/0!</v>
      </c>
    </row>
    <row r="934" spans="1:6" ht="18" customHeight="1">
      <c r="A934" s="210" t="s">
        <v>1274</v>
      </c>
      <c r="B934" s="211"/>
      <c r="C934" s="4">
        <v>471000</v>
      </c>
      <c r="D934" s="4">
        <v>471000</v>
      </c>
      <c r="E934" s="14">
        <v>470400</v>
      </c>
      <c r="F934" s="14">
        <f t="shared" si="96"/>
        <v>99.87261146496816</v>
      </c>
    </row>
    <row r="935" spans="1:6" ht="18" customHeight="1">
      <c r="A935" s="210" t="s">
        <v>1275</v>
      </c>
      <c r="B935" s="211"/>
      <c r="C935" s="4">
        <v>0</v>
      </c>
      <c r="D935" s="4">
        <v>0</v>
      </c>
      <c r="E935" s="14">
        <v>0</v>
      </c>
      <c r="F935" s="14" t="e">
        <f t="shared" si="96"/>
        <v>#DIV/0!</v>
      </c>
    </row>
    <row r="936" spans="1:6" ht="18" customHeight="1">
      <c r="A936" s="210" t="s">
        <v>1280</v>
      </c>
      <c r="B936" s="211"/>
      <c r="C936" s="4">
        <v>0</v>
      </c>
      <c r="D936" s="4">
        <v>0</v>
      </c>
      <c r="E936" s="14">
        <v>0</v>
      </c>
      <c r="F936" s="14" t="e">
        <f t="shared" si="96"/>
        <v>#DIV/0!</v>
      </c>
    </row>
    <row r="937" spans="1:6" ht="21" customHeight="1">
      <c r="A937" s="41">
        <v>45</v>
      </c>
      <c r="B937" s="72" t="s">
        <v>75</v>
      </c>
      <c r="C937" s="4">
        <f aca="true" t="shared" si="97" ref="C937:E938">C938</f>
        <v>491000</v>
      </c>
      <c r="D937" s="4">
        <f t="shared" si="97"/>
        <v>491000</v>
      </c>
      <c r="E937" s="14">
        <f t="shared" si="97"/>
        <v>490349.96</v>
      </c>
      <c r="F937" s="14">
        <f t="shared" si="96"/>
        <v>99.86760896130346</v>
      </c>
    </row>
    <row r="938" spans="1:6" ht="18" customHeight="1">
      <c r="A938" s="41">
        <v>451</v>
      </c>
      <c r="B938" s="72" t="s">
        <v>76</v>
      </c>
      <c r="C938" s="4">
        <v>491000</v>
      </c>
      <c r="D938" s="4">
        <v>491000</v>
      </c>
      <c r="E938" s="14">
        <f t="shared" si="97"/>
        <v>490349.96</v>
      </c>
      <c r="F938" s="14">
        <f t="shared" si="96"/>
        <v>99.86760896130346</v>
      </c>
    </row>
    <row r="939" spans="1:6" ht="15" customHeight="1">
      <c r="A939" s="41">
        <v>4511</v>
      </c>
      <c r="B939" s="72" t="s">
        <v>634</v>
      </c>
      <c r="C939" s="4">
        <v>0</v>
      </c>
      <c r="D939" s="4">
        <v>0</v>
      </c>
      <c r="E939" s="14">
        <v>490349.96</v>
      </c>
      <c r="F939" s="14" t="e">
        <f t="shared" si="96"/>
        <v>#DIV/0!</v>
      </c>
    </row>
    <row r="940" spans="1:6" ht="25.5" customHeight="1">
      <c r="A940" s="214" t="s">
        <v>987</v>
      </c>
      <c r="B940" s="215"/>
      <c r="C940" s="5">
        <f>C941+C953</f>
        <v>0</v>
      </c>
      <c r="D940" s="5">
        <f>D941+D953</f>
        <v>0</v>
      </c>
      <c r="E940" s="139">
        <f>E941+E953</f>
        <v>0</v>
      </c>
      <c r="F940" s="14" t="e">
        <f t="shared" si="96"/>
        <v>#DIV/0!</v>
      </c>
    </row>
    <row r="941" spans="1:6" s="86" customFormat="1" ht="22.5" customHeight="1">
      <c r="A941" s="65">
        <v>3</v>
      </c>
      <c r="B941" s="80" t="s">
        <v>58</v>
      </c>
      <c r="C941" s="67">
        <f>C942+C948</f>
        <v>0</v>
      </c>
      <c r="D941" s="67">
        <f>D942+D948</f>
        <v>0</v>
      </c>
      <c r="E941" s="85">
        <f>E942+E948</f>
        <v>0</v>
      </c>
      <c r="F941" s="85" t="e">
        <f t="shared" si="96"/>
        <v>#DIV/0!</v>
      </c>
    </row>
    <row r="942" spans="1:6" ht="21" customHeight="1">
      <c r="A942" s="41">
        <v>31</v>
      </c>
      <c r="B942" s="76" t="s">
        <v>124</v>
      </c>
      <c r="C942" s="4">
        <f>C943+C945</f>
        <v>0</v>
      </c>
      <c r="D942" s="4">
        <f>D943+D945</f>
        <v>0</v>
      </c>
      <c r="E942" s="14">
        <f>E943+E945</f>
        <v>0</v>
      </c>
      <c r="F942" s="14" t="e">
        <f t="shared" si="96"/>
        <v>#DIV/0!</v>
      </c>
    </row>
    <row r="943" spans="1:6" ht="18" customHeight="1">
      <c r="A943" s="41">
        <v>311</v>
      </c>
      <c r="B943" s="76" t="s">
        <v>327</v>
      </c>
      <c r="C943" s="4">
        <f>C944</f>
        <v>0</v>
      </c>
      <c r="D943" s="4">
        <f>D944</f>
        <v>0</v>
      </c>
      <c r="E943" s="14">
        <f>E944</f>
        <v>0</v>
      </c>
      <c r="F943" s="14" t="e">
        <f t="shared" si="96"/>
        <v>#DIV/0!</v>
      </c>
    </row>
    <row r="944" spans="1:6" ht="15" customHeight="1">
      <c r="A944" s="41">
        <v>3111</v>
      </c>
      <c r="B944" s="76" t="s">
        <v>125</v>
      </c>
      <c r="C944" s="4">
        <v>0</v>
      </c>
      <c r="D944" s="4">
        <v>0</v>
      </c>
      <c r="E944" s="14">
        <v>0</v>
      </c>
      <c r="F944" s="14" t="e">
        <f t="shared" si="96"/>
        <v>#DIV/0!</v>
      </c>
    </row>
    <row r="945" spans="1:6" ht="18" customHeight="1">
      <c r="A945" s="41">
        <v>313</v>
      </c>
      <c r="B945" s="76" t="s">
        <v>128</v>
      </c>
      <c r="C945" s="4">
        <f>SUM(C946:C947)</f>
        <v>0</v>
      </c>
      <c r="D945" s="4">
        <f>SUM(D946:D947)</f>
        <v>0</v>
      </c>
      <c r="E945" s="14">
        <f>SUM(E946:E947)</f>
        <v>0</v>
      </c>
      <c r="F945" s="14" t="e">
        <f t="shared" si="96"/>
        <v>#DIV/0!</v>
      </c>
    </row>
    <row r="946" spans="1:6" ht="15" customHeight="1">
      <c r="A946" s="41">
        <v>3132</v>
      </c>
      <c r="B946" s="72" t="s">
        <v>344</v>
      </c>
      <c r="C946" s="4">
        <v>0</v>
      </c>
      <c r="D946" s="4">
        <v>0</v>
      </c>
      <c r="E946" s="14">
        <v>0</v>
      </c>
      <c r="F946" s="14" t="e">
        <f t="shared" si="96"/>
        <v>#DIV/0!</v>
      </c>
    </row>
    <row r="947" spans="1:6" ht="15" customHeight="1">
      <c r="A947" s="41">
        <v>3133</v>
      </c>
      <c r="B947" s="72" t="s">
        <v>345</v>
      </c>
      <c r="C947" s="4">
        <v>0</v>
      </c>
      <c r="D947" s="4">
        <v>0</v>
      </c>
      <c r="E947" s="14">
        <v>0</v>
      </c>
      <c r="F947" s="14" t="e">
        <f t="shared" si="96"/>
        <v>#DIV/0!</v>
      </c>
    </row>
    <row r="948" spans="1:6" ht="21" customHeight="1">
      <c r="A948" s="41">
        <v>32</v>
      </c>
      <c r="B948" s="76" t="s">
        <v>274</v>
      </c>
      <c r="C948" s="4">
        <f>C949+C951</f>
        <v>0</v>
      </c>
      <c r="D948" s="4">
        <f>D949+D951</f>
        <v>0</v>
      </c>
      <c r="E948" s="14">
        <f>E949+E951</f>
        <v>0</v>
      </c>
      <c r="F948" s="14" t="e">
        <f t="shared" si="96"/>
        <v>#DIV/0!</v>
      </c>
    </row>
    <row r="949" spans="1:6" ht="18" customHeight="1">
      <c r="A949" s="83">
        <v>321</v>
      </c>
      <c r="B949" s="76" t="s">
        <v>144</v>
      </c>
      <c r="C949" s="4">
        <f>C950</f>
        <v>0</v>
      </c>
      <c r="D949" s="4">
        <f>D950</f>
        <v>0</v>
      </c>
      <c r="E949" s="14">
        <f>E950</f>
        <v>0</v>
      </c>
      <c r="F949" s="14" t="e">
        <f t="shared" si="96"/>
        <v>#DIV/0!</v>
      </c>
    </row>
    <row r="950" spans="1:6" ht="15" customHeight="1">
      <c r="A950" s="83">
        <v>3212</v>
      </c>
      <c r="B950" s="76" t="s">
        <v>146</v>
      </c>
      <c r="C950" s="4">
        <v>0</v>
      </c>
      <c r="D950" s="4">
        <v>0</v>
      </c>
      <c r="E950" s="14">
        <v>0</v>
      </c>
      <c r="F950" s="14" t="e">
        <f t="shared" si="96"/>
        <v>#DIV/0!</v>
      </c>
    </row>
    <row r="951" spans="1:6" ht="18" customHeight="1">
      <c r="A951" s="41" t="s">
        <v>135</v>
      </c>
      <c r="B951" s="76" t="s">
        <v>0</v>
      </c>
      <c r="C951" s="4">
        <f>C952</f>
        <v>0</v>
      </c>
      <c r="D951" s="4">
        <f>D952</f>
        <v>0</v>
      </c>
      <c r="E951" s="14">
        <f>E952</f>
        <v>0</v>
      </c>
      <c r="F951" s="14" t="e">
        <f t="shared" si="96"/>
        <v>#DIV/0!</v>
      </c>
    </row>
    <row r="952" spans="1:6" ht="15" customHeight="1">
      <c r="A952" s="41" t="s">
        <v>35</v>
      </c>
      <c r="B952" s="76" t="s">
        <v>277</v>
      </c>
      <c r="C952" s="4">
        <v>0</v>
      </c>
      <c r="D952" s="4">
        <v>0</v>
      </c>
      <c r="E952" s="14">
        <v>0</v>
      </c>
      <c r="F952" s="14" t="e">
        <f t="shared" si="96"/>
        <v>#DIV/0!</v>
      </c>
    </row>
    <row r="953" spans="1:6" ht="22.5" customHeight="1">
      <c r="A953" s="65">
        <v>4</v>
      </c>
      <c r="B953" s="73" t="s">
        <v>74</v>
      </c>
      <c r="C953" s="67">
        <f aca="true" t="shared" si="98" ref="C953:E955">C954</f>
        <v>0</v>
      </c>
      <c r="D953" s="67">
        <f t="shared" si="98"/>
        <v>0</v>
      </c>
      <c r="E953" s="85">
        <f t="shared" si="98"/>
        <v>0</v>
      </c>
      <c r="F953" s="14" t="e">
        <f t="shared" si="96"/>
        <v>#DIV/0!</v>
      </c>
    </row>
    <row r="954" spans="1:6" ht="21" customHeight="1">
      <c r="A954" s="41">
        <v>45</v>
      </c>
      <c r="B954" s="72" t="s">
        <v>75</v>
      </c>
      <c r="C954" s="4">
        <f t="shared" si="98"/>
        <v>0</v>
      </c>
      <c r="D954" s="4">
        <f t="shared" si="98"/>
        <v>0</v>
      </c>
      <c r="E954" s="14">
        <f t="shared" si="98"/>
        <v>0</v>
      </c>
      <c r="F954" s="14" t="e">
        <f t="shared" si="96"/>
        <v>#DIV/0!</v>
      </c>
    </row>
    <row r="955" spans="1:6" ht="18" customHeight="1">
      <c r="A955" s="41">
        <v>451</v>
      </c>
      <c r="B955" s="72" t="s">
        <v>76</v>
      </c>
      <c r="C955" s="4">
        <f t="shared" si="98"/>
        <v>0</v>
      </c>
      <c r="D955" s="4">
        <f t="shared" si="98"/>
        <v>0</v>
      </c>
      <c r="E955" s="14">
        <f t="shared" si="98"/>
        <v>0</v>
      </c>
      <c r="F955" s="14" t="e">
        <f t="shared" si="96"/>
        <v>#DIV/0!</v>
      </c>
    </row>
    <row r="956" spans="1:6" ht="15" customHeight="1">
      <c r="A956" s="41">
        <v>4511</v>
      </c>
      <c r="B956" s="72" t="s">
        <v>754</v>
      </c>
      <c r="C956" s="4">
        <v>0</v>
      </c>
      <c r="D956" s="4">
        <v>0</v>
      </c>
      <c r="E956" s="14">
        <v>0</v>
      </c>
      <c r="F956" s="14" t="e">
        <f t="shared" si="96"/>
        <v>#DIV/0!</v>
      </c>
    </row>
    <row r="957" spans="1:6" ht="25.5" customHeight="1">
      <c r="A957" s="214" t="s">
        <v>1133</v>
      </c>
      <c r="B957" s="215"/>
      <c r="C957" s="5">
        <f>C965</f>
        <v>2670000</v>
      </c>
      <c r="D957" s="5">
        <f>D965</f>
        <v>2670000</v>
      </c>
      <c r="E957" s="139">
        <f>E965</f>
        <v>2609970.22</v>
      </c>
      <c r="F957" s="14">
        <f>E957/D957*100</f>
        <v>97.75169363295882</v>
      </c>
    </row>
    <row r="958" spans="1:6" ht="25.5" customHeight="1">
      <c r="A958" s="212" t="s">
        <v>1132</v>
      </c>
      <c r="B958" s="213"/>
      <c r="C958" s="64">
        <f>SUM(C959:C964)</f>
        <v>2670000</v>
      </c>
      <c r="D958" s="64">
        <f>SUM(D959:D964)</f>
        <v>2670000</v>
      </c>
      <c r="E958" s="137">
        <f>SUM(E959:E964)</f>
        <v>2609970.2199999997</v>
      </c>
      <c r="F958" s="14">
        <f aca="true" t="shared" si="99" ref="F958:F964">E958/D958*100</f>
        <v>97.75169363295879</v>
      </c>
    </row>
    <row r="959" spans="1:6" ht="18" customHeight="1">
      <c r="A959" s="210" t="s">
        <v>1049</v>
      </c>
      <c r="B959" s="211"/>
      <c r="C959" s="4">
        <v>0</v>
      </c>
      <c r="D959" s="4">
        <v>0</v>
      </c>
      <c r="E959" s="14">
        <v>803382.08</v>
      </c>
      <c r="F959" s="14" t="e">
        <f t="shared" si="99"/>
        <v>#DIV/0!</v>
      </c>
    </row>
    <row r="960" spans="1:6" ht="18" customHeight="1">
      <c r="A960" s="210" t="s">
        <v>1273</v>
      </c>
      <c r="B960" s="211"/>
      <c r="C960" s="4">
        <v>2420000</v>
      </c>
      <c r="D960" s="4">
        <v>2420000</v>
      </c>
      <c r="E960" s="14">
        <v>1164453.93</v>
      </c>
      <c r="F960" s="14">
        <f t="shared" si="99"/>
        <v>48.117930991735534</v>
      </c>
    </row>
    <row r="961" spans="1:6" ht="18" customHeight="1">
      <c r="A961" s="210" t="s">
        <v>1277</v>
      </c>
      <c r="B961" s="211"/>
      <c r="C961" s="4">
        <v>150000</v>
      </c>
      <c r="D961" s="4">
        <v>150000</v>
      </c>
      <c r="E961" s="14">
        <v>67564.57</v>
      </c>
      <c r="F961" s="14">
        <f t="shared" si="99"/>
        <v>45.04304666666667</v>
      </c>
    </row>
    <row r="962" spans="1:6" ht="18" customHeight="1">
      <c r="A962" s="210" t="s">
        <v>1274</v>
      </c>
      <c r="B962" s="211"/>
      <c r="C962" s="4">
        <v>100000</v>
      </c>
      <c r="D962" s="4">
        <v>100000</v>
      </c>
      <c r="E962" s="14">
        <v>100000</v>
      </c>
      <c r="F962" s="14">
        <f t="shared" si="99"/>
        <v>100</v>
      </c>
    </row>
    <row r="963" spans="1:6" ht="18" customHeight="1">
      <c r="A963" s="210" t="s">
        <v>1275</v>
      </c>
      <c r="B963" s="211"/>
      <c r="C963" s="4">
        <v>0</v>
      </c>
      <c r="D963" s="4">
        <v>0</v>
      </c>
      <c r="E963" s="14">
        <v>377911.32</v>
      </c>
      <c r="F963" s="14" t="e">
        <f t="shared" si="99"/>
        <v>#DIV/0!</v>
      </c>
    </row>
    <row r="964" spans="1:6" ht="18" customHeight="1">
      <c r="A964" s="210" t="s">
        <v>1280</v>
      </c>
      <c r="B964" s="211"/>
      <c r="C964" s="4">
        <v>0</v>
      </c>
      <c r="D964" s="4">
        <v>0</v>
      </c>
      <c r="E964" s="14">
        <v>96658.32</v>
      </c>
      <c r="F964" s="14" t="e">
        <f t="shared" si="99"/>
        <v>#DIV/0!</v>
      </c>
    </row>
    <row r="965" spans="1:6" ht="21" customHeight="1">
      <c r="A965" s="41">
        <v>45</v>
      </c>
      <c r="B965" s="72" t="s">
        <v>75</v>
      </c>
      <c r="C965" s="4">
        <f aca="true" t="shared" si="100" ref="C965:E966">C966</f>
        <v>2670000</v>
      </c>
      <c r="D965" s="4">
        <f t="shared" si="100"/>
        <v>2670000</v>
      </c>
      <c r="E965" s="14">
        <f t="shared" si="100"/>
        <v>2609970.22</v>
      </c>
      <c r="F965" s="14">
        <f>E965/D965*100</f>
        <v>97.75169363295882</v>
      </c>
    </row>
    <row r="966" spans="1:6" ht="18" customHeight="1">
      <c r="A966" s="41">
        <v>451</v>
      </c>
      <c r="B966" s="72" t="s">
        <v>76</v>
      </c>
      <c r="C966" s="4">
        <v>2670000</v>
      </c>
      <c r="D966" s="4">
        <v>2670000</v>
      </c>
      <c r="E966" s="14">
        <f t="shared" si="100"/>
        <v>2609970.22</v>
      </c>
      <c r="F966" s="14">
        <f>E966/D966*100</f>
        <v>97.75169363295882</v>
      </c>
    </row>
    <row r="967" spans="1:6" ht="15" customHeight="1">
      <c r="A967" s="41">
        <v>4511</v>
      </c>
      <c r="B967" s="72" t="s">
        <v>988</v>
      </c>
      <c r="C967" s="4">
        <v>0</v>
      </c>
      <c r="D967" s="4">
        <v>0</v>
      </c>
      <c r="E967" s="14">
        <v>2609970.22</v>
      </c>
      <c r="F967" s="14" t="e">
        <f>E967/D967*100</f>
        <v>#DIV/0!</v>
      </c>
    </row>
    <row r="968" spans="1:6" ht="30" customHeight="1">
      <c r="A968" s="237" t="s">
        <v>989</v>
      </c>
      <c r="B968" s="238"/>
      <c r="C968" s="63">
        <f>C969</f>
        <v>80000</v>
      </c>
      <c r="D968" s="63">
        <f>D969</f>
        <v>80000</v>
      </c>
      <c r="E968" s="136">
        <f>E969</f>
        <v>80000</v>
      </c>
      <c r="F968" s="14">
        <f t="shared" si="89"/>
        <v>100</v>
      </c>
    </row>
    <row r="969" spans="1:6" ht="25.5" customHeight="1">
      <c r="A969" s="214" t="s">
        <v>990</v>
      </c>
      <c r="B969" s="215"/>
      <c r="C969" s="5">
        <f>C977</f>
        <v>80000</v>
      </c>
      <c r="D969" s="5">
        <f>D977</f>
        <v>80000</v>
      </c>
      <c r="E969" s="139">
        <f>E977</f>
        <v>80000</v>
      </c>
      <c r="F969" s="14">
        <f t="shared" si="89"/>
        <v>100</v>
      </c>
    </row>
    <row r="970" spans="1:6" ht="25.5" customHeight="1">
      <c r="A970" s="212" t="s">
        <v>1134</v>
      </c>
      <c r="B970" s="213"/>
      <c r="C970" s="64">
        <f>SUM(C971:C976)</f>
        <v>80000</v>
      </c>
      <c r="D970" s="64">
        <f>SUM(D971:D976)</f>
        <v>80000</v>
      </c>
      <c r="E970" s="137">
        <f>SUM(E971:E976)</f>
        <v>80000</v>
      </c>
      <c r="F970" s="14">
        <f aca="true" t="shared" si="101" ref="F970:F976">E970/D970*100</f>
        <v>100</v>
      </c>
    </row>
    <row r="971" spans="1:6" ht="18" customHeight="1">
      <c r="A971" s="210" t="s">
        <v>1049</v>
      </c>
      <c r="B971" s="211"/>
      <c r="C971" s="4">
        <v>80000</v>
      </c>
      <c r="D971" s="4">
        <v>80000</v>
      </c>
      <c r="E971" s="14">
        <v>80000</v>
      </c>
      <c r="F971" s="14">
        <f t="shared" si="101"/>
        <v>100</v>
      </c>
    </row>
    <row r="972" spans="1:6" ht="18" customHeight="1">
      <c r="A972" s="210" t="s">
        <v>1273</v>
      </c>
      <c r="B972" s="211"/>
      <c r="C972" s="4">
        <v>0</v>
      </c>
      <c r="D972" s="4">
        <v>0</v>
      </c>
      <c r="E972" s="14">
        <v>0</v>
      </c>
      <c r="F972" s="14" t="e">
        <f t="shared" si="101"/>
        <v>#DIV/0!</v>
      </c>
    </row>
    <row r="973" spans="1:6" ht="18" customHeight="1">
      <c r="A973" s="210" t="s">
        <v>1277</v>
      </c>
      <c r="B973" s="211"/>
      <c r="C973" s="4">
        <v>0</v>
      </c>
      <c r="D973" s="4">
        <v>0</v>
      </c>
      <c r="E973" s="14">
        <v>0</v>
      </c>
      <c r="F973" s="14" t="e">
        <f t="shared" si="101"/>
        <v>#DIV/0!</v>
      </c>
    </row>
    <row r="974" spans="1:6" ht="18" customHeight="1">
      <c r="A974" s="210" t="s">
        <v>1274</v>
      </c>
      <c r="B974" s="211"/>
      <c r="C974" s="4">
        <v>0</v>
      </c>
      <c r="D974" s="4">
        <v>0</v>
      </c>
      <c r="E974" s="14">
        <v>0</v>
      </c>
      <c r="F974" s="14" t="e">
        <f t="shared" si="101"/>
        <v>#DIV/0!</v>
      </c>
    </row>
    <row r="975" spans="1:6" ht="18" customHeight="1">
      <c r="A975" s="210" t="s">
        <v>1275</v>
      </c>
      <c r="B975" s="211"/>
      <c r="C975" s="4">
        <v>0</v>
      </c>
      <c r="D975" s="4">
        <v>0</v>
      </c>
      <c r="E975" s="14">
        <v>0</v>
      </c>
      <c r="F975" s="14" t="e">
        <f t="shared" si="101"/>
        <v>#DIV/0!</v>
      </c>
    </row>
    <row r="976" spans="1:6" ht="18" customHeight="1">
      <c r="A976" s="210" t="s">
        <v>1280</v>
      </c>
      <c r="B976" s="211"/>
      <c r="C976" s="4">
        <v>0</v>
      </c>
      <c r="D976" s="4">
        <v>0</v>
      </c>
      <c r="E976" s="14">
        <v>0</v>
      </c>
      <c r="F976" s="14" t="e">
        <f t="shared" si="101"/>
        <v>#DIV/0!</v>
      </c>
    </row>
    <row r="977" spans="1:6" ht="21" customHeight="1">
      <c r="A977" s="41">
        <v>38</v>
      </c>
      <c r="B977" s="72" t="s">
        <v>560</v>
      </c>
      <c r="C977" s="4">
        <f>C978</f>
        <v>80000</v>
      </c>
      <c r="D977" s="4">
        <f>D978</f>
        <v>80000</v>
      </c>
      <c r="E977" s="14">
        <f>E978</f>
        <v>80000</v>
      </c>
      <c r="F977" s="14">
        <f t="shared" si="89"/>
        <v>100</v>
      </c>
    </row>
    <row r="978" spans="1:6" ht="18" customHeight="1">
      <c r="A978" s="41">
        <v>381</v>
      </c>
      <c r="B978" s="76" t="s">
        <v>67</v>
      </c>
      <c r="C978" s="4">
        <v>80000</v>
      </c>
      <c r="D978" s="4">
        <v>80000</v>
      </c>
      <c r="E978" s="14">
        <f>E979</f>
        <v>80000</v>
      </c>
      <c r="F978" s="14">
        <f t="shared" si="89"/>
        <v>100</v>
      </c>
    </row>
    <row r="979" spans="1:6" ht="15" customHeight="1">
      <c r="A979" s="41">
        <v>3811</v>
      </c>
      <c r="B979" s="76" t="s">
        <v>152</v>
      </c>
      <c r="C979" s="4">
        <v>0</v>
      </c>
      <c r="D979" s="4">
        <v>0</v>
      </c>
      <c r="E979" s="14">
        <v>80000</v>
      </c>
      <c r="F979" s="14" t="e">
        <f t="shared" si="89"/>
        <v>#DIV/0!</v>
      </c>
    </row>
    <row r="980" spans="1:6" ht="30" customHeight="1">
      <c r="A980" s="222" t="s">
        <v>991</v>
      </c>
      <c r="B980" s="223"/>
      <c r="C980" s="63">
        <f>C981+C993</f>
        <v>165000</v>
      </c>
      <c r="D980" s="63">
        <f>D981+D993</f>
        <v>165000</v>
      </c>
      <c r="E980" s="136">
        <f>E981+E993</f>
        <v>145500</v>
      </c>
      <c r="F980" s="14">
        <f t="shared" si="89"/>
        <v>88.18181818181819</v>
      </c>
    </row>
    <row r="981" spans="1:6" ht="25.5" customHeight="1">
      <c r="A981" s="214" t="s">
        <v>992</v>
      </c>
      <c r="B981" s="215"/>
      <c r="C981" s="5">
        <f>C989</f>
        <v>100000</v>
      </c>
      <c r="D981" s="5">
        <f>D989</f>
        <v>100000</v>
      </c>
      <c r="E981" s="139">
        <f>E989</f>
        <v>94500</v>
      </c>
      <c r="F981" s="14">
        <f t="shared" si="89"/>
        <v>94.5</v>
      </c>
    </row>
    <row r="982" spans="1:6" ht="25.5" customHeight="1">
      <c r="A982" s="212" t="s">
        <v>1135</v>
      </c>
      <c r="B982" s="213"/>
      <c r="C982" s="64">
        <f>SUM(C983:C988)</f>
        <v>100000</v>
      </c>
      <c r="D982" s="64">
        <f>SUM(D983:D988)</f>
        <v>100000</v>
      </c>
      <c r="E982" s="137">
        <f>SUM(E983:E988)</f>
        <v>94500</v>
      </c>
      <c r="F982" s="14">
        <f t="shared" si="89"/>
        <v>94.5</v>
      </c>
    </row>
    <row r="983" spans="1:6" ht="18" customHeight="1">
      <c r="A983" s="210" t="s">
        <v>1049</v>
      </c>
      <c r="B983" s="211"/>
      <c r="C983" s="4">
        <v>100000</v>
      </c>
      <c r="D983" s="4">
        <v>100000</v>
      </c>
      <c r="E983" s="14">
        <v>94500</v>
      </c>
      <c r="F983" s="14">
        <f t="shared" si="89"/>
        <v>94.5</v>
      </c>
    </row>
    <row r="984" spans="1:6" ht="18" customHeight="1">
      <c r="A984" s="210" t="s">
        <v>1273</v>
      </c>
      <c r="B984" s="211"/>
      <c r="C984" s="4">
        <v>0</v>
      </c>
      <c r="D984" s="4">
        <v>0</v>
      </c>
      <c r="E984" s="14">
        <v>0</v>
      </c>
      <c r="F984" s="14" t="e">
        <f t="shared" si="89"/>
        <v>#DIV/0!</v>
      </c>
    </row>
    <row r="985" spans="1:6" ht="18" customHeight="1">
      <c r="A985" s="210" t="s">
        <v>1277</v>
      </c>
      <c r="B985" s="211"/>
      <c r="C985" s="4">
        <v>0</v>
      </c>
      <c r="D985" s="4">
        <v>0</v>
      </c>
      <c r="E985" s="14">
        <v>0</v>
      </c>
      <c r="F985" s="14" t="e">
        <f t="shared" si="89"/>
        <v>#DIV/0!</v>
      </c>
    </row>
    <row r="986" spans="1:6" ht="18" customHeight="1">
      <c r="A986" s="210" t="s">
        <v>1274</v>
      </c>
      <c r="B986" s="211"/>
      <c r="C986" s="4">
        <v>0</v>
      </c>
      <c r="D986" s="4">
        <v>0</v>
      </c>
      <c r="E986" s="14">
        <v>0</v>
      </c>
      <c r="F986" s="14" t="e">
        <f t="shared" si="89"/>
        <v>#DIV/0!</v>
      </c>
    </row>
    <row r="987" spans="1:6" ht="18" customHeight="1">
      <c r="A987" s="210" t="s">
        <v>1275</v>
      </c>
      <c r="B987" s="211"/>
      <c r="C987" s="4">
        <v>0</v>
      </c>
      <c r="D987" s="4">
        <v>0</v>
      </c>
      <c r="E987" s="14">
        <v>0</v>
      </c>
      <c r="F987" s="14" t="e">
        <f t="shared" si="89"/>
        <v>#DIV/0!</v>
      </c>
    </row>
    <row r="988" spans="1:6" ht="18" customHeight="1">
      <c r="A988" s="210" t="s">
        <v>1280</v>
      </c>
      <c r="B988" s="211"/>
      <c r="C988" s="4">
        <v>0</v>
      </c>
      <c r="D988" s="4">
        <v>0</v>
      </c>
      <c r="E988" s="14">
        <v>0</v>
      </c>
      <c r="F988" s="14" t="e">
        <f t="shared" si="89"/>
        <v>#DIV/0!</v>
      </c>
    </row>
    <row r="989" spans="1:6" ht="21" customHeight="1">
      <c r="A989" s="41">
        <v>38</v>
      </c>
      <c r="B989" s="76" t="s">
        <v>66</v>
      </c>
      <c r="C989" s="4">
        <f aca="true" t="shared" si="102" ref="C989:E991">C990</f>
        <v>100000</v>
      </c>
      <c r="D989" s="4">
        <f t="shared" si="102"/>
        <v>100000</v>
      </c>
      <c r="E989" s="14">
        <f t="shared" si="102"/>
        <v>94500</v>
      </c>
      <c r="F989" s="14">
        <f t="shared" si="89"/>
        <v>94.5</v>
      </c>
    </row>
    <row r="990" spans="1:6" ht="18" customHeight="1">
      <c r="A990" s="41">
        <v>381</v>
      </c>
      <c r="B990" s="76" t="s">
        <v>67</v>
      </c>
      <c r="C990" s="4">
        <v>100000</v>
      </c>
      <c r="D990" s="4">
        <v>100000</v>
      </c>
      <c r="E990" s="14">
        <f t="shared" si="102"/>
        <v>94500</v>
      </c>
      <c r="F990" s="14">
        <f t="shared" si="89"/>
        <v>94.5</v>
      </c>
    </row>
    <row r="991" spans="1:6" ht="15" customHeight="1">
      <c r="A991" s="41">
        <v>3811</v>
      </c>
      <c r="B991" s="76" t="s">
        <v>69</v>
      </c>
      <c r="C991" s="4">
        <f t="shared" si="102"/>
        <v>0</v>
      </c>
      <c r="D991" s="4">
        <f t="shared" si="102"/>
        <v>0</v>
      </c>
      <c r="E991" s="14">
        <f t="shared" si="102"/>
        <v>94500</v>
      </c>
      <c r="F991" s="14" t="e">
        <f t="shared" si="89"/>
        <v>#DIV/0!</v>
      </c>
    </row>
    <row r="992" spans="1:6" ht="13.5" customHeight="1">
      <c r="A992" s="76"/>
      <c r="B992" s="76" t="s">
        <v>110</v>
      </c>
      <c r="C992" s="4">
        <v>0</v>
      </c>
      <c r="D992" s="4">
        <v>0</v>
      </c>
      <c r="E992" s="14">
        <v>94500</v>
      </c>
      <c r="F992" s="14" t="e">
        <f t="shared" si="89"/>
        <v>#DIV/0!</v>
      </c>
    </row>
    <row r="993" spans="1:6" ht="25.5" customHeight="1">
      <c r="A993" s="214" t="s">
        <v>993</v>
      </c>
      <c r="B993" s="215"/>
      <c r="C993" s="5">
        <f>C1001</f>
        <v>65000</v>
      </c>
      <c r="D993" s="5">
        <f>D1001</f>
        <v>65000</v>
      </c>
      <c r="E993" s="139">
        <f>E1001</f>
        <v>51000</v>
      </c>
      <c r="F993" s="14">
        <f>E993/D993*100</f>
        <v>78.46153846153847</v>
      </c>
    </row>
    <row r="994" spans="1:6" ht="25.5" customHeight="1">
      <c r="A994" s="212" t="s">
        <v>1136</v>
      </c>
      <c r="B994" s="213"/>
      <c r="C994" s="64">
        <f>SUM(C995:C1000)</f>
        <v>65000</v>
      </c>
      <c r="D994" s="64">
        <f>SUM(D995:D1000)</f>
        <v>65000</v>
      </c>
      <c r="E994" s="137">
        <f>SUM(E995:E1000)</f>
        <v>51000</v>
      </c>
      <c r="F994" s="14">
        <f aca="true" t="shared" si="103" ref="F994:F1000">E994/D994*100</f>
        <v>78.46153846153847</v>
      </c>
    </row>
    <row r="995" spans="1:6" ht="18" customHeight="1">
      <c r="A995" s="210" t="s">
        <v>1049</v>
      </c>
      <c r="B995" s="211"/>
      <c r="C995" s="4">
        <v>65000</v>
      </c>
      <c r="D995" s="4">
        <v>65000</v>
      </c>
      <c r="E995" s="14">
        <v>51000</v>
      </c>
      <c r="F995" s="14">
        <f t="shared" si="103"/>
        <v>78.46153846153847</v>
      </c>
    </row>
    <row r="996" spans="1:6" ht="18" customHeight="1">
      <c r="A996" s="210" t="s">
        <v>1273</v>
      </c>
      <c r="B996" s="211"/>
      <c r="C996" s="4">
        <v>0</v>
      </c>
      <c r="D996" s="4">
        <v>0</v>
      </c>
      <c r="E996" s="14">
        <v>0</v>
      </c>
      <c r="F996" s="14" t="e">
        <f t="shared" si="103"/>
        <v>#DIV/0!</v>
      </c>
    </row>
    <row r="997" spans="1:6" ht="18" customHeight="1">
      <c r="A997" s="210" t="s">
        <v>1277</v>
      </c>
      <c r="B997" s="211"/>
      <c r="C997" s="4">
        <v>0</v>
      </c>
      <c r="D997" s="4">
        <v>0</v>
      </c>
      <c r="E997" s="14">
        <v>0</v>
      </c>
      <c r="F997" s="14" t="e">
        <f t="shared" si="103"/>
        <v>#DIV/0!</v>
      </c>
    </row>
    <row r="998" spans="1:6" ht="18" customHeight="1">
      <c r="A998" s="210" t="s">
        <v>1274</v>
      </c>
      <c r="B998" s="211"/>
      <c r="C998" s="4">
        <v>0</v>
      </c>
      <c r="D998" s="4">
        <v>0</v>
      </c>
      <c r="E998" s="14">
        <v>0</v>
      </c>
      <c r="F998" s="14" t="e">
        <f t="shared" si="103"/>
        <v>#DIV/0!</v>
      </c>
    </row>
    <row r="999" spans="1:6" ht="18" customHeight="1">
      <c r="A999" s="210" t="s">
        <v>1275</v>
      </c>
      <c r="B999" s="211"/>
      <c r="C999" s="4">
        <v>0</v>
      </c>
      <c r="D999" s="4">
        <v>0</v>
      </c>
      <c r="E999" s="14">
        <v>0</v>
      </c>
      <c r="F999" s="14" t="e">
        <f t="shared" si="103"/>
        <v>#DIV/0!</v>
      </c>
    </row>
    <row r="1000" spans="1:6" ht="18" customHeight="1">
      <c r="A1000" s="210" t="s">
        <v>1280</v>
      </c>
      <c r="B1000" s="211"/>
      <c r="C1000" s="4">
        <v>0</v>
      </c>
      <c r="D1000" s="4">
        <v>0</v>
      </c>
      <c r="E1000" s="14">
        <v>0</v>
      </c>
      <c r="F1000" s="14" t="e">
        <f t="shared" si="103"/>
        <v>#DIV/0!</v>
      </c>
    </row>
    <row r="1001" spans="1:6" ht="21" customHeight="1">
      <c r="A1001" s="41">
        <v>38</v>
      </c>
      <c r="B1001" s="72" t="s">
        <v>560</v>
      </c>
      <c r="C1001" s="4">
        <f aca="true" t="shared" si="104" ref="C1001:E1002">C1002</f>
        <v>65000</v>
      </c>
      <c r="D1001" s="4">
        <f t="shared" si="104"/>
        <v>65000</v>
      </c>
      <c r="E1001" s="14">
        <f t="shared" si="104"/>
        <v>51000</v>
      </c>
      <c r="F1001" s="14">
        <f>E1001/D1001*100</f>
        <v>78.46153846153847</v>
      </c>
    </row>
    <row r="1002" spans="1:6" ht="18" customHeight="1">
      <c r="A1002" s="41">
        <v>381</v>
      </c>
      <c r="B1002" s="76" t="s">
        <v>67</v>
      </c>
      <c r="C1002" s="4">
        <v>65000</v>
      </c>
      <c r="D1002" s="4">
        <v>65000</v>
      </c>
      <c r="E1002" s="14">
        <f t="shared" si="104"/>
        <v>51000</v>
      </c>
      <c r="F1002" s="14">
        <f>E1002/D1002*100</f>
        <v>78.46153846153847</v>
      </c>
    </row>
    <row r="1003" spans="1:6" ht="15" customHeight="1">
      <c r="A1003" s="41">
        <v>3811</v>
      </c>
      <c r="B1003" s="76" t="s">
        <v>69</v>
      </c>
      <c r="C1003" s="4">
        <f>SUM(C1004:C1012)</f>
        <v>0</v>
      </c>
      <c r="D1003" s="4">
        <f>SUM(D1004:D1012)</f>
        <v>0</v>
      </c>
      <c r="E1003" s="14">
        <f>SUM(E1004:E1012)</f>
        <v>51000</v>
      </c>
      <c r="F1003" s="14" t="e">
        <f>E1003/D1003*100</f>
        <v>#DIV/0!</v>
      </c>
    </row>
    <row r="1004" spans="1:6" ht="13.5" customHeight="1">
      <c r="A1004" s="78"/>
      <c r="B1004" s="81" t="s">
        <v>564</v>
      </c>
      <c r="C1004" s="4">
        <v>0</v>
      </c>
      <c r="D1004" s="4">
        <v>0</v>
      </c>
      <c r="E1004" s="14">
        <v>6000</v>
      </c>
      <c r="F1004" s="14" t="e">
        <f aca="true" t="shared" si="105" ref="F1004:F1108">E1004/D1004*100</f>
        <v>#DIV/0!</v>
      </c>
    </row>
    <row r="1005" spans="1:6" ht="13.5" customHeight="1">
      <c r="A1005" s="78"/>
      <c r="B1005" s="81" t="s">
        <v>282</v>
      </c>
      <c r="C1005" s="4">
        <v>0</v>
      </c>
      <c r="D1005" s="4">
        <v>0</v>
      </c>
      <c r="E1005" s="14">
        <v>0</v>
      </c>
      <c r="F1005" s="14" t="e">
        <f aca="true" t="shared" si="106" ref="F1005:F1012">E1005/D1005*100</f>
        <v>#DIV/0!</v>
      </c>
    </row>
    <row r="1006" spans="1:6" ht="13.5" customHeight="1">
      <c r="A1006" s="78"/>
      <c r="B1006" s="81" t="s">
        <v>783</v>
      </c>
      <c r="C1006" s="4">
        <v>0</v>
      </c>
      <c r="D1006" s="4">
        <v>0</v>
      </c>
      <c r="E1006" s="14">
        <v>0</v>
      </c>
      <c r="F1006" s="14" t="e">
        <f t="shared" si="106"/>
        <v>#DIV/0!</v>
      </c>
    </row>
    <row r="1007" spans="1:6" ht="13.5" customHeight="1">
      <c r="A1007" s="78"/>
      <c r="B1007" s="81" t="s">
        <v>784</v>
      </c>
      <c r="C1007" s="4">
        <v>0</v>
      </c>
      <c r="D1007" s="4">
        <v>0</v>
      </c>
      <c r="E1007" s="14">
        <v>0</v>
      </c>
      <c r="F1007" s="14" t="e">
        <f t="shared" si="106"/>
        <v>#DIV/0!</v>
      </c>
    </row>
    <row r="1008" spans="1:6" ht="13.5" customHeight="1">
      <c r="A1008" s="78"/>
      <c r="B1008" s="81" t="s">
        <v>139</v>
      </c>
      <c r="C1008" s="4">
        <v>0</v>
      </c>
      <c r="D1008" s="4">
        <v>0</v>
      </c>
      <c r="E1008" s="14">
        <v>45000</v>
      </c>
      <c r="F1008" s="14" t="e">
        <f t="shared" si="106"/>
        <v>#DIV/0!</v>
      </c>
    </row>
    <row r="1009" spans="1:6" ht="13.5" customHeight="1">
      <c r="A1009" s="78"/>
      <c r="B1009" s="81" t="s">
        <v>785</v>
      </c>
      <c r="C1009" s="4">
        <v>0</v>
      </c>
      <c r="D1009" s="4">
        <v>0</v>
      </c>
      <c r="E1009" s="14">
        <v>0</v>
      </c>
      <c r="F1009" s="14" t="e">
        <f t="shared" si="106"/>
        <v>#DIV/0!</v>
      </c>
    </row>
    <row r="1010" spans="1:6" ht="13.5" customHeight="1">
      <c r="A1010" s="78"/>
      <c r="B1010" s="81" t="s">
        <v>1137</v>
      </c>
      <c r="C1010" s="4">
        <v>0</v>
      </c>
      <c r="D1010" s="4">
        <v>0</v>
      </c>
      <c r="E1010" s="14">
        <v>0</v>
      </c>
      <c r="F1010" s="14" t="e">
        <f t="shared" si="106"/>
        <v>#DIV/0!</v>
      </c>
    </row>
    <row r="1011" spans="1:6" ht="13.5" customHeight="1">
      <c r="A1011" s="78"/>
      <c r="B1011" s="81" t="s">
        <v>635</v>
      </c>
      <c r="C1011" s="4">
        <v>0</v>
      </c>
      <c r="D1011" s="4">
        <v>0</v>
      </c>
      <c r="E1011" s="14">
        <v>0</v>
      </c>
      <c r="F1011" s="14" t="e">
        <f t="shared" si="106"/>
        <v>#DIV/0!</v>
      </c>
    </row>
    <row r="1012" spans="1:6" ht="13.5" customHeight="1">
      <c r="A1012" s="78"/>
      <c r="B1012" s="81" t="s">
        <v>711</v>
      </c>
      <c r="C1012" s="4">
        <v>0</v>
      </c>
      <c r="D1012" s="4">
        <v>0</v>
      </c>
      <c r="E1012" s="14">
        <v>0</v>
      </c>
      <c r="F1012" s="14" t="e">
        <f t="shared" si="106"/>
        <v>#DIV/0!</v>
      </c>
    </row>
    <row r="1013" spans="1:6" ht="30" customHeight="1">
      <c r="A1013" s="222" t="s">
        <v>994</v>
      </c>
      <c r="B1013" s="223"/>
      <c r="C1013" s="63">
        <f>C1014+C1026+C1038</f>
        <v>130000</v>
      </c>
      <c r="D1013" s="63">
        <f>D1014+D1026+D1038</f>
        <v>130000</v>
      </c>
      <c r="E1013" s="136">
        <f>E1014+E1026+E1038</f>
        <v>117925.03</v>
      </c>
      <c r="F1013" s="14">
        <f t="shared" si="105"/>
        <v>90.71156153846154</v>
      </c>
    </row>
    <row r="1014" spans="1:6" ht="25.5" customHeight="1">
      <c r="A1014" s="214" t="s">
        <v>995</v>
      </c>
      <c r="B1014" s="215"/>
      <c r="C1014" s="5">
        <f>C1022</f>
        <v>75000</v>
      </c>
      <c r="D1014" s="5">
        <f>D1022</f>
        <v>75000</v>
      </c>
      <c r="E1014" s="139">
        <f>E1022</f>
        <v>74987.5</v>
      </c>
      <c r="F1014" s="14">
        <f t="shared" si="105"/>
        <v>99.98333333333333</v>
      </c>
    </row>
    <row r="1015" spans="1:6" ht="25.5" customHeight="1">
      <c r="A1015" s="212" t="s">
        <v>1139</v>
      </c>
      <c r="B1015" s="213"/>
      <c r="C1015" s="64">
        <f>SUM(C1016:C1021)</f>
        <v>75000</v>
      </c>
      <c r="D1015" s="64">
        <f>SUM(D1016:D1021)</f>
        <v>75000</v>
      </c>
      <c r="E1015" s="137">
        <f>SUM(E1016:E1021)</f>
        <v>74987.5</v>
      </c>
      <c r="F1015" s="14">
        <f t="shared" si="105"/>
        <v>99.98333333333333</v>
      </c>
    </row>
    <row r="1016" spans="1:6" ht="18" customHeight="1">
      <c r="A1016" s="210" t="s">
        <v>1049</v>
      </c>
      <c r="B1016" s="211"/>
      <c r="C1016" s="4">
        <v>75000</v>
      </c>
      <c r="D1016" s="4">
        <v>75000</v>
      </c>
      <c r="E1016" s="14">
        <v>74987.5</v>
      </c>
      <c r="F1016" s="14">
        <f t="shared" si="105"/>
        <v>99.98333333333333</v>
      </c>
    </row>
    <row r="1017" spans="1:6" ht="18" customHeight="1">
      <c r="A1017" s="210" t="s">
        <v>1273</v>
      </c>
      <c r="B1017" s="211"/>
      <c r="C1017" s="4">
        <v>0</v>
      </c>
      <c r="D1017" s="4">
        <v>0</v>
      </c>
      <c r="E1017" s="14">
        <v>0</v>
      </c>
      <c r="F1017" s="14" t="e">
        <f t="shared" si="105"/>
        <v>#DIV/0!</v>
      </c>
    </row>
    <row r="1018" spans="1:6" ht="18" customHeight="1">
      <c r="A1018" s="210" t="s">
        <v>1277</v>
      </c>
      <c r="B1018" s="211"/>
      <c r="C1018" s="4">
        <v>0</v>
      </c>
      <c r="D1018" s="4">
        <v>0</v>
      </c>
      <c r="E1018" s="14">
        <v>0</v>
      </c>
      <c r="F1018" s="14" t="e">
        <f t="shared" si="105"/>
        <v>#DIV/0!</v>
      </c>
    </row>
    <row r="1019" spans="1:6" ht="18" customHeight="1">
      <c r="A1019" s="210" t="s">
        <v>1274</v>
      </c>
      <c r="B1019" s="211"/>
      <c r="C1019" s="4">
        <v>0</v>
      </c>
      <c r="D1019" s="4">
        <v>0</v>
      </c>
      <c r="E1019" s="14">
        <v>0</v>
      </c>
      <c r="F1019" s="14" t="e">
        <f t="shared" si="105"/>
        <v>#DIV/0!</v>
      </c>
    </row>
    <row r="1020" spans="1:6" ht="18" customHeight="1">
      <c r="A1020" s="210" t="s">
        <v>1275</v>
      </c>
      <c r="B1020" s="211"/>
      <c r="C1020" s="4">
        <v>0</v>
      </c>
      <c r="D1020" s="4">
        <v>0</v>
      </c>
      <c r="E1020" s="14">
        <v>0</v>
      </c>
      <c r="F1020" s="14" t="e">
        <f t="shared" si="105"/>
        <v>#DIV/0!</v>
      </c>
    </row>
    <row r="1021" spans="1:6" ht="18" customHeight="1">
      <c r="A1021" s="210" t="s">
        <v>1280</v>
      </c>
      <c r="B1021" s="211"/>
      <c r="C1021" s="4">
        <v>0</v>
      </c>
      <c r="D1021" s="4">
        <v>0</v>
      </c>
      <c r="E1021" s="14">
        <v>0</v>
      </c>
      <c r="F1021" s="14" t="e">
        <f t="shared" si="105"/>
        <v>#DIV/0!</v>
      </c>
    </row>
    <row r="1022" spans="1:6" ht="21" customHeight="1">
      <c r="A1022" s="41" t="s">
        <v>619</v>
      </c>
      <c r="B1022" s="3" t="s">
        <v>621</v>
      </c>
      <c r="C1022" s="4">
        <f>C1023</f>
        <v>75000</v>
      </c>
      <c r="D1022" s="4">
        <f>D1023</f>
        <v>75000</v>
      </c>
      <c r="E1022" s="14">
        <f>E1023</f>
        <v>74987.5</v>
      </c>
      <c r="F1022" s="14">
        <f t="shared" si="105"/>
        <v>99.98333333333333</v>
      </c>
    </row>
    <row r="1023" spans="1:6" ht="18" customHeight="1">
      <c r="A1023" s="41" t="s">
        <v>620</v>
      </c>
      <c r="B1023" s="3" t="s">
        <v>622</v>
      </c>
      <c r="C1023" s="4">
        <v>75000</v>
      </c>
      <c r="D1023" s="4">
        <v>75000</v>
      </c>
      <c r="E1023" s="14">
        <f>E1025+E1024</f>
        <v>74987.5</v>
      </c>
      <c r="F1023" s="14">
        <f t="shared" si="105"/>
        <v>99.98333333333333</v>
      </c>
    </row>
    <row r="1024" spans="1:6" ht="15" customHeight="1">
      <c r="A1024" s="41" t="s">
        <v>623</v>
      </c>
      <c r="B1024" s="76" t="s">
        <v>1014</v>
      </c>
      <c r="C1024" s="4">
        <v>0</v>
      </c>
      <c r="D1024" s="4">
        <v>0</v>
      </c>
      <c r="E1024" s="14">
        <v>0</v>
      </c>
      <c r="F1024" s="14" t="e">
        <f>E1024/D1024*100</f>
        <v>#DIV/0!</v>
      </c>
    </row>
    <row r="1025" spans="1:6" ht="15" customHeight="1">
      <c r="A1025" s="41" t="s">
        <v>626</v>
      </c>
      <c r="B1025" s="76" t="s">
        <v>636</v>
      </c>
      <c r="C1025" s="4">
        <v>0</v>
      </c>
      <c r="D1025" s="4">
        <v>0</v>
      </c>
      <c r="E1025" s="14">
        <v>74987.5</v>
      </c>
      <c r="F1025" s="14" t="e">
        <f t="shared" si="105"/>
        <v>#DIV/0!</v>
      </c>
    </row>
    <row r="1026" spans="1:6" ht="25.5" customHeight="1">
      <c r="A1026" s="214" t="s">
        <v>996</v>
      </c>
      <c r="B1026" s="215"/>
      <c r="C1026" s="5">
        <f>C1034</f>
        <v>55000</v>
      </c>
      <c r="D1026" s="5">
        <f>D1034</f>
        <v>55000</v>
      </c>
      <c r="E1026" s="139">
        <f>E1034</f>
        <v>42937.53</v>
      </c>
      <c r="F1026" s="14">
        <f t="shared" si="105"/>
        <v>78.06823636363636</v>
      </c>
    </row>
    <row r="1027" spans="1:6" ht="25.5" customHeight="1">
      <c r="A1027" s="212" t="s">
        <v>1138</v>
      </c>
      <c r="B1027" s="213"/>
      <c r="C1027" s="64">
        <f>SUM(C1028:C1033)</f>
        <v>55000</v>
      </c>
      <c r="D1027" s="64">
        <f>SUM(D1028:D1033)</f>
        <v>55000</v>
      </c>
      <c r="E1027" s="137">
        <f>SUM(E1028:E1033)</f>
        <v>42937.53</v>
      </c>
      <c r="F1027" s="14">
        <f aca="true" t="shared" si="107" ref="F1027:F1033">E1027/D1027*100</f>
        <v>78.06823636363636</v>
      </c>
    </row>
    <row r="1028" spans="1:6" ht="18" customHeight="1">
      <c r="A1028" s="210" t="s">
        <v>1049</v>
      </c>
      <c r="B1028" s="211"/>
      <c r="C1028" s="4">
        <v>55000</v>
      </c>
      <c r="D1028" s="4">
        <v>55000</v>
      </c>
      <c r="E1028" s="14">
        <v>42937.53</v>
      </c>
      <c r="F1028" s="14">
        <f t="shared" si="107"/>
        <v>78.06823636363636</v>
      </c>
    </row>
    <row r="1029" spans="1:6" ht="18" customHeight="1">
      <c r="A1029" s="210" t="s">
        <v>1273</v>
      </c>
      <c r="B1029" s="211"/>
      <c r="C1029" s="4">
        <v>0</v>
      </c>
      <c r="D1029" s="4">
        <v>0</v>
      </c>
      <c r="E1029" s="14">
        <v>0</v>
      </c>
      <c r="F1029" s="14" t="e">
        <f t="shared" si="107"/>
        <v>#DIV/0!</v>
      </c>
    </row>
    <row r="1030" spans="1:6" ht="18" customHeight="1">
      <c r="A1030" s="210" t="s">
        <v>1309</v>
      </c>
      <c r="B1030" s="211"/>
      <c r="C1030" s="4">
        <v>0</v>
      </c>
      <c r="D1030" s="4">
        <v>0</v>
      </c>
      <c r="E1030" s="14">
        <v>0</v>
      </c>
      <c r="F1030" s="14" t="e">
        <f t="shared" si="107"/>
        <v>#DIV/0!</v>
      </c>
    </row>
    <row r="1031" spans="1:6" ht="18" customHeight="1">
      <c r="A1031" s="210" t="s">
        <v>1274</v>
      </c>
      <c r="B1031" s="211"/>
      <c r="C1031" s="4">
        <v>0</v>
      </c>
      <c r="D1031" s="4">
        <v>0</v>
      </c>
      <c r="E1031" s="14">
        <v>0</v>
      </c>
      <c r="F1031" s="14" t="e">
        <f t="shared" si="107"/>
        <v>#DIV/0!</v>
      </c>
    </row>
    <row r="1032" spans="1:6" ht="18" customHeight="1">
      <c r="A1032" s="210" t="s">
        <v>1275</v>
      </c>
      <c r="B1032" s="211"/>
      <c r="C1032" s="4">
        <v>0</v>
      </c>
      <c r="D1032" s="4">
        <v>0</v>
      </c>
      <c r="E1032" s="14">
        <v>0</v>
      </c>
      <c r="F1032" s="14" t="e">
        <f t="shared" si="107"/>
        <v>#DIV/0!</v>
      </c>
    </row>
    <row r="1033" spans="1:6" ht="18" customHeight="1">
      <c r="A1033" s="210" t="s">
        <v>1280</v>
      </c>
      <c r="B1033" s="211"/>
      <c r="C1033" s="4">
        <v>0</v>
      </c>
      <c r="D1033" s="4">
        <v>0</v>
      </c>
      <c r="E1033" s="14">
        <v>0</v>
      </c>
      <c r="F1033" s="14" t="e">
        <f t="shared" si="107"/>
        <v>#DIV/0!</v>
      </c>
    </row>
    <row r="1034" spans="1:6" ht="21" customHeight="1">
      <c r="A1034" s="41" t="s">
        <v>619</v>
      </c>
      <c r="B1034" s="3" t="s">
        <v>621</v>
      </c>
      <c r="C1034" s="4">
        <f>C1035</f>
        <v>55000</v>
      </c>
      <c r="D1034" s="4">
        <f>D1035</f>
        <v>55000</v>
      </c>
      <c r="E1034" s="14">
        <f>E1035</f>
        <v>42937.53</v>
      </c>
      <c r="F1034" s="14">
        <f t="shared" si="105"/>
        <v>78.06823636363636</v>
      </c>
    </row>
    <row r="1035" spans="1:6" ht="18" customHeight="1">
      <c r="A1035" s="41" t="s">
        <v>620</v>
      </c>
      <c r="B1035" s="3" t="s">
        <v>622</v>
      </c>
      <c r="C1035" s="4">
        <v>55000</v>
      </c>
      <c r="D1035" s="4">
        <v>55000</v>
      </c>
      <c r="E1035" s="14">
        <f>E1036+E1037</f>
        <v>42937.53</v>
      </c>
      <c r="F1035" s="14">
        <f t="shared" si="105"/>
        <v>78.06823636363636</v>
      </c>
    </row>
    <row r="1036" spans="1:6" ht="15" customHeight="1">
      <c r="A1036" s="41" t="s">
        <v>623</v>
      </c>
      <c r="B1036" s="81" t="s">
        <v>641</v>
      </c>
      <c r="C1036" s="4">
        <v>0</v>
      </c>
      <c r="D1036" s="4">
        <v>0</v>
      </c>
      <c r="E1036" s="14">
        <v>3341.28</v>
      </c>
      <c r="F1036" s="14" t="e">
        <f t="shared" si="105"/>
        <v>#DIV/0!</v>
      </c>
    </row>
    <row r="1037" spans="1:6" ht="15" customHeight="1">
      <c r="A1037" s="41" t="s">
        <v>626</v>
      </c>
      <c r="B1037" s="76" t="s">
        <v>642</v>
      </c>
      <c r="C1037" s="4">
        <v>0</v>
      </c>
      <c r="D1037" s="4">
        <v>0</v>
      </c>
      <c r="E1037" s="14">
        <v>39596.25</v>
      </c>
      <c r="F1037" s="14" t="e">
        <f t="shared" si="105"/>
        <v>#DIV/0!</v>
      </c>
    </row>
    <row r="1038" spans="1:6" ht="25.5" customHeight="1">
      <c r="A1038" s="214" t="s">
        <v>997</v>
      </c>
      <c r="B1038" s="215"/>
      <c r="C1038" s="5">
        <f>C1039</f>
        <v>0</v>
      </c>
      <c r="D1038" s="5">
        <f>D1039</f>
        <v>0</v>
      </c>
      <c r="E1038" s="139">
        <f>E1039</f>
        <v>0</v>
      </c>
      <c r="F1038" s="14" t="e">
        <f t="shared" si="105"/>
        <v>#DIV/0!</v>
      </c>
    </row>
    <row r="1039" spans="1:6" ht="21" customHeight="1">
      <c r="A1039" s="41" t="s">
        <v>295</v>
      </c>
      <c r="B1039" s="72" t="s">
        <v>296</v>
      </c>
      <c r="C1039" s="4">
        <f aca="true" t="shared" si="108" ref="C1039:E1040">C1040</f>
        <v>0</v>
      </c>
      <c r="D1039" s="4">
        <f t="shared" si="108"/>
        <v>0</v>
      </c>
      <c r="E1039" s="14">
        <f t="shared" si="108"/>
        <v>0</v>
      </c>
      <c r="F1039" s="14" t="e">
        <f t="shared" si="105"/>
        <v>#DIV/0!</v>
      </c>
    </row>
    <row r="1040" spans="1:6" ht="18" customHeight="1">
      <c r="A1040" s="41" t="s">
        <v>170</v>
      </c>
      <c r="B1040" s="3" t="s">
        <v>84</v>
      </c>
      <c r="C1040" s="4">
        <f t="shared" si="108"/>
        <v>0</v>
      </c>
      <c r="D1040" s="4">
        <f t="shared" si="108"/>
        <v>0</v>
      </c>
      <c r="E1040" s="14">
        <f t="shared" si="108"/>
        <v>0</v>
      </c>
      <c r="F1040" s="14" t="e">
        <f t="shared" si="105"/>
        <v>#DIV/0!</v>
      </c>
    </row>
    <row r="1041" spans="1:6" ht="15" customHeight="1">
      <c r="A1041" s="41" t="s">
        <v>332</v>
      </c>
      <c r="B1041" s="76" t="s">
        <v>755</v>
      </c>
      <c r="C1041" s="4">
        <v>0</v>
      </c>
      <c r="D1041" s="4">
        <v>0</v>
      </c>
      <c r="E1041" s="14">
        <v>0</v>
      </c>
      <c r="F1041" s="14" t="e">
        <f t="shared" si="105"/>
        <v>#DIV/0!</v>
      </c>
    </row>
    <row r="1042" spans="1:6" ht="30" customHeight="1">
      <c r="A1042" s="222" t="s">
        <v>998</v>
      </c>
      <c r="B1042" s="223"/>
      <c r="C1042" s="63">
        <f>C1043+C1063+C1074+C1085+C1100+C1112+C1123</f>
        <v>1065000</v>
      </c>
      <c r="D1042" s="63">
        <f>D1043+D1063+D1074+D1085+D1100+D1112+D1123</f>
        <v>1066050</v>
      </c>
      <c r="E1042" s="136">
        <f>E1043+E1063+E1074+E1085+E1100+E1112+E1123</f>
        <v>938432.3300000001</v>
      </c>
      <c r="F1042" s="14">
        <f t="shared" si="105"/>
        <v>88.0289226584119</v>
      </c>
    </row>
    <row r="1043" spans="1:6" ht="25.5" customHeight="1">
      <c r="A1043" s="214" t="s">
        <v>999</v>
      </c>
      <c r="B1043" s="215"/>
      <c r="C1043" s="5">
        <f>C1051</f>
        <v>555000</v>
      </c>
      <c r="D1043" s="5">
        <f>D1051</f>
        <v>555000</v>
      </c>
      <c r="E1043" s="139">
        <f>E1051</f>
        <v>492546.57</v>
      </c>
      <c r="F1043" s="14">
        <f t="shared" si="105"/>
        <v>88.74712972972974</v>
      </c>
    </row>
    <row r="1044" spans="1:6" ht="25.5" customHeight="1">
      <c r="A1044" s="212" t="s">
        <v>1140</v>
      </c>
      <c r="B1044" s="213"/>
      <c r="C1044" s="64">
        <f>SUM(C1045:C1050)</f>
        <v>555000</v>
      </c>
      <c r="D1044" s="64">
        <f>SUM(D1045:D1050)</f>
        <v>555000</v>
      </c>
      <c r="E1044" s="137">
        <f>SUM(E1045:E1050)</f>
        <v>492546.57</v>
      </c>
      <c r="F1044" s="14">
        <f t="shared" si="105"/>
        <v>88.74712972972974</v>
      </c>
    </row>
    <row r="1045" spans="1:6" ht="18" customHeight="1">
      <c r="A1045" s="210" t="s">
        <v>1049</v>
      </c>
      <c r="B1045" s="211"/>
      <c r="C1045" s="4">
        <v>555000</v>
      </c>
      <c r="D1045" s="4">
        <v>555000</v>
      </c>
      <c r="E1045" s="14">
        <v>492546.57</v>
      </c>
      <c r="F1045" s="14">
        <f t="shared" si="105"/>
        <v>88.74712972972974</v>
      </c>
    </row>
    <row r="1046" spans="1:6" ht="18" customHeight="1">
      <c r="A1046" s="210" t="s">
        <v>1273</v>
      </c>
      <c r="B1046" s="211"/>
      <c r="C1046" s="4">
        <v>0</v>
      </c>
      <c r="D1046" s="4">
        <v>0</v>
      </c>
      <c r="E1046" s="14">
        <v>0</v>
      </c>
      <c r="F1046" s="14" t="e">
        <f t="shared" si="105"/>
        <v>#DIV/0!</v>
      </c>
    </row>
    <row r="1047" spans="1:6" ht="18" customHeight="1">
      <c r="A1047" s="210" t="s">
        <v>1277</v>
      </c>
      <c r="B1047" s="211"/>
      <c r="C1047" s="4">
        <v>0</v>
      </c>
      <c r="D1047" s="4">
        <v>0</v>
      </c>
      <c r="E1047" s="14">
        <v>0</v>
      </c>
      <c r="F1047" s="14" t="e">
        <f t="shared" si="105"/>
        <v>#DIV/0!</v>
      </c>
    </row>
    <row r="1048" spans="1:6" ht="18" customHeight="1">
      <c r="A1048" s="210" t="s">
        <v>1274</v>
      </c>
      <c r="B1048" s="211"/>
      <c r="C1048" s="4">
        <v>0</v>
      </c>
      <c r="D1048" s="4">
        <v>0</v>
      </c>
      <c r="E1048" s="14">
        <v>0</v>
      </c>
      <c r="F1048" s="14" t="e">
        <f t="shared" si="105"/>
        <v>#DIV/0!</v>
      </c>
    </row>
    <row r="1049" spans="1:6" ht="18" customHeight="1">
      <c r="A1049" s="210" t="s">
        <v>1275</v>
      </c>
      <c r="B1049" s="211"/>
      <c r="C1049" s="4">
        <v>0</v>
      </c>
      <c r="D1049" s="4">
        <v>0</v>
      </c>
      <c r="E1049" s="14">
        <v>0</v>
      </c>
      <c r="F1049" s="14" t="e">
        <f t="shared" si="105"/>
        <v>#DIV/0!</v>
      </c>
    </row>
    <row r="1050" spans="1:6" ht="18" customHeight="1">
      <c r="A1050" s="210" t="s">
        <v>1280</v>
      </c>
      <c r="B1050" s="211"/>
      <c r="C1050" s="4">
        <v>0</v>
      </c>
      <c r="D1050" s="4">
        <v>0</v>
      </c>
      <c r="E1050" s="14">
        <v>0</v>
      </c>
      <c r="F1050" s="14" t="e">
        <f t="shared" si="105"/>
        <v>#DIV/0!</v>
      </c>
    </row>
    <row r="1051" spans="1:6" ht="21" customHeight="1">
      <c r="A1051" s="41">
        <v>37</v>
      </c>
      <c r="B1051" s="76" t="s">
        <v>111</v>
      </c>
      <c r="C1051" s="4">
        <f>C1052</f>
        <v>555000</v>
      </c>
      <c r="D1051" s="4">
        <f>D1052</f>
        <v>555000</v>
      </c>
      <c r="E1051" s="14">
        <f>E1052</f>
        <v>492546.57</v>
      </c>
      <c r="F1051" s="14">
        <f t="shared" si="105"/>
        <v>88.74712972972974</v>
      </c>
    </row>
    <row r="1052" spans="1:6" ht="18" customHeight="1">
      <c r="A1052" s="41">
        <v>372</v>
      </c>
      <c r="B1052" s="76" t="s">
        <v>112</v>
      </c>
      <c r="C1052" s="4">
        <v>555000</v>
      </c>
      <c r="D1052" s="4">
        <v>555000</v>
      </c>
      <c r="E1052" s="14">
        <f>E1053+E1056</f>
        <v>492546.57</v>
      </c>
      <c r="F1052" s="14">
        <f t="shared" si="105"/>
        <v>88.74712972972974</v>
      </c>
    </row>
    <row r="1053" spans="1:6" ht="15" customHeight="1">
      <c r="A1053" s="41">
        <v>3721</v>
      </c>
      <c r="B1053" s="76" t="s">
        <v>113</v>
      </c>
      <c r="C1053" s="4">
        <f>SUM(C1054:C1055)</f>
        <v>0</v>
      </c>
      <c r="D1053" s="4">
        <f>SUM(D1054:D1055)</f>
        <v>0</v>
      </c>
      <c r="E1053" s="14">
        <f>SUM(E1054:E1055)</f>
        <v>403800</v>
      </c>
      <c r="F1053" s="14" t="e">
        <f t="shared" si="105"/>
        <v>#DIV/0!</v>
      </c>
    </row>
    <row r="1054" spans="1:6" ht="13.5" customHeight="1">
      <c r="A1054" s="41"/>
      <c r="B1054" s="76" t="s">
        <v>114</v>
      </c>
      <c r="C1054" s="4">
        <v>0</v>
      </c>
      <c r="D1054" s="4">
        <v>0</v>
      </c>
      <c r="E1054" s="14">
        <v>173800</v>
      </c>
      <c r="F1054" s="14" t="e">
        <f t="shared" si="105"/>
        <v>#DIV/0!</v>
      </c>
    </row>
    <row r="1055" spans="1:6" ht="13.5" customHeight="1">
      <c r="A1055" s="41"/>
      <c r="B1055" s="76" t="s">
        <v>129</v>
      </c>
      <c r="C1055" s="4">
        <v>0</v>
      </c>
      <c r="D1055" s="4">
        <v>0</v>
      </c>
      <c r="E1055" s="14">
        <v>230000</v>
      </c>
      <c r="F1055" s="14" t="e">
        <f t="shared" si="105"/>
        <v>#DIV/0!</v>
      </c>
    </row>
    <row r="1056" spans="1:6" ht="15" customHeight="1">
      <c r="A1056" s="41">
        <v>3722</v>
      </c>
      <c r="B1056" s="76" t="s">
        <v>115</v>
      </c>
      <c r="C1056" s="4">
        <f>C1057+C1058+C1059+C1060+C1061+C1062</f>
        <v>0</v>
      </c>
      <c r="D1056" s="4">
        <f>D1057+D1058+D1059+D1060+D1061+D1062</f>
        <v>0</v>
      </c>
      <c r="E1056" s="14">
        <f>E1057+E1058+E1059+E1060+E1061+E1062</f>
        <v>88746.57</v>
      </c>
      <c r="F1056" s="14" t="e">
        <f t="shared" si="105"/>
        <v>#DIV/0!</v>
      </c>
    </row>
    <row r="1057" spans="1:6" ht="13.5" customHeight="1">
      <c r="A1057" s="76"/>
      <c r="B1057" s="76" t="s">
        <v>116</v>
      </c>
      <c r="C1057" s="4">
        <v>0</v>
      </c>
      <c r="D1057" s="4">
        <v>0</v>
      </c>
      <c r="E1057" s="14">
        <v>0</v>
      </c>
      <c r="F1057" s="14" t="e">
        <f t="shared" si="105"/>
        <v>#DIV/0!</v>
      </c>
    </row>
    <row r="1058" spans="1:6" ht="13.5" customHeight="1">
      <c r="A1058" s="76"/>
      <c r="B1058" s="76" t="s">
        <v>68</v>
      </c>
      <c r="C1058" s="4">
        <v>0</v>
      </c>
      <c r="D1058" s="4">
        <v>0</v>
      </c>
      <c r="E1058" s="14">
        <v>0</v>
      </c>
      <c r="F1058" s="14" t="e">
        <f t="shared" si="105"/>
        <v>#DIV/0!</v>
      </c>
    </row>
    <row r="1059" spans="1:6" ht="13.5" customHeight="1">
      <c r="A1059" s="76"/>
      <c r="B1059" s="76" t="s">
        <v>117</v>
      </c>
      <c r="C1059" s="4">
        <v>0</v>
      </c>
      <c r="D1059" s="4">
        <v>0</v>
      </c>
      <c r="E1059" s="14">
        <v>0</v>
      </c>
      <c r="F1059" s="14" t="e">
        <f t="shared" si="105"/>
        <v>#DIV/0!</v>
      </c>
    </row>
    <row r="1060" spans="1:6" ht="13.5" customHeight="1">
      <c r="A1060" s="76"/>
      <c r="B1060" s="76" t="s">
        <v>118</v>
      </c>
      <c r="C1060" s="4">
        <v>0</v>
      </c>
      <c r="D1060" s="4">
        <v>0</v>
      </c>
      <c r="E1060" s="14">
        <v>0</v>
      </c>
      <c r="F1060" s="14" t="e">
        <f t="shared" si="105"/>
        <v>#DIV/0!</v>
      </c>
    </row>
    <row r="1061" spans="1:6" ht="13.5" customHeight="1">
      <c r="A1061" s="76"/>
      <c r="B1061" s="76" t="s">
        <v>566</v>
      </c>
      <c r="C1061" s="4">
        <v>0</v>
      </c>
      <c r="D1061" s="4">
        <v>0</v>
      </c>
      <c r="E1061" s="14">
        <v>39690.21</v>
      </c>
      <c r="F1061" s="14" t="e">
        <f t="shared" si="105"/>
        <v>#DIV/0!</v>
      </c>
    </row>
    <row r="1062" spans="1:6" ht="13.5" customHeight="1">
      <c r="A1062" s="76"/>
      <c r="B1062" s="76" t="s">
        <v>119</v>
      </c>
      <c r="C1062" s="4">
        <v>0</v>
      </c>
      <c r="D1062" s="4">
        <v>0</v>
      </c>
      <c r="E1062" s="14">
        <v>49056.36</v>
      </c>
      <c r="F1062" s="14" t="e">
        <f t="shared" si="105"/>
        <v>#DIV/0!</v>
      </c>
    </row>
    <row r="1063" spans="1:6" ht="25.5" customHeight="1">
      <c r="A1063" s="214" t="s">
        <v>1000</v>
      </c>
      <c r="B1063" s="215"/>
      <c r="C1063" s="5">
        <f>C1071</f>
        <v>40000</v>
      </c>
      <c r="D1063" s="5">
        <f>D1071</f>
        <v>40000</v>
      </c>
      <c r="E1063" s="139">
        <f>E1071</f>
        <v>40000</v>
      </c>
      <c r="F1063" s="14">
        <f>E1063/D1063*100</f>
        <v>100</v>
      </c>
    </row>
    <row r="1064" spans="1:6" ht="25.5" customHeight="1">
      <c r="A1064" s="212" t="s">
        <v>1141</v>
      </c>
      <c r="B1064" s="213"/>
      <c r="C1064" s="64">
        <f>SUM(C1065:C1070)</f>
        <v>40000</v>
      </c>
      <c r="D1064" s="64">
        <f>SUM(D1065:D1070)</f>
        <v>40000</v>
      </c>
      <c r="E1064" s="137">
        <f>SUM(E1065:E1070)</f>
        <v>40000</v>
      </c>
      <c r="F1064" s="14">
        <f aca="true" t="shared" si="109" ref="F1064:F1070">E1064/D1064*100</f>
        <v>100</v>
      </c>
    </row>
    <row r="1065" spans="1:6" ht="18" customHeight="1">
      <c r="A1065" s="210" t="s">
        <v>1049</v>
      </c>
      <c r="B1065" s="211"/>
      <c r="C1065" s="4">
        <v>40000</v>
      </c>
      <c r="D1065" s="4">
        <v>40000</v>
      </c>
      <c r="E1065" s="14">
        <v>40000</v>
      </c>
      <c r="F1065" s="14">
        <f t="shared" si="109"/>
        <v>100</v>
      </c>
    </row>
    <row r="1066" spans="1:6" ht="18" customHeight="1">
      <c r="A1066" s="210" t="s">
        <v>1273</v>
      </c>
      <c r="B1066" s="211"/>
      <c r="C1066" s="4">
        <v>0</v>
      </c>
      <c r="D1066" s="4">
        <v>0</v>
      </c>
      <c r="E1066" s="14">
        <v>0</v>
      </c>
      <c r="F1066" s="14" t="e">
        <f t="shared" si="109"/>
        <v>#DIV/0!</v>
      </c>
    </row>
    <row r="1067" spans="1:6" ht="18" customHeight="1">
      <c r="A1067" s="210" t="s">
        <v>1277</v>
      </c>
      <c r="B1067" s="211"/>
      <c r="C1067" s="4">
        <v>0</v>
      </c>
      <c r="D1067" s="4">
        <v>0</v>
      </c>
      <c r="E1067" s="14">
        <v>0</v>
      </c>
      <c r="F1067" s="14" t="e">
        <f t="shared" si="109"/>
        <v>#DIV/0!</v>
      </c>
    </row>
    <row r="1068" spans="1:6" ht="18" customHeight="1">
      <c r="A1068" s="210" t="s">
        <v>1274</v>
      </c>
      <c r="B1068" s="211"/>
      <c r="C1068" s="4">
        <v>0</v>
      </c>
      <c r="D1068" s="4">
        <v>0</v>
      </c>
      <c r="E1068" s="14">
        <v>0</v>
      </c>
      <c r="F1068" s="14" t="e">
        <f t="shared" si="109"/>
        <v>#DIV/0!</v>
      </c>
    </row>
    <row r="1069" spans="1:6" ht="18" customHeight="1">
      <c r="A1069" s="210" t="s">
        <v>1275</v>
      </c>
      <c r="B1069" s="211"/>
      <c r="C1069" s="4">
        <v>0</v>
      </c>
      <c r="D1069" s="4">
        <v>0</v>
      </c>
      <c r="E1069" s="14">
        <v>0</v>
      </c>
      <c r="F1069" s="14" t="e">
        <f t="shared" si="109"/>
        <v>#DIV/0!</v>
      </c>
    </row>
    <row r="1070" spans="1:6" ht="18" customHeight="1">
      <c r="A1070" s="210" t="s">
        <v>1280</v>
      </c>
      <c r="B1070" s="211"/>
      <c r="C1070" s="4">
        <v>0</v>
      </c>
      <c r="D1070" s="4">
        <v>0</v>
      </c>
      <c r="E1070" s="14">
        <v>0</v>
      </c>
      <c r="F1070" s="14" t="e">
        <f t="shared" si="109"/>
        <v>#DIV/0!</v>
      </c>
    </row>
    <row r="1071" spans="1:6" ht="21" customHeight="1">
      <c r="A1071" s="41" t="s">
        <v>619</v>
      </c>
      <c r="B1071" s="3" t="s">
        <v>621</v>
      </c>
      <c r="C1071" s="4">
        <f aca="true" t="shared" si="110" ref="C1071:E1072">C1072</f>
        <v>40000</v>
      </c>
      <c r="D1071" s="4">
        <f t="shared" si="110"/>
        <v>40000</v>
      </c>
      <c r="E1071" s="14">
        <f t="shared" si="110"/>
        <v>40000</v>
      </c>
      <c r="F1071" s="14">
        <f>E1071/D1071*100</f>
        <v>100</v>
      </c>
    </row>
    <row r="1072" spans="1:6" ht="18" customHeight="1">
      <c r="A1072" s="41" t="s">
        <v>637</v>
      </c>
      <c r="B1072" s="3" t="s">
        <v>638</v>
      </c>
      <c r="C1072" s="4">
        <v>40000</v>
      </c>
      <c r="D1072" s="4">
        <v>40000</v>
      </c>
      <c r="E1072" s="14">
        <f t="shared" si="110"/>
        <v>40000</v>
      </c>
      <c r="F1072" s="14">
        <f>E1072/D1072*100</f>
        <v>100</v>
      </c>
    </row>
    <row r="1073" spans="1:6" ht="15" customHeight="1">
      <c r="A1073" s="41" t="s">
        <v>639</v>
      </c>
      <c r="B1073" s="81" t="s">
        <v>640</v>
      </c>
      <c r="C1073" s="4">
        <v>0</v>
      </c>
      <c r="D1073" s="4">
        <v>0</v>
      </c>
      <c r="E1073" s="14">
        <v>40000</v>
      </c>
      <c r="F1073" s="14" t="e">
        <f>E1073/D1073*100</f>
        <v>#DIV/0!</v>
      </c>
    </row>
    <row r="1074" spans="1:6" ht="25.5" customHeight="1">
      <c r="A1074" s="214" t="s">
        <v>1001</v>
      </c>
      <c r="B1074" s="215"/>
      <c r="C1074" s="5">
        <f>C1082</f>
        <v>150000</v>
      </c>
      <c r="D1074" s="5">
        <f>D1082</f>
        <v>150000</v>
      </c>
      <c r="E1074" s="139">
        <f>E1082</f>
        <v>85600</v>
      </c>
      <c r="F1074" s="14">
        <f t="shared" si="105"/>
        <v>57.06666666666666</v>
      </c>
    </row>
    <row r="1075" spans="1:6" ht="25.5" customHeight="1">
      <c r="A1075" s="212" t="s">
        <v>1142</v>
      </c>
      <c r="B1075" s="213"/>
      <c r="C1075" s="64">
        <f>SUM(C1076:C1081)</f>
        <v>150000</v>
      </c>
      <c r="D1075" s="64">
        <f>SUM(D1076:D1081)</f>
        <v>150000</v>
      </c>
      <c r="E1075" s="137">
        <f>SUM(E1076:E1081)</f>
        <v>85600</v>
      </c>
      <c r="F1075" s="14">
        <f t="shared" si="105"/>
        <v>57.06666666666666</v>
      </c>
    </row>
    <row r="1076" spans="1:6" ht="18" customHeight="1">
      <c r="A1076" s="210" t="s">
        <v>1049</v>
      </c>
      <c r="B1076" s="211"/>
      <c r="C1076" s="4">
        <v>150000</v>
      </c>
      <c r="D1076" s="4">
        <v>150000</v>
      </c>
      <c r="E1076" s="14">
        <v>85600</v>
      </c>
      <c r="F1076" s="14">
        <f t="shared" si="105"/>
        <v>57.06666666666666</v>
      </c>
    </row>
    <row r="1077" spans="1:6" ht="18" customHeight="1">
      <c r="A1077" s="210" t="s">
        <v>1273</v>
      </c>
      <c r="B1077" s="211"/>
      <c r="C1077" s="4">
        <v>0</v>
      </c>
      <c r="D1077" s="4">
        <v>0</v>
      </c>
      <c r="E1077" s="14">
        <v>0</v>
      </c>
      <c r="F1077" s="14" t="e">
        <f t="shared" si="105"/>
        <v>#DIV/0!</v>
      </c>
    </row>
    <row r="1078" spans="1:6" ht="18" customHeight="1">
      <c r="A1078" s="210" t="s">
        <v>1309</v>
      </c>
      <c r="B1078" s="211"/>
      <c r="C1078" s="4">
        <v>0</v>
      </c>
      <c r="D1078" s="4">
        <v>0</v>
      </c>
      <c r="E1078" s="14">
        <v>0</v>
      </c>
      <c r="F1078" s="14" t="e">
        <f t="shared" si="105"/>
        <v>#DIV/0!</v>
      </c>
    </row>
    <row r="1079" spans="1:6" ht="18" customHeight="1">
      <c r="A1079" s="210" t="s">
        <v>1274</v>
      </c>
      <c r="B1079" s="211"/>
      <c r="C1079" s="4">
        <v>0</v>
      </c>
      <c r="D1079" s="4">
        <v>0</v>
      </c>
      <c r="E1079" s="14">
        <v>0</v>
      </c>
      <c r="F1079" s="14" t="e">
        <f t="shared" si="105"/>
        <v>#DIV/0!</v>
      </c>
    </row>
    <row r="1080" spans="1:6" ht="18" customHeight="1">
      <c r="A1080" s="210" t="s">
        <v>1275</v>
      </c>
      <c r="B1080" s="211"/>
      <c r="C1080" s="4">
        <v>0</v>
      </c>
      <c r="D1080" s="4">
        <v>0</v>
      </c>
      <c r="E1080" s="14">
        <v>0</v>
      </c>
      <c r="F1080" s="14" t="e">
        <f t="shared" si="105"/>
        <v>#DIV/0!</v>
      </c>
    </row>
    <row r="1081" spans="1:6" ht="18" customHeight="1">
      <c r="A1081" s="210" t="s">
        <v>1280</v>
      </c>
      <c r="B1081" s="211"/>
      <c r="C1081" s="4">
        <v>0</v>
      </c>
      <c r="D1081" s="4">
        <v>0</v>
      </c>
      <c r="E1081" s="14">
        <v>0</v>
      </c>
      <c r="F1081" s="14" t="e">
        <f t="shared" si="105"/>
        <v>#DIV/0!</v>
      </c>
    </row>
    <row r="1082" spans="1:6" ht="21" customHeight="1">
      <c r="A1082" s="41">
        <v>37</v>
      </c>
      <c r="B1082" s="76" t="s">
        <v>111</v>
      </c>
      <c r="C1082" s="4">
        <f aca="true" t="shared" si="111" ref="C1082:E1083">C1083</f>
        <v>150000</v>
      </c>
      <c r="D1082" s="4">
        <f t="shared" si="111"/>
        <v>150000</v>
      </c>
      <c r="E1082" s="14">
        <f t="shared" si="111"/>
        <v>85600</v>
      </c>
      <c r="F1082" s="14">
        <f t="shared" si="105"/>
        <v>57.06666666666666</v>
      </c>
    </row>
    <row r="1083" spans="1:6" ht="18" customHeight="1">
      <c r="A1083" s="41">
        <v>372</v>
      </c>
      <c r="B1083" s="76" t="s">
        <v>112</v>
      </c>
      <c r="C1083" s="4">
        <v>150000</v>
      </c>
      <c r="D1083" s="4">
        <v>150000</v>
      </c>
      <c r="E1083" s="14">
        <f t="shared" si="111"/>
        <v>85600</v>
      </c>
      <c r="F1083" s="14">
        <f t="shared" si="105"/>
        <v>57.06666666666666</v>
      </c>
    </row>
    <row r="1084" spans="1:6" ht="15" customHeight="1">
      <c r="A1084" s="41">
        <v>3721</v>
      </c>
      <c r="B1084" s="76" t="s">
        <v>120</v>
      </c>
      <c r="C1084" s="4">
        <v>0</v>
      </c>
      <c r="D1084" s="4">
        <v>0</v>
      </c>
      <c r="E1084" s="14">
        <v>85600</v>
      </c>
      <c r="F1084" s="14" t="e">
        <f t="shared" si="105"/>
        <v>#DIV/0!</v>
      </c>
    </row>
    <row r="1085" spans="1:6" ht="25.5" customHeight="1">
      <c r="A1085" s="214" t="s">
        <v>1002</v>
      </c>
      <c r="B1085" s="215"/>
      <c r="C1085" s="5">
        <f>C1093</f>
        <v>60000</v>
      </c>
      <c r="D1085" s="5">
        <f>D1093</f>
        <v>60000</v>
      </c>
      <c r="E1085" s="139">
        <f>E1093</f>
        <v>60000</v>
      </c>
      <c r="F1085" s="14">
        <f t="shared" si="105"/>
        <v>100</v>
      </c>
    </row>
    <row r="1086" spans="1:6" ht="25.5" customHeight="1">
      <c r="A1086" s="212" t="s">
        <v>1143</v>
      </c>
      <c r="B1086" s="213"/>
      <c r="C1086" s="64">
        <f>SUM(C1087:C1092)</f>
        <v>60000</v>
      </c>
      <c r="D1086" s="64">
        <f>SUM(D1087:D1092)</f>
        <v>60000</v>
      </c>
      <c r="E1086" s="137">
        <f>SUM(E1087:E1092)</f>
        <v>60000</v>
      </c>
      <c r="F1086" s="14">
        <f aca="true" t="shared" si="112" ref="F1086:F1092">E1086/D1086*100</f>
        <v>100</v>
      </c>
    </row>
    <row r="1087" spans="1:6" ht="18" customHeight="1">
      <c r="A1087" s="210" t="s">
        <v>1049</v>
      </c>
      <c r="B1087" s="211"/>
      <c r="C1087" s="4">
        <v>60000</v>
      </c>
      <c r="D1087" s="4">
        <v>60000</v>
      </c>
      <c r="E1087" s="14">
        <v>60000</v>
      </c>
      <c r="F1087" s="14">
        <f t="shared" si="112"/>
        <v>100</v>
      </c>
    </row>
    <row r="1088" spans="1:6" ht="18" customHeight="1">
      <c r="A1088" s="210" t="s">
        <v>1273</v>
      </c>
      <c r="B1088" s="211"/>
      <c r="C1088" s="4">
        <v>0</v>
      </c>
      <c r="D1088" s="4">
        <v>0</v>
      </c>
      <c r="E1088" s="14">
        <v>0</v>
      </c>
      <c r="F1088" s="14" t="e">
        <f t="shared" si="112"/>
        <v>#DIV/0!</v>
      </c>
    </row>
    <row r="1089" spans="1:6" ht="18" customHeight="1">
      <c r="A1089" s="210" t="s">
        <v>1277</v>
      </c>
      <c r="B1089" s="211"/>
      <c r="C1089" s="4">
        <v>0</v>
      </c>
      <c r="D1089" s="4">
        <v>0</v>
      </c>
      <c r="E1089" s="14">
        <v>0</v>
      </c>
      <c r="F1089" s="14" t="e">
        <f t="shared" si="112"/>
        <v>#DIV/0!</v>
      </c>
    </row>
    <row r="1090" spans="1:6" ht="18" customHeight="1">
      <c r="A1090" s="210" t="s">
        <v>1274</v>
      </c>
      <c r="B1090" s="211"/>
      <c r="C1090" s="4">
        <v>0</v>
      </c>
      <c r="D1090" s="4">
        <v>0</v>
      </c>
      <c r="E1090" s="14">
        <v>0</v>
      </c>
      <c r="F1090" s="14" t="e">
        <f t="shared" si="112"/>
        <v>#DIV/0!</v>
      </c>
    </row>
    <row r="1091" spans="1:6" ht="18" customHeight="1">
      <c r="A1091" s="210" t="s">
        <v>1275</v>
      </c>
      <c r="B1091" s="211"/>
      <c r="C1091" s="4">
        <v>0</v>
      </c>
      <c r="D1091" s="4">
        <v>0</v>
      </c>
      <c r="E1091" s="14">
        <v>0</v>
      </c>
      <c r="F1091" s="14" t="e">
        <f t="shared" si="112"/>
        <v>#DIV/0!</v>
      </c>
    </row>
    <row r="1092" spans="1:6" ht="18" customHeight="1">
      <c r="A1092" s="210" t="s">
        <v>1280</v>
      </c>
      <c r="B1092" s="211"/>
      <c r="C1092" s="4">
        <v>0</v>
      </c>
      <c r="D1092" s="4">
        <v>0</v>
      </c>
      <c r="E1092" s="14">
        <v>0</v>
      </c>
      <c r="F1092" s="14" t="e">
        <f t="shared" si="112"/>
        <v>#DIV/0!</v>
      </c>
    </row>
    <row r="1093" spans="1:6" ht="21" customHeight="1">
      <c r="A1093" s="41">
        <v>38</v>
      </c>
      <c r="B1093" s="72" t="s">
        <v>560</v>
      </c>
      <c r="C1093" s="4">
        <f aca="true" t="shared" si="113" ref="C1093:E1094">C1094</f>
        <v>60000</v>
      </c>
      <c r="D1093" s="4">
        <f t="shared" si="113"/>
        <v>60000</v>
      </c>
      <c r="E1093" s="14">
        <f t="shared" si="113"/>
        <v>60000</v>
      </c>
      <c r="F1093" s="14">
        <f t="shared" si="105"/>
        <v>100</v>
      </c>
    </row>
    <row r="1094" spans="1:6" ht="18" customHeight="1">
      <c r="A1094" s="41">
        <v>381</v>
      </c>
      <c r="B1094" s="76" t="s">
        <v>67</v>
      </c>
      <c r="C1094" s="4">
        <v>60000</v>
      </c>
      <c r="D1094" s="4">
        <v>60000</v>
      </c>
      <c r="E1094" s="14">
        <f t="shared" si="113"/>
        <v>60000</v>
      </c>
      <c r="F1094" s="14">
        <f t="shared" si="105"/>
        <v>100</v>
      </c>
    </row>
    <row r="1095" spans="1:6" ht="15" customHeight="1">
      <c r="A1095" s="41">
        <v>3811</v>
      </c>
      <c r="B1095" s="76" t="s">
        <v>69</v>
      </c>
      <c r="C1095" s="4">
        <f>SUM(C1096:C1098)</f>
        <v>0</v>
      </c>
      <c r="D1095" s="4">
        <f>SUM(D1096:D1098)</f>
        <v>0</v>
      </c>
      <c r="E1095" s="14">
        <f>SUM(E1096:E1099)</f>
        <v>60000</v>
      </c>
      <c r="F1095" s="14" t="e">
        <f t="shared" si="105"/>
        <v>#DIV/0!</v>
      </c>
    </row>
    <row r="1096" spans="1:6" ht="13.5" customHeight="1">
      <c r="A1096" s="78"/>
      <c r="B1096" s="81" t="s">
        <v>712</v>
      </c>
      <c r="C1096" s="4">
        <v>0</v>
      </c>
      <c r="D1096" s="4">
        <v>0</v>
      </c>
      <c r="E1096" s="14">
        <v>10000</v>
      </c>
      <c r="F1096" s="14" t="e">
        <f>E1096/D1096*100</f>
        <v>#DIV/0!</v>
      </c>
    </row>
    <row r="1097" spans="1:6" ht="13.5" customHeight="1">
      <c r="A1097" s="78"/>
      <c r="B1097" s="81" t="s">
        <v>713</v>
      </c>
      <c r="C1097" s="4">
        <v>0</v>
      </c>
      <c r="D1097" s="4">
        <v>0</v>
      </c>
      <c r="E1097" s="14">
        <v>5000</v>
      </c>
      <c r="F1097" s="14" t="e">
        <f t="shared" si="105"/>
        <v>#DIV/0!</v>
      </c>
    </row>
    <row r="1098" spans="1:6" ht="13.5" customHeight="1">
      <c r="A1098" s="82"/>
      <c r="B1098" s="81" t="s">
        <v>1144</v>
      </c>
      <c r="C1098" s="4">
        <v>0</v>
      </c>
      <c r="D1098" s="4">
        <v>0</v>
      </c>
      <c r="E1098" s="14">
        <v>15000</v>
      </c>
      <c r="F1098" s="14" t="e">
        <f t="shared" si="105"/>
        <v>#DIV/0!</v>
      </c>
    </row>
    <row r="1099" spans="1:6" ht="13.5" customHeight="1">
      <c r="A1099" s="82"/>
      <c r="B1099" s="81" t="s">
        <v>1137</v>
      </c>
      <c r="C1099" s="4">
        <v>0</v>
      </c>
      <c r="D1099" s="4">
        <v>0</v>
      </c>
      <c r="E1099" s="14">
        <v>30000</v>
      </c>
      <c r="F1099" s="14" t="e">
        <f>E1099/D1099*100</f>
        <v>#DIV/0!</v>
      </c>
    </row>
    <row r="1100" spans="1:6" ht="25.5" customHeight="1">
      <c r="A1100" s="214" t="s">
        <v>1003</v>
      </c>
      <c r="B1100" s="215"/>
      <c r="C1100" s="5">
        <f>C1108</f>
        <v>5000</v>
      </c>
      <c r="D1100" s="5">
        <f>D1108</f>
        <v>6050</v>
      </c>
      <c r="E1100" s="139">
        <f>E1108</f>
        <v>6050</v>
      </c>
      <c r="F1100" s="14">
        <f t="shared" si="105"/>
        <v>100</v>
      </c>
    </row>
    <row r="1101" spans="1:6" ht="25.5" customHeight="1">
      <c r="A1101" s="212" t="s">
        <v>1146</v>
      </c>
      <c r="B1101" s="213"/>
      <c r="C1101" s="64">
        <f>SUM(C1102:C1107)</f>
        <v>5000</v>
      </c>
      <c r="D1101" s="64">
        <f>SUM(D1102:D1107)</f>
        <v>6050</v>
      </c>
      <c r="E1101" s="137">
        <f>SUM(E1102:E1107)</f>
        <v>6050</v>
      </c>
      <c r="F1101" s="14">
        <f t="shared" si="105"/>
        <v>100</v>
      </c>
    </row>
    <row r="1102" spans="1:6" ht="18" customHeight="1">
      <c r="A1102" s="210" t="s">
        <v>1049</v>
      </c>
      <c r="B1102" s="211"/>
      <c r="C1102" s="4">
        <v>0</v>
      </c>
      <c r="D1102" s="4">
        <v>1050</v>
      </c>
      <c r="E1102" s="14">
        <v>800</v>
      </c>
      <c r="F1102" s="14">
        <f t="shared" si="105"/>
        <v>76.19047619047619</v>
      </c>
    </row>
    <row r="1103" spans="1:6" ht="18" customHeight="1">
      <c r="A1103" s="210" t="s">
        <v>1273</v>
      </c>
      <c r="B1103" s="211"/>
      <c r="C1103" s="4">
        <v>0</v>
      </c>
      <c r="D1103" s="4">
        <v>0</v>
      </c>
      <c r="E1103" s="14">
        <v>0</v>
      </c>
      <c r="F1103" s="14" t="e">
        <f t="shared" si="105"/>
        <v>#DIV/0!</v>
      </c>
    </row>
    <row r="1104" spans="1:6" ht="18" customHeight="1">
      <c r="A1104" s="210" t="s">
        <v>1277</v>
      </c>
      <c r="B1104" s="211"/>
      <c r="C1104" s="4">
        <v>0</v>
      </c>
      <c r="D1104" s="4">
        <v>0</v>
      </c>
      <c r="E1104" s="14">
        <v>0</v>
      </c>
      <c r="F1104" s="14" t="e">
        <f t="shared" si="105"/>
        <v>#DIV/0!</v>
      </c>
    </row>
    <row r="1105" spans="1:6" ht="18" customHeight="1">
      <c r="A1105" s="210" t="s">
        <v>1274</v>
      </c>
      <c r="B1105" s="211"/>
      <c r="C1105" s="4">
        <v>5000</v>
      </c>
      <c r="D1105" s="4">
        <v>5000</v>
      </c>
      <c r="E1105" s="14">
        <v>5250</v>
      </c>
      <c r="F1105" s="14">
        <f t="shared" si="105"/>
        <v>105</v>
      </c>
    </row>
    <row r="1106" spans="1:6" ht="18" customHeight="1">
      <c r="A1106" s="210" t="s">
        <v>1275</v>
      </c>
      <c r="B1106" s="211"/>
      <c r="C1106" s="4">
        <v>0</v>
      </c>
      <c r="D1106" s="4">
        <v>0</v>
      </c>
      <c r="E1106" s="14">
        <v>0</v>
      </c>
      <c r="F1106" s="14" t="e">
        <f t="shared" si="105"/>
        <v>#DIV/0!</v>
      </c>
    </row>
    <row r="1107" spans="1:6" ht="18" customHeight="1">
      <c r="A1107" s="210" t="s">
        <v>1280</v>
      </c>
      <c r="B1107" s="211"/>
      <c r="C1107" s="4">
        <v>0</v>
      </c>
      <c r="D1107" s="4">
        <v>0</v>
      </c>
      <c r="E1107" s="14">
        <v>0</v>
      </c>
      <c r="F1107" s="14" t="e">
        <f t="shared" si="105"/>
        <v>#DIV/0!</v>
      </c>
    </row>
    <row r="1108" spans="1:6" ht="21" customHeight="1">
      <c r="A1108" s="41">
        <v>37</v>
      </c>
      <c r="B1108" s="76" t="s">
        <v>111</v>
      </c>
      <c r="C1108" s="4">
        <f aca="true" t="shared" si="114" ref="C1108:E1110">C1109</f>
        <v>5000</v>
      </c>
      <c r="D1108" s="4">
        <f t="shared" si="114"/>
        <v>6050</v>
      </c>
      <c r="E1108" s="14">
        <f t="shared" si="114"/>
        <v>6050</v>
      </c>
      <c r="F1108" s="14">
        <f t="shared" si="105"/>
        <v>100</v>
      </c>
    </row>
    <row r="1109" spans="1:6" ht="18" customHeight="1">
      <c r="A1109" s="41">
        <v>372</v>
      </c>
      <c r="B1109" s="76" t="s">
        <v>112</v>
      </c>
      <c r="C1109" s="4">
        <v>5000</v>
      </c>
      <c r="D1109" s="4">
        <f>5000+1050</f>
        <v>6050</v>
      </c>
      <c r="E1109" s="14">
        <f t="shared" si="114"/>
        <v>6050</v>
      </c>
      <c r="F1109" s="14">
        <f aca="true" t="shared" si="115" ref="F1109:F1256">E1109/D1109*100</f>
        <v>100</v>
      </c>
    </row>
    <row r="1110" spans="1:6" ht="15" customHeight="1">
      <c r="A1110" s="41">
        <v>3722</v>
      </c>
      <c r="B1110" s="76" t="s">
        <v>115</v>
      </c>
      <c r="C1110" s="4">
        <f t="shared" si="114"/>
        <v>0</v>
      </c>
      <c r="D1110" s="4">
        <f t="shared" si="114"/>
        <v>0</v>
      </c>
      <c r="E1110" s="14">
        <f t="shared" si="114"/>
        <v>6050</v>
      </c>
      <c r="F1110" s="14" t="e">
        <f t="shared" si="115"/>
        <v>#DIV/0!</v>
      </c>
    </row>
    <row r="1111" spans="1:6" ht="13.5" customHeight="1">
      <c r="A1111" s="76"/>
      <c r="B1111" s="76" t="s">
        <v>121</v>
      </c>
      <c r="C1111" s="4">
        <v>0</v>
      </c>
      <c r="D1111" s="4">
        <v>0</v>
      </c>
      <c r="E1111" s="14">
        <v>6050</v>
      </c>
      <c r="F1111" s="14" t="e">
        <f t="shared" si="115"/>
        <v>#DIV/0!</v>
      </c>
    </row>
    <row r="1112" spans="1:6" ht="25.5" customHeight="1">
      <c r="A1112" s="214" t="s">
        <v>1004</v>
      </c>
      <c r="B1112" s="215"/>
      <c r="C1112" s="5">
        <f>C1120</f>
        <v>255000</v>
      </c>
      <c r="D1112" s="5">
        <f>D1120</f>
        <v>255000</v>
      </c>
      <c r="E1112" s="139">
        <f>E1120</f>
        <v>254235.76</v>
      </c>
      <c r="F1112" s="14">
        <f t="shared" si="115"/>
        <v>99.70029803921568</v>
      </c>
    </row>
    <row r="1113" spans="1:6" ht="25.5" customHeight="1">
      <c r="A1113" s="212" t="s">
        <v>1145</v>
      </c>
      <c r="B1113" s="213"/>
      <c r="C1113" s="64">
        <f>SUM(C1114:C1119)</f>
        <v>255000</v>
      </c>
      <c r="D1113" s="64">
        <f>SUM(D1114:D1119)</f>
        <v>255000</v>
      </c>
      <c r="E1113" s="137">
        <f>SUM(E1114:E1119)</f>
        <v>254235.76</v>
      </c>
      <c r="F1113" s="14">
        <f t="shared" si="115"/>
        <v>99.70029803921568</v>
      </c>
    </row>
    <row r="1114" spans="1:6" ht="18" customHeight="1">
      <c r="A1114" s="210" t="s">
        <v>1049</v>
      </c>
      <c r="B1114" s="211"/>
      <c r="C1114" s="4">
        <v>255000</v>
      </c>
      <c r="D1114" s="4">
        <v>255000</v>
      </c>
      <c r="E1114" s="14">
        <v>254235.76</v>
      </c>
      <c r="F1114" s="14">
        <f t="shared" si="115"/>
        <v>99.70029803921568</v>
      </c>
    </row>
    <row r="1115" spans="1:6" ht="18" customHeight="1">
      <c r="A1115" s="210" t="s">
        <v>1050</v>
      </c>
      <c r="B1115" s="211"/>
      <c r="C1115" s="4">
        <v>0</v>
      </c>
      <c r="D1115" s="4">
        <v>0</v>
      </c>
      <c r="E1115" s="14">
        <v>0</v>
      </c>
      <c r="F1115" s="14" t="e">
        <f t="shared" si="115"/>
        <v>#DIV/0!</v>
      </c>
    </row>
    <row r="1116" spans="1:6" ht="18" customHeight="1">
      <c r="A1116" s="210" t="s">
        <v>1051</v>
      </c>
      <c r="B1116" s="211"/>
      <c r="C1116" s="4">
        <v>0</v>
      </c>
      <c r="D1116" s="4">
        <v>0</v>
      </c>
      <c r="E1116" s="14">
        <v>0</v>
      </c>
      <c r="F1116" s="14" t="e">
        <f t="shared" si="115"/>
        <v>#DIV/0!</v>
      </c>
    </row>
    <row r="1117" spans="1:6" ht="18" customHeight="1">
      <c r="A1117" s="210" t="s">
        <v>1052</v>
      </c>
      <c r="B1117" s="211"/>
      <c r="C1117" s="4">
        <v>0</v>
      </c>
      <c r="D1117" s="4">
        <v>0</v>
      </c>
      <c r="E1117" s="14">
        <v>0</v>
      </c>
      <c r="F1117" s="14" t="e">
        <f t="shared" si="115"/>
        <v>#DIV/0!</v>
      </c>
    </row>
    <row r="1118" spans="1:6" ht="18" customHeight="1">
      <c r="A1118" s="210" t="s">
        <v>1053</v>
      </c>
      <c r="B1118" s="211"/>
      <c r="C1118" s="4">
        <v>0</v>
      </c>
      <c r="D1118" s="4">
        <v>0</v>
      </c>
      <c r="E1118" s="14">
        <v>0</v>
      </c>
      <c r="F1118" s="14" t="e">
        <f t="shared" si="115"/>
        <v>#DIV/0!</v>
      </c>
    </row>
    <row r="1119" spans="1:6" ht="18" customHeight="1">
      <c r="A1119" s="210" t="s">
        <v>1054</v>
      </c>
      <c r="B1119" s="211"/>
      <c r="C1119" s="4">
        <v>0</v>
      </c>
      <c r="D1119" s="4">
        <v>0</v>
      </c>
      <c r="E1119" s="14">
        <v>0</v>
      </c>
      <c r="F1119" s="14" t="e">
        <f t="shared" si="115"/>
        <v>#DIV/0!</v>
      </c>
    </row>
    <row r="1120" spans="1:6" ht="21" customHeight="1">
      <c r="A1120" s="41">
        <v>38</v>
      </c>
      <c r="B1120" s="72" t="s">
        <v>560</v>
      </c>
      <c r="C1120" s="4">
        <f aca="true" t="shared" si="116" ref="C1120:E1121">C1121</f>
        <v>255000</v>
      </c>
      <c r="D1120" s="4">
        <f t="shared" si="116"/>
        <v>255000</v>
      </c>
      <c r="E1120" s="14">
        <f t="shared" si="116"/>
        <v>254235.76</v>
      </c>
      <c r="F1120" s="14">
        <f t="shared" si="115"/>
        <v>99.70029803921568</v>
      </c>
    </row>
    <row r="1121" spans="1:6" ht="18" customHeight="1">
      <c r="A1121" s="41">
        <v>381</v>
      </c>
      <c r="B1121" s="76" t="s">
        <v>67</v>
      </c>
      <c r="C1121" s="4">
        <v>255000</v>
      </c>
      <c r="D1121" s="4">
        <v>255000</v>
      </c>
      <c r="E1121" s="14">
        <f t="shared" si="116"/>
        <v>254235.76</v>
      </c>
      <c r="F1121" s="14">
        <f t="shared" si="115"/>
        <v>99.70029803921568</v>
      </c>
    </row>
    <row r="1122" spans="1:6" ht="15" customHeight="1">
      <c r="A1122" s="41">
        <v>3811</v>
      </c>
      <c r="B1122" s="76" t="s">
        <v>714</v>
      </c>
      <c r="C1122" s="4">
        <v>0</v>
      </c>
      <c r="D1122" s="4">
        <v>0</v>
      </c>
      <c r="E1122" s="14">
        <v>254235.76</v>
      </c>
      <c r="F1122" s="14" t="e">
        <f t="shared" si="115"/>
        <v>#DIV/0!</v>
      </c>
    </row>
    <row r="1123" spans="1:6" ht="25.5" customHeight="1">
      <c r="A1123" s="214" t="s">
        <v>1005</v>
      </c>
      <c r="B1123" s="215"/>
      <c r="C1123" s="5">
        <f>C1131</f>
        <v>0</v>
      </c>
      <c r="D1123" s="5">
        <f>D1131</f>
        <v>0</v>
      </c>
      <c r="E1123" s="139">
        <f>E1131</f>
        <v>0</v>
      </c>
      <c r="F1123" s="14" t="e">
        <f t="shared" si="115"/>
        <v>#DIV/0!</v>
      </c>
    </row>
    <row r="1124" spans="1:6" ht="25.5" customHeight="1">
      <c r="A1124" s="212" t="s">
        <v>1147</v>
      </c>
      <c r="B1124" s="213"/>
      <c r="C1124" s="64">
        <f>SUM(C1125:C1130)</f>
        <v>0</v>
      </c>
      <c r="D1124" s="64">
        <f>SUM(D1125:D1130)</f>
        <v>0</v>
      </c>
      <c r="E1124" s="137">
        <f>SUM(E1125:E1130)</f>
        <v>0</v>
      </c>
      <c r="F1124" s="14" t="e">
        <f aca="true" t="shared" si="117" ref="F1124:F1130">E1124/D1124*100</f>
        <v>#DIV/0!</v>
      </c>
    </row>
    <row r="1125" spans="1:6" ht="18" customHeight="1">
      <c r="A1125" s="210" t="s">
        <v>1049</v>
      </c>
      <c r="B1125" s="211"/>
      <c r="C1125" s="4">
        <v>0</v>
      </c>
      <c r="D1125" s="4">
        <v>0</v>
      </c>
      <c r="E1125" s="14">
        <v>0</v>
      </c>
      <c r="F1125" s="14" t="e">
        <f t="shared" si="117"/>
        <v>#DIV/0!</v>
      </c>
    </row>
    <row r="1126" spans="1:6" ht="18" customHeight="1">
      <c r="A1126" s="210" t="s">
        <v>1273</v>
      </c>
      <c r="B1126" s="211"/>
      <c r="C1126" s="4">
        <v>0</v>
      </c>
      <c r="D1126" s="4">
        <v>0</v>
      </c>
      <c r="E1126" s="14">
        <v>0</v>
      </c>
      <c r="F1126" s="14" t="e">
        <f t="shared" si="117"/>
        <v>#DIV/0!</v>
      </c>
    </row>
    <row r="1127" spans="1:6" ht="18" customHeight="1">
      <c r="A1127" s="210" t="s">
        <v>1277</v>
      </c>
      <c r="B1127" s="211"/>
      <c r="C1127" s="4">
        <v>0</v>
      </c>
      <c r="D1127" s="4">
        <v>0</v>
      </c>
      <c r="E1127" s="14">
        <v>0</v>
      </c>
      <c r="F1127" s="14" t="e">
        <f t="shared" si="117"/>
        <v>#DIV/0!</v>
      </c>
    </row>
    <row r="1128" spans="1:6" ht="18" customHeight="1">
      <c r="A1128" s="210" t="s">
        <v>1274</v>
      </c>
      <c r="B1128" s="211"/>
      <c r="C1128" s="4">
        <v>0</v>
      </c>
      <c r="D1128" s="4">
        <v>0</v>
      </c>
      <c r="E1128" s="14">
        <v>0</v>
      </c>
      <c r="F1128" s="14" t="e">
        <f t="shared" si="117"/>
        <v>#DIV/0!</v>
      </c>
    </row>
    <row r="1129" spans="1:6" ht="18" customHeight="1">
      <c r="A1129" s="210" t="s">
        <v>1275</v>
      </c>
      <c r="B1129" s="211"/>
      <c r="C1129" s="4">
        <v>0</v>
      </c>
      <c r="D1129" s="4">
        <v>0</v>
      </c>
      <c r="E1129" s="14">
        <v>0</v>
      </c>
      <c r="F1129" s="14" t="e">
        <f t="shared" si="117"/>
        <v>#DIV/0!</v>
      </c>
    </row>
    <row r="1130" spans="1:6" ht="18" customHeight="1">
      <c r="A1130" s="210" t="s">
        <v>1280</v>
      </c>
      <c r="B1130" s="211"/>
      <c r="C1130" s="4">
        <v>0</v>
      </c>
      <c r="D1130" s="4">
        <v>0</v>
      </c>
      <c r="E1130" s="14">
        <v>0</v>
      </c>
      <c r="F1130" s="14" t="e">
        <f t="shared" si="117"/>
        <v>#DIV/0!</v>
      </c>
    </row>
    <row r="1131" spans="1:6" ht="21" customHeight="1">
      <c r="A1131" s="41">
        <v>42</v>
      </c>
      <c r="B1131" s="76" t="s">
        <v>122</v>
      </c>
      <c r="C1131" s="4">
        <f aca="true" t="shared" si="118" ref="C1131:E1132">C1132</f>
        <v>0</v>
      </c>
      <c r="D1131" s="4">
        <f t="shared" si="118"/>
        <v>0</v>
      </c>
      <c r="E1131" s="14">
        <f t="shared" si="118"/>
        <v>0</v>
      </c>
      <c r="F1131" s="14" t="e">
        <f t="shared" si="115"/>
        <v>#DIV/0!</v>
      </c>
    </row>
    <row r="1132" spans="1:6" ht="18" customHeight="1">
      <c r="A1132" s="41">
        <v>421</v>
      </c>
      <c r="B1132" s="76" t="s">
        <v>84</v>
      </c>
      <c r="C1132" s="4">
        <v>0</v>
      </c>
      <c r="D1132" s="4">
        <v>0</v>
      </c>
      <c r="E1132" s="14">
        <f t="shared" si="118"/>
        <v>0</v>
      </c>
      <c r="F1132" s="14" t="e">
        <f t="shared" si="115"/>
        <v>#DIV/0!</v>
      </c>
    </row>
    <row r="1133" spans="1:6" ht="15" customHeight="1">
      <c r="A1133" s="41">
        <v>4212</v>
      </c>
      <c r="B1133" s="76" t="s">
        <v>123</v>
      </c>
      <c r="C1133" s="4">
        <v>0</v>
      </c>
      <c r="D1133" s="4">
        <v>0</v>
      </c>
      <c r="E1133" s="14">
        <v>0</v>
      </c>
      <c r="F1133" s="14" t="e">
        <f t="shared" si="115"/>
        <v>#DIV/0!</v>
      </c>
    </row>
    <row r="1134" spans="1:6" ht="36" customHeight="1">
      <c r="A1134" s="220" t="s">
        <v>284</v>
      </c>
      <c r="B1134" s="221"/>
      <c r="C1134" s="106">
        <f>C1142</f>
        <v>6883100</v>
      </c>
      <c r="D1134" s="106">
        <f>D1142</f>
        <v>6848500</v>
      </c>
      <c r="E1134" s="141">
        <f>E1142</f>
        <v>6463255.01</v>
      </c>
      <c r="F1134" s="61">
        <f t="shared" si="115"/>
        <v>94.37475374169526</v>
      </c>
    </row>
    <row r="1135" spans="1:6" ht="18" customHeight="1">
      <c r="A1135" s="210" t="s">
        <v>898</v>
      </c>
      <c r="B1135" s="211"/>
      <c r="C1135" s="4">
        <f aca="true" t="shared" si="119" ref="C1135:E1137">C1145+C1204</f>
        <v>3430500</v>
      </c>
      <c r="D1135" s="4">
        <f t="shared" si="119"/>
        <v>3395900</v>
      </c>
      <c r="E1135" s="14">
        <f t="shared" si="119"/>
        <v>4247772.15</v>
      </c>
      <c r="F1135" s="14">
        <f aca="true" t="shared" si="120" ref="F1135:F1141">E1135/D1135*100</f>
        <v>125.08531317176596</v>
      </c>
    </row>
    <row r="1136" spans="1:6" ht="18" customHeight="1">
      <c r="A1136" s="210" t="s">
        <v>1322</v>
      </c>
      <c r="B1136" s="211"/>
      <c r="C1136" s="4">
        <f t="shared" si="119"/>
        <v>100</v>
      </c>
      <c r="D1136" s="4">
        <f t="shared" si="119"/>
        <v>100</v>
      </c>
      <c r="E1136" s="14">
        <f t="shared" si="119"/>
        <v>24.21</v>
      </c>
      <c r="F1136" s="14">
        <f t="shared" si="120"/>
        <v>24.21</v>
      </c>
    </row>
    <row r="1137" spans="1:6" ht="18" customHeight="1">
      <c r="A1137" s="210" t="s">
        <v>1323</v>
      </c>
      <c r="B1137" s="211"/>
      <c r="C1137" s="4">
        <f t="shared" si="119"/>
        <v>689500</v>
      </c>
      <c r="D1137" s="4">
        <f t="shared" si="119"/>
        <v>689500</v>
      </c>
      <c r="E1137" s="14">
        <f t="shared" si="119"/>
        <v>581638.36</v>
      </c>
      <c r="F1137" s="14">
        <f t="shared" si="120"/>
        <v>84.35654242204495</v>
      </c>
    </row>
    <row r="1138" spans="1:6" ht="18" customHeight="1">
      <c r="A1138" s="210" t="s">
        <v>1334</v>
      </c>
      <c r="B1138" s="211"/>
      <c r="C1138" s="4">
        <f>C1207</f>
        <v>2200000</v>
      </c>
      <c r="D1138" s="4">
        <f>D1207</f>
        <v>2200000</v>
      </c>
      <c r="E1138" s="14">
        <f>E1207</f>
        <v>1111649.29</v>
      </c>
      <c r="F1138" s="14">
        <f t="shared" si="120"/>
        <v>50.52951318181819</v>
      </c>
    </row>
    <row r="1139" spans="1:6" ht="18" customHeight="1">
      <c r="A1139" s="210" t="s">
        <v>1324</v>
      </c>
      <c r="B1139" s="211"/>
      <c r="C1139" s="4">
        <f>C1149</f>
        <v>25000</v>
      </c>
      <c r="D1139" s="4">
        <f>D1149</f>
        <v>25000</v>
      </c>
      <c r="E1139" s="14">
        <f>E1149</f>
        <v>15040</v>
      </c>
      <c r="F1139" s="14">
        <f t="shared" si="120"/>
        <v>60.160000000000004</v>
      </c>
    </row>
    <row r="1140" spans="1:10" ht="18" customHeight="1">
      <c r="A1140" s="210" t="s">
        <v>1325</v>
      </c>
      <c r="B1140" s="211"/>
      <c r="C1140" s="4">
        <f>C1150+C1208</f>
        <v>38000</v>
      </c>
      <c r="D1140" s="4">
        <f>D1150+D1208</f>
        <v>38000</v>
      </c>
      <c r="E1140" s="14">
        <f>E1150+E1208</f>
        <v>7131</v>
      </c>
      <c r="F1140" s="14">
        <f t="shared" si="120"/>
        <v>18.76578947368421</v>
      </c>
      <c r="H1140" s="144"/>
      <c r="I1140" s="144"/>
      <c r="J1140" s="153"/>
    </row>
    <row r="1141" spans="1:10" ht="18" customHeight="1">
      <c r="A1141" s="210" t="s">
        <v>1335</v>
      </c>
      <c r="B1141" s="211"/>
      <c r="C1141" s="4">
        <f>C1210</f>
        <v>500000</v>
      </c>
      <c r="D1141" s="4">
        <f>D1210</f>
        <v>500000</v>
      </c>
      <c r="E1141" s="14">
        <f>E1210</f>
        <v>500000</v>
      </c>
      <c r="F1141" s="14">
        <f t="shared" si="120"/>
        <v>100</v>
      </c>
      <c r="H1141" s="144"/>
      <c r="I1141" s="144"/>
      <c r="J1141" s="144"/>
    </row>
    <row r="1142" spans="1:6" ht="30" customHeight="1">
      <c r="A1142" s="232" t="s">
        <v>571</v>
      </c>
      <c r="B1142" s="233"/>
      <c r="C1142" s="63">
        <f>C1143+C1202+C1214</f>
        <v>6883100</v>
      </c>
      <c r="D1142" s="63">
        <f>D1143+D1202+D1214</f>
        <v>6848500</v>
      </c>
      <c r="E1142" s="136">
        <f>E1143+E1202+E1214</f>
        <v>6463255.01</v>
      </c>
      <c r="F1142" s="14">
        <f t="shared" si="115"/>
        <v>94.37475374169526</v>
      </c>
    </row>
    <row r="1143" spans="1:6" ht="25.5" customHeight="1">
      <c r="A1143" s="214" t="s">
        <v>645</v>
      </c>
      <c r="B1143" s="215"/>
      <c r="C1143" s="5">
        <f>C1152+C1193</f>
        <v>4083100</v>
      </c>
      <c r="D1143" s="5">
        <f>D1152+D1193</f>
        <v>4083100</v>
      </c>
      <c r="E1143" s="139">
        <f>E1152+E1193</f>
        <v>3710132.5399999996</v>
      </c>
      <c r="F1143" s="14">
        <f t="shared" si="115"/>
        <v>90.86558105361121</v>
      </c>
    </row>
    <row r="1144" spans="1:6" ht="25.5" customHeight="1">
      <c r="A1144" s="212" t="s">
        <v>1148</v>
      </c>
      <c r="B1144" s="213"/>
      <c r="C1144" s="64">
        <f>SUM(C1145:C1151)</f>
        <v>4083100</v>
      </c>
      <c r="D1144" s="64">
        <f>SUM(D1145:D1151)</f>
        <v>4083100</v>
      </c>
      <c r="E1144" s="137">
        <f>SUM(E1145:E1151)</f>
        <v>3710132.54</v>
      </c>
      <c r="F1144" s="14">
        <f t="shared" si="115"/>
        <v>90.86558105361124</v>
      </c>
    </row>
    <row r="1145" spans="1:6" ht="18" customHeight="1">
      <c r="A1145" s="210" t="s">
        <v>1049</v>
      </c>
      <c r="B1145" s="211"/>
      <c r="C1145" s="4">
        <v>3330500</v>
      </c>
      <c r="D1145" s="4">
        <v>3330500</v>
      </c>
      <c r="E1145" s="14">
        <v>3106298.97</v>
      </c>
      <c r="F1145" s="14">
        <f t="shared" si="115"/>
        <v>93.26824711004355</v>
      </c>
    </row>
    <row r="1146" spans="1:6" ht="18" customHeight="1">
      <c r="A1146" s="210" t="s">
        <v>1328</v>
      </c>
      <c r="B1146" s="211"/>
      <c r="C1146" s="4">
        <v>100</v>
      </c>
      <c r="D1146" s="4">
        <v>100</v>
      </c>
      <c r="E1146" s="14">
        <v>24.21</v>
      </c>
      <c r="F1146" s="14">
        <f t="shared" si="115"/>
        <v>24.21</v>
      </c>
    </row>
    <row r="1147" spans="1:6" ht="18" customHeight="1">
      <c r="A1147" s="210" t="s">
        <v>1326</v>
      </c>
      <c r="B1147" s="211"/>
      <c r="C1147" s="4">
        <v>689500</v>
      </c>
      <c r="D1147" s="4">
        <v>689500</v>
      </c>
      <c r="E1147" s="14">
        <v>581638.36</v>
      </c>
      <c r="F1147" s="14">
        <f t="shared" si="115"/>
        <v>84.35654242204495</v>
      </c>
    </row>
    <row r="1148" spans="1:6" ht="18" customHeight="1">
      <c r="A1148" s="210" t="s">
        <v>1327</v>
      </c>
      <c r="B1148" s="211"/>
      <c r="C1148" s="4">
        <v>0</v>
      </c>
      <c r="D1148" s="4">
        <v>0</v>
      </c>
      <c r="E1148" s="14">
        <v>0</v>
      </c>
      <c r="F1148" s="14" t="e">
        <f>E1148/D1148*100</f>
        <v>#DIV/0!</v>
      </c>
    </row>
    <row r="1149" spans="1:6" ht="18" customHeight="1">
      <c r="A1149" s="210" t="s">
        <v>1329</v>
      </c>
      <c r="B1149" s="211"/>
      <c r="C1149" s="4">
        <v>25000</v>
      </c>
      <c r="D1149" s="4">
        <v>25000</v>
      </c>
      <c r="E1149" s="14">
        <v>15040</v>
      </c>
      <c r="F1149" s="14">
        <f t="shared" si="115"/>
        <v>60.160000000000004</v>
      </c>
    </row>
    <row r="1150" spans="1:6" ht="18" customHeight="1">
      <c r="A1150" s="210" t="s">
        <v>1330</v>
      </c>
      <c r="B1150" s="211"/>
      <c r="C1150" s="4">
        <v>38000</v>
      </c>
      <c r="D1150" s="4">
        <v>38000</v>
      </c>
      <c r="E1150" s="14">
        <v>7131</v>
      </c>
      <c r="F1150" s="14">
        <f t="shared" si="115"/>
        <v>18.76578947368421</v>
      </c>
    </row>
    <row r="1151" spans="1:6" ht="18" customHeight="1">
      <c r="A1151" s="210" t="s">
        <v>1280</v>
      </c>
      <c r="B1151" s="211"/>
      <c r="C1151" s="4">
        <v>0</v>
      </c>
      <c r="D1151" s="4">
        <v>0</v>
      </c>
      <c r="E1151" s="14">
        <v>0</v>
      </c>
      <c r="F1151" s="14" t="e">
        <f t="shared" si="115"/>
        <v>#DIV/0!</v>
      </c>
    </row>
    <row r="1152" spans="1:6" ht="22.5" customHeight="1">
      <c r="A1152" s="41">
        <v>3</v>
      </c>
      <c r="B1152" s="76" t="s">
        <v>58</v>
      </c>
      <c r="C1152" s="4">
        <f>C1153+C1161+C1190</f>
        <v>4025000</v>
      </c>
      <c r="D1152" s="4">
        <f>D1153+D1161+D1190</f>
        <v>4025000</v>
      </c>
      <c r="E1152" s="14">
        <f>E1153+E1161+E1190</f>
        <v>3692566.6399999997</v>
      </c>
      <c r="F1152" s="14">
        <f t="shared" si="115"/>
        <v>91.74078608695652</v>
      </c>
    </row>
    <row r="1153" spans="1:6" ht="21" customHeight="1">
      <c r="A1153" s="41">
        <v>31</v>
      </c>
      <c r="B1153" s="76" t="s">
        <v>124</v>
      </c>
      <c r="C1153" s="4">
        <f>C1154+C1156+C1158</f>
        <v>3144500</v>
      </c>
      <c r="D1153" s="4">
        <f>D1154+D1156+D1158</f>
        <v>3144500</v>
      </c>
      <c r="E1153" s="14">
        <f>E1154+E1156+E1158</f>
        <v>2946583.9699999997</v>
      </c>
      <c r="F1153" s="14">
        <f t="shared" si="115"/>
        <v>93.70596183813007</v>
      </c>
    </row>
    <row r="1154" spans="1:6" ht="18" customHeight="1">
      <c r="A1154" s="41">
        <v>311</v>
      </c>
      <c r="B1154" s="76" t="s">
        <v>327</v>
      </c>
      <c r="C1154" s="4">
        <v>2600000</v>
      </c>
      <c r="D1154" s="4">
        <v>2600000</v>
      </c>
      <c r="E1154" s="14">
        <f>E1155</f>
        <v>2443076.36</v>
      </c>
      <c r="F1154" s="14">
        <f t="shared" si="115"/>
        <v>93.96447538461537</v>
      </c>
    </row>
    <row r="1155" spans="1:6" ht="15" customHeight="1">
      <c r="A1155" s="41">
        <v>3111</v>
      </c>
      <c r="B1155" s="76" t="s">
        <v>125</v>
      </c>
      <c r="C1155" s="4">
        <v>0</v>
      </c>
      <c r="D1155" s="4">
        <v>0</v>
      </c>
      <c r="E1155" s="14">
        <v>2443076.36</v>
      </c>
      <c r="F1155" s="14" t="e">
        <f t="shared" si="115"/>
        <v>#DIV/0!</v>
      </c>
    </row>
    <row r="1156" spans="1:6" ht="18" customHeight="1">
      <c r="A1156" s="41">
        <v>312</v>
      </c>
      <c r="B1156" s="76" t="s">
        <v>126</v>
      </c>
      <c r="C1156" s="4">
        <v>114500</v>
      </c>
      <c r="D1156" s="4">
        <v>114500</v>
      </c>
      <c r="E1156" s="14">
        <f>E1157</f>
        <v>100400</v>
      </c>
      <c r="F1156" s="14">
        <f t="shared" si="115"/>
        <v>87.68558951965065</v>
      </c>
    </row>
    <row r="1157" spans="1:6" ht="15" customHeight="1">
      <c r="A1157" s="41">
        <v>3121</v>
      </c>
      <c r="B1157" s="76" t="s">
        <v>127</v>
      </c>
      <c r="C1157" s="4">
        <v>0</v>
      </c>
      <c r="D1157" s="4">
        <v>0</v>
      </c>
      <c r="E1157" s="14">
        <v>100400</v>
      </c>
      <c r="F1157" s="14" t="e">
        <f t="shared" si="115"/>
        <v>#DIV/0!</v>
      </c>
    </row>
    <row r="1158" spans="1:6" ht="18" customHeight="1">
      <c r="A1158" s="41">
        <v>313</v>
      </c>
      <c r="B1158" s="76" t="s">
        <v>128</v>
      </c>
      <c r="C1158" s="4">
        <v>430000</v>
      </c>
      <c r="D1158" s="4">
        <v>430000</v>
      </c>
      <c r="E1158" s="14">
        <f>SUM(E1159:E1160)</f>
        <v>403107.61</v>
      </c>
      <c r="F1158" s="14">
        <f t="shared" si="115"/>
        <v>93.74595581395349</v>
      </c>
    </row>
    <row r="1159" spans="1:6" ht="15" customHeight="1">
      <c r="A1159" s="41">
        <v>3132</v>
      </c>
      <c r="B1159" s="72" t="s">
        <v>344</v>
      </c>
      <c r="C1159" s="4">
        <v>0</v>
      </c>
      <c r="D1159" s="4">
        <v>0</v>
      </c>
      <c r="E1159" s="14">
        <v>403107.61</v>
      </c>
      <c r="F1159" s="14" t="e">
        <f t="shared" si="115"/>
        <v>#DIV/0!</v>
      </c>
    </row>
    <row r="1160" spans="1:6" ht="15" customHeight="1">
      <c r="A1160" s="41">
        <v>3133</v>
      </c>
      <c r="B1160" s="72" t="s">
        <v>345</v>
      </c>
      <c r="C1160" s="4">
        <v>0</v>
      </c>
      <c r="D1160" s="4">
        <v>0</v>
      </c>
      <c r="E1160" s="14">
        <v>0</v>
      </c>
      <c r="F1160" s="14" t="e">
        <f t="shared" si="115"/>
        <v>#DIV/0!</v>
      </c>
    </row>
    <row r="1161" spans="1:6" ht="21" customHeight="1">
      <c r="A1161" s="41">
        <v>32</v>
      </c>
      <c r="B1161" s="76" t="s">
        <v>274</v>
      </c>
      <c r="C1161" s="4">
        <f>C1162+C1167+C1173+C1182+C1184</f>
        <v>862500</v>
      </c>
      <c r="D1161" s="4">
        <f>D1162+D1167+D1173+D1182+D1184</f>
        <v>862500</v>
      </c>
      <c r="E1161" s="14">
        <f>E1162+E1167+E1173+E1182+E1184</f>
        <v>728385.8099999999</v>
      </c>
      <c r="F1161" s="14">
        <f t="shared" si="115"/>
        <v>84.45052869565217</v>
      </c>
    </row>
    <row r="1162" spans="1:6" ht="18" customHeight="1">
      <c r="A1162" s="83">
        <v>321</v>
      </c>
      <c r="B1162" s="76" t="s">
        <v>144</v>
      </c>
      <c r="C1162" s="4">
        <v>154000</v>
      </c>
      <c r="D1162" s="4">
        <v>154000</v>
      </c>
      <c r="E1162" s="14">
        <f>SUM(E1163:E1166)</f>
        <v>133783</v>
      </c>
      <c r="F1162" s="14">
        <f t="shared" si="115"/>
        <v>86.87207792207792</v>
      </c>
    </row>
    <row r="1163" spans="1:6" ht="15" customHeight="1">
      <c r="A1163" s="83">
        <v>3211</v>
      </c>
      <c r="B1163" s="76" t="s">
        <v>715</v>
      </c>
      <c r="C1163" s="4">
        <v>0</v>
      </c>
      <c r="D1163" s="4">
        <v>0</v>
      </c>
      <c r="E1163" s="14">
        <v>1823</v>
      </c>
      <c r="F1163" s="14" t="e">
        <f t="shared" si="115"/>
        <v>#DIV/0!</v>
      </c>
    </row>
    <row r="1164" spans="1:6" ht="15" customHeight="1">
      <c r="A1164" s="83">
        <v>3212</v>
      </c>
      <c r="B1164" s="76" t="s">
        <v>146</v>
      </c>
      <c r="C1164" s="4">
        <v>0</v>
      </c>
      <c r="D1164" s="4">
        <v>0</v>
      </c>
      <c r="E1164" s="14">
        <v>129490</v>
      </c>
      <c r="F1164" s="14" t="e">
        <f t="shared" si="115"/>
        <v>#DIV/0!</v>
      </c>
    </row>
    <row r="1165" spans="1:6" ht="15" customHeight="1">
      <c r="A1165" s="83">
        <v>3213</v>
      </c>
      <c r="B1165" s="76" t="s">
        <v>716</v>
      </c>
      <c r="C1165" s="4">
        <v>0</v>
      </c>
      <c r="D1165" s="4">
        <v>0</v>
      </c>
      <c r="E1165" s="14">
        <v>2470</v>
      </c>
      <c r="F1165" s="14" t="e">
        <f>E1165/D1165*100</f>
        <v>#DIV/0!</v>
      </c>
    </row>
    <row r="1166" spans="1:6" ht="15" customHeight="1">
      <c r="A1166" s="83">
        <v>3214</v>
      </c>
      <c r="B1166" s="76" t="s">
        <v>1149</v>
      </c>
      <c r="C1166" s="4">
        <v>0</v>
      </c>
      <c r="D1166" s="4">
        <v>0</v>
      </c>
      <c r="E1166" s="14">
        <v>0</v>
      </c>
      <c r="F1166" s="14" t="e">
        <f>E1166/D1166*100</f>
        <v>#DIV/0!</v>
      </c>
    </row>
    <row r="1167" spans="1:6" ht="18" customHeight="1">
      <c r="A1167" s="68">
        <v>322</v>
      </c>
      <c r="B1167" s="3" t="s">
        <v>19</v>
      </c>
      <c r="C1167" s="4">
        <v>453000</v>
      </c>
      <c r="D1167" s="4">
        <v>453000</v>
      </c>
      <c r="E1167" s="14">
        <f>SUM(E1168:E1172)</f>
        <v>380286.15</v>
      </c>
      <c r="F1167" s="14">
        <f t="shared" si="115"/>
        <v>83.94837748344372</v>
      </c>
    </row>
    <row r="1168" spans="1:6" ht="15" customHeight="1">
      <c r="A1168" s="68">
        <v>3221</v>
      </c>
      <c r="B1168" s="3" t="s">
        <v>278</v>
      </c>
      <c r="C1168" s="4">
        <v>0</v>
      </c>
      <c r="D1168" s="4">
        <v>0</v>
      </c>
      <c r="E1168" s="14">
        <v>112313.15</v>
      </c>
      <c r="F1168" s="14" t="e">
        <f t="shared" si="115"/>
        <v>#DIV/0!</v>
      </c>
    </row>
    <row r="1169" spans="1:6" ht="15" customHeight="1">
      <c r="A1169" s="68">
        <v>3222</v>
      </c>
      <c r="B1169" s="3" t="s">
        <v>717</v>
      </c>
      <c r="C1169" s="4">
        <v>0</v>
      </c>
      <c r="D1169" s="4">
        <v>0</v>
      </c>
      <c r="E1169" s="14">
        <v>187568</v>
      </c>
      <c r="F1169" s="14" t="e">
        <f>E1169/D1169*100</f>
        <v>#DIV/0!</v>
      </c>
    </row>
    <row r="1170" spans="1:6" ht="15" customHeight="1">
      <c r="A1170" s="68">
        <v>3223</v>
      </c>
      <c r="B1170" s="3" t="s">
        <v>141</v>
      </c>
      <c r="C1170" s="4">
        <v>0</v>
      </c>
      <c r="D1170" s="4">
        <v>0</v>
      </c>
      <c r="E1170" s="14">
        <v>56785</v>
      </c>
      <c r="F1170" s="14" t="e">
        <f t="shared" si="115"/>
        <v>#DIV/0!</v>
      </c>
    </row>
    <row r="1171" spans="1:6" ht="15" customHeight="1">
      <c r="A1171" s="68">
        <v>3224</v>
      </c>
      <c r="B1171" s="3" t="s">
        <v>281</v>
      </c>
      <c r="C1171" s="4">
        <v>0</v>
      </c>
      <c r="D1171" s="4">
        <v>0</v>
      </c>
      <c r="E1171" s="14">
        <v>20890</v>
      </c>
      <c r="F1171" s="14" t="e">
        <f>E1171/D1171*100</f>
        <v>#DIV/0!</v>
      </c>
    </row>
    <row r="1172" spans="1:6" ht="15" customHeight="1">
      <c r="A1172" s="68">
        <v>3227</v>
      </c>
      <c r="B1172" s="3" t="s">
        <v>718</v>
      </c>
      <c r="C1172" s="4">
        <v>0</v>
      </c>
      <c r="D1172" s="4">
        <v>0</v>
      </c>
      <c r="E1172" s="14">
        <v>2730</v>
      </c>
      <c r="F1172" s="14" t="e">
        <f t="shared" si="115"/>
        <v>#DIV/0!</v>
      </c>
    </row>
    <row r="1173" spans="1:6" ht="18" customHeight="1">
      <c r="A1173" s="41" t="s">
        <v>135</v>
      </c>
      <c r="B1173" s="76" t="s">
        <v>0</v>
      </c>
      <c r="C1173" s="4">
        <v>154000</v>
      </c>
      <c r="D1173" s="4">
        <v>154000</v>
      </c>
      <c r="E1173" s="14">
        <f>SUM(E1174:E1181)</f>
        <v>132119.58000000002</v>
      </c>
      <c r="F1173" s="14">
        <f aca="true" t="shared" si="121" ref="F1173:F1183">E1173/D1173*100</f>
        <v>85.79193506493507</v>
      </c>
    </row>
    <row r="1174" spans="1:6" ht="15" customHeight="1">
      <c r="A1174" s="41" t="s">
        <v>719</v>
      </c>
      <c r="B1174" s="76" t="s">
        <v>720</v>
      </c>
      <c r="C1174" s="4">
        <v>0</v>
      </c>
      <c r="D1174" s="4">
        <v>0</v>
      </c>
      <c r="E1174" s="14">
        <v>10437.58</v>
      </c>
      <c r="F1174" s="14" t="e">
        <f t="shared" si="121"/>
        <v>#DIV/0!</v>
      </c>
    </row>
    <row r="1175" spans="1:6" ht="15" customHeight="1">
      <c r="A1175" s="41" t="s">
        <v>136</v>
      </c>
      <c r="B1175" s="76" t="s">
        <v>721</v>
      </c>
      <c r="C1175" s="4">
        <v>0</v>
      </c>
      <c r="D1175" s="4">
        <v>0</v>
      </c>
      <c r="E1175" s="14">
        <v>44656</v>
      </c>
      <c r="F1175" s="14" t="e">
        <f t="shared" si="121"/>
        <v>#DIV/0!</v>
      </c>
    </row>
    <row r="1176" spans="1:6" ht="15" customHeight="1">
      <c r="A1176" s="41" t="s">
        <v>702</v>
      </c>
      <c r="B1176" s="76" t="s">
        <v>1</v>
      </c>
      <c r="C1176" s="4">
        <v>0</v>
      </c>
      <c r="D1176" s="4">
        <v>0</v>
      </c>
      <c r="E1176" s="14">
        <v>0</v>
      </c>
      <c r="F1176" s="14" t="e">
        <f t="shared" si="121"/>
        <v>#DIV/0!</v>
      </c>
    </row>
    <row r="1177" spans="1:6" ht="15" customHeight="1">
      <c r="A1177" s="41" t="s">
        <v>562</v>
      </c>
      <c r="B1177" s="76" t="s">
        <v>92</v>
      </c>
      <c r="C1177" s="4">
        <v>0</v>
      </c>
      <c r="D1177" s="4">
        <v>0</v>
      </c>
      <c r="E1177" s="14">
        <v>22348</v>
      </c>
      <c r="F1177" s="14" t="e">
        <f t="shared" si="121"/>
        <v>#DIV/0!</v>
      </c>
    </row>
    <row r="1178" spans="1:6" ht="15" customHeight="1">
      <c r="A1178" s="41" t="s">
        <v>96</v>
      </c>
      <c r="B1178" s="76" t="s">
        <v>722</v>
      </c>
      <c r="C1178" s="4">
        <v>0</v>
      </c>
      <c r="D1178" s="4">
        <v>0</v>
      </c>
      <c r="E1178" s="14">
        <v>12120</v>
      </c>
      <c r="F1178" s="14" t="e">
        <f>E1178/D1178*100</f>
        <v>#DIV/0!</v>
      </c>
    </row>
    <row r="1179" spans="1:6" ht="15" customHeight="1">
      <c r="A1179" s="41" t="s">
        <v>35</v>
      </c>
      <c r="B1179" s="76" t="s">
        <v>36</v>
      </c>
      <c r="C1179" s="4">
        <v>0</v>
      </c>
      <c r="D1179" s="4">
        <v>0</v>
      </c>
      <c r="E1179" s="14">
        <v>5968</v>
      </c>
      <c r="F1179" s="14" t="e">
        <f>E1179/D1179*100</f>
        <v>#DIV/0!</v>
      </c>
    </row>
    <row r="1180" spans="1:6" ht="15" customHeight="1">
      <c r="A1180" s="41" t="s">
        <v>680</v>
      </c>
      <c r="B1180" s="76" t="s">
        <v>723</v>
      </c>
      <c r="C1180" s="4">
        <v>0</v>
      </c>
      <c r="D1180" s="4">
        <v>0</v>
      </c>
      <c r="E1180" s="14">
        <v>12740</v>
      </c>
      <c r="F1180" s="14" t="e">
        <f>E1180/D1180*100</f>
        <v>#DIV/0!</v>
      </c>
    </row>
    <row r="1181" spans="1:6" ht="15" customHeight="1">
      <c r="A1181" s="41" t="s">
        <v>341</v>
      </c>
      <c r="B1181" s="76" t="s">
        <v>2</v>
      </c>
      <c r="C1181" s="4">
        <v>0</v>
      </c>
      <c r="D1181" s="4">
        <v>0</v>
      </c>
      <c r="E1181" s="14">
        <v>23850</v>
      </c>
      <c r="F1181" s="14" t="e">
        <f t="shared" si="121"/>
        <v>#DIV/0!</v>
      </c>
    </row>
    <row r="1182" spans="1:6" ht="18" customHeight="1">
      <c r="A1182" s="41" t="s">
        <v>303</v>
      </c>
      <c r="B1182" s="76" t="s">
        <v>724</v>
      </c>
      <c r="C1182" s="4">
        <f>C1183</f>
        <v>0</v>
      </c>
      <c r="D1182" s="4">
        <f>D1183</f>
        <v>0</v>
      </c>
      <c r="E1182" s="14">
        <f>E1183</f>
        <v>0</v>
      </c>
      <c r="F1182" s="14" t="e">
        <f t="shared" si="121"/>
        <v>#DIV/0!</v>
      </c>
    </row>
    <row r="1183" spans="1:6" ht="15" customHeight="1">
      <c r="A1183" s="41" t="s">
        <v>305</v>
      </c>
      <c r="B1183" s="76" t="s">
        <v>725</v>
      </c>
      <c r="C1183" s="4">
        <v>0</v>
      </c>
      <c r="D1183" s="4">
        <v>0</v>
      </c>
      <c r="E1183" s="14">
        <v>0</v>
      </c>
      <c r="F1183" s="14" t="e">
        <f t="shared" si="121"/>
        <v>#DIV/0!</v>
      </c>
    </row>
    <row r="1184" spans="1:6" ht="18" customHeight="1">
      <c r="A1184" s="41">
        <v>329</v>
      </c>
      <c r="B1184" s="76" t="s">
        <v>17</v>
      </c>
      <c r="C1184" s="4">
        <v>101500</v>
      </c>
      <c r="D1184" s="4">
        <v>101500</v>
      </c>
      <c r="E1184" s="14">
        <f>SUM(E1185:E1189)</f>
        <v>82197.08</v>
      </c>
      <c r="F1184" s="14">
        <f t="shared" si="115"/>
        <v>80.9823448275862</v>
      </c>
    </row>
    <row r="1185" spans="1:6" ht="15" customHeight="1">
      <c r="A1185" s="41">
        <v>3291</v>
      </c>
      <c r="B1185" s="76" t="s">
        <v>18</v>
      </c>
      <c r="C1185" s="4">
        <v>0</v>
      </c>
      <c r="D1185" s="4">
        <v>0</v>
      </c>
      <c r="E1185" s="14">
        <v>19350</v>
      </c>
      <c r="F1185" s="14" t="e">
        <f>E1185/D1185*100</f>
        <v>#DIV/0!</v>
      </c>
    </row>
    <row r="1186" spans="1:6" ht="15" customHeight="1">
      <c r="A1186" s="41" t="s">
        <v>726</v>
      </c>
      <c r="B1186" s="76" t="s">
        <v>4</v>
      </c>
      <c r="C1186" s="4">
        <v>0</v>
      </c>
      <c r="D1186" s="4">
        <v>0</v>
      </c>
      <c r="E1186" s="14">
        <v>45908</v>
      </c>
      <c r="F1186" s="14" t="e">
        <f>E1186/D1186*100</f>
        <v>#DIV/0!</v>
      </c>
    </row>
    <row r="1187" spans="1:6" ht="15" customHeight="1">
      <c r="A1187" s="41" t="s">
        <v>727</v>
      </c>
      <c r="B1187" s="76" t="s">
        <v>728</v>
      </c>
      <c r="C1187" s="4">
        <v>0</v>
      </c>
      <c r="D1187" s="4">
        <v>0</v>
      </c>
      <c r="E1187" s="14">
        <v>4430.08</v>
      </c>
      <c r="F1187" s="14" t="e">
        <f>E1187/D1187*100</f>
        <v>#DIV/0!</v>
      </c>
    </row>
    <row r="1188" spans="1:6" ht="15" customHeight="1">
      <c r="A1188" s="41" t="s">
        <v>334</v>
      </c>
      <c r="B1188" s="76" t="s">
        <v>338</v>
      </c>
      <c r="C1188" s="4">
        <v>0</v>
      </c>
      <c r="D1188" s="4">
        <v>0</v>
      </c>
      <c r="E1188" s="14">
        <v>12509</v>
      </c>
      <c r="F1188" s="14" t="e">
        <f>E1188/D1188*100</f>
        <v>#DIV/0!</v>
      </c>
    </row>
    <row r="1189" spans="1:6" ht="15" customHeight="1">
      <c r="A1189" s="83">
        <v>3299</v>
      </c>
      <c r="B1189" s="76" t="s">
        <v>729</v>
      </c>
      <c r="C1189" s="4">
        <v>0</v>
      </c>
      <c r="D1189" s="4">
        <v>0</v>
      </c>
      <c r="E1189" s="14">
        <v>0</v>
      </c>
      <c r="F1189" s="14" t="e">
        <f t="shared" si="115"/>
        <v>#DIV/0!</v>
      </c>
    </row>
    <row r="1190" spans="1:6" ht="21" customHeight="1">
      <c r="A1190" s="41" t="s">
        <v>730</v>
      </c>
      <c r="B1190" s="76" t="s">
        <v>59</v>
      </c>
      <c r="C1190" s="4">
        <f>C1191</f>
        <v>18000</v>
      </c>
      <c r="D1190" s="4">
        <f>D1191</f>
        <v>18000</v>
      </c>
      <c r="E1190" s="14">
        <f>E1191</f>
        <v>17596.86</v>
      </c>
      <c r="F1190" s="14">
        <f aca="true" t="shared" si="122" ref="F1190:F1196">E1190/D1190*100</f>
        <v>97.76033333333334</v>
      </c>
    </row>
    <row r="1191" spans="1:6" ht="18" customHeight="1">
      <c r="A1191" s="83">
        <v>343</v>
      </c>
      <c r="B1191" s="76" t="s">
        <v>60</v>
      </c>
      <c r="C1191" s="4">
        <v>18000</v>
      </c>
      <c r="D1191" s="4">
        <v>18000</v>
      </c>
      <c r="E1191" s="14">
        <f>SUM(E1192:E1192)</f>
        <v>17596.86</v>
      </c>
      <c r="F1191" s="14">
        <f t="shared" si="122"/>
        <v>97.76033333333334</v>
      </c>
    </row>
    <row r="1192" spans="1:6" ht="15" customHeight="1">
      <c r="A1192" s="83">
        <v>3431</v>
      </c>
      <c r="B1192" s="76" t="s">
        <v>731</v>
      </c>
      <c r="C1192" s="4">
        <v>0</v>
      </c>
      <c r="D1192" s="4">
        <v>0</v>
      </c>
      <c r="E1192" s="14">
        <v>17596.86</v>
      </c>
      <c r="F1192" s="14" t="e">
        <f t="shared" si="122"/>
        <v>#DIV/0!</v>
      </c>
    </row>
    <row r="1193" spans="1:6" ht="22.5" customHeight="1">
      <c r="A1193" s="68">
        <v>4</v>
      </c>
      <c r="B1193" s="3" t="s">
        <v>26</v>
      </c>
      <c r="C1193" s="4">
        <f>SUM(C1194)</f>
        <v>58100</v>
      </c>
      <c r="D1193" s="4">
        <f>SUM(D1194)</f>
        <v>58100</v>
      </c>
      <c r="E1193" s="14">
        <f>SUM(E1194)</f>
        <v>17565.9</v>
      </c>
      <c r="F1193" s="14">
        <f t="shared" si="122"/>
        <v>30.233907056798625</v>
      </c>
    </row>
    <row r="1194" spans="1:6" ht="21" customHeight="1">
      <c r="A1194" s="68">
        <v>42</v>
      </c>
      <c r="B1194" s="3" t="s">
        <v>9</v>
      </c>
      <c r="C1194" s="4">
        <f>C1195+C1200</f>
        <v>58100</v>
      </c>
      <c r="D1194" s="4">
        <f>D1195+D1200</f>
        <v>58100</v>
      </c>
      <c r="E1194" s="14">
        <f>E1195+E1200</f>
        <v>17565.9</v>
      </c>
      <c r="F1194" s="14">
        <f t="shared" si="122"/>
        <v>30.233907056798625</v>
      </c>
    </row>
    <row r="1195" spans="1:6" ht="18" customHeight="1">
      <c r="A1195" s="68">
        <v>422</v>
      </c>
      <c r="B1195" s="3" t="s">
        <v>10</v>
      </c>
      <c r="C1195" s="4">
        <v>53100</v>
      </c>
      <c r="D1195" s="4">
        <v>53100</v>
      </c>
      <c r="E1195" s="14">
        <f>SUM(E1196:E1199)</f>
        <v>17565.9</v>
      </c>
      <c r="F1195" s="14">
        <f t="shared" si="122"/>
        <v>33.08079096045198</v>
      </c>
    </row>
    <row r="1196" spans="1:6" ht="15" customHeight="1">
      <c r="A1196" s="68">
        <v>4221</v>
      </c>
      <c r="B1196" s="3" t="s">
        <v>732</v>
      </c>
      <c r="C1196" s="4">
        <v>0</v>
      </c>
      <c r="D1196" s="4">
        <v>0</v>
      </c>
      <c r="E1196" s="14">
        <v>0</v>
      </c>
      <c r="F1196" s="14" t="e">
        <f t="shared" si="122"/>
        <v>#DIV/0!</v>
      </c>
    </row>
    <row r="1197" spans="1:6" ht="15" customHeight="1">
      <c r="A1197" s="68">
        <v>4222</v>
      </c>
      <c r="B1197" s="3" t="s">
        <v>12</v>
      </c>
      <c r="C1197" s="4">
        <v>0</v>
      </c>
      <c r="D1197" s="4">
        <v>0</v>
      </c>
      <c r="E1197" s="14">
        <v>1111</v>
      </c>
      <c r="F1197" s="14" t="e">
        <f>E1197/D1197*100</f>
        <v>#DIV/0!</v>
      </c>
    </row>
    <row r="1198" spans="1:6" ht="15" customHeight="1">
      <c r="A1198" s="68">
        <v>4223</v>
      </c>
      <c r="B1198" s="3" t="s">
        <v>13</v>
      </c>
      <c r="C1198" s="4">
        <v>0</v>
      </c>
      <c r="D1198" s="4">
        <v>0</v>
      </c>
      <c r="E1198" s="14">
        <v>8624.9</v>
      </c>
      <c r="F1198" s="14" t="e">
        <f>E1198/D1198*100</f>
        <v>#DIV/0!</v>
      </c>
    </row>
    <row r="1199" spans="1:6" ht="15" customHeight="1">
      <c r="A1199" s="68">
        <v>4227</v>
      </c>
      <c r="B1199" s="3" t="s">
        <v>753</v>
      </c>
      <c r="C1199" s="4">
        <v>0</v>
      </c>
      <c r="D1199" s="4">
        <v>0</v>
      </c>
      <c r="E1199" s="14">
        <v>7830</v>
      </c>
      <c r="F1199" s="14" t="e">
        <f>E1199/D1199*100</f>
        <v>#DIV/0!</v>
      </c>
    </row>
    <row r="1200" spans="1:6" ht="18" customHeight="1">
      <c r="A1200" s="68">
        <v>426</v>
      </c>
      <c r="B1200" s="3" t="s">
        <v>733</v>
      </c>
      <c r="C1200" s="4">
        <v>5000</v>
      </c>
      <c r="D1200" s="4">
        <v>5000</v>
      </c>
      <c r="E1200" s="14">
        <f>E1201</f>
        <v>0</v>
      </c>
      <c r="F1200" s="14">
        <f>E1200/D1200*100</f>
        <v>0</v>
      </c>
    </row>
    <row r="1201" spans="1:6" ht="15" customHeight="1">
      <c r="A1201" s="68">
        <v>4262</v>
      </c>
      <c r="B1201" s="3" t="s">
        <v>15</v>
      </c>
      <c r="C1201" s="4">
        <v>0</v>
      </c>
      <c r="D1201" s="4">
        <v>0</v>
      </c>
      <c r="E1201" s="14">
        <v>0</v>
      </c>
      <c r="F1201" s="14" t="e">
        <f>E1201/D1201*100</f>
        <v>#DIV/0!</v>
      </c>
    </row>
    <row r="1202" spans="1:6" ht="25.5" customHeight="1">
      <c r="A1202" s="214" t="s">
        <v>1150</v>
      </c>
      <c r="B1202" s="215"/>
      <c r="C1202" s="5">
        <f>C1211</f>
        <v>2800000</v>
      </c>
      <c r="D1202" s="5">
        <f>D1211</f>
        <v>2765400</v>
      </c>
      <c r="E1202" s="139">
        <f>E1211</f>
        <v>2753122.47</v>
      </c>
      <c r="F1202" s="14">
        <f t="shared" si="115"/>
        <v>99.55603059231937</v>
      </c>
    </row>
    <row r="1203" spans="1:6" ht="25.5" customHeight="1">
      <c r="A1203" s="212" t="s">
        <v>1151</v>
      </c>
      <c r="B1203" s="213"/>
      <c r="C1203" s="64">
        <f>SUM(C1204:C1209)</f>
        <v>2300000</v>
      </c>
      <c r="D1203" s="64">
        <f>SUM(D1204:D1209)</f>
        <v>2265400</v>
      </c>
      <c r="E1203" s="137">
        <f>SUM(E1204:E1210)</f>
        <v>2753122.4699999997</v>
      </c>
      <c r="F1203" s="14">
        <f t="shared" si="115"/>
        <v>121.52919881698597</v>
      </c>
    </row>
    <row r="1204" spans="1:6" ht="18" customHeight="1">
      <c r="A1204" s="210" t="s">
        <v>1049</v>
      </c>
      <c r="B1204" s="211"/>
      <c r="C1204" s="4">
        <v>100000</v>
      </c>
      <c r="D1204" s="4">
        <f>100000-34600</f>
        <v>65400</v>
      </c>
      <c r="E1204" s="14">
        <v>1141473.18</v>
      </c>
      <c r="F1204" s="14">
        <f t="shared" si="115"/>
        <v>1745.3718348623852</v>
      </c>
    </row>
    <row r="1205" spans="1:6" ht="18" customHeight="1">
      <c r="A1205" s="210" t="s">
        <v>1331</v>
      </c>
      <c r="B1205" s="211"/>
      <c r="C1205" s="4">
        <v>0</v>
      </c>
      <c r="D1205" s="4">
        <v>0</v>
      </c>
      <c r="E1205" s="14">
        <v>0</v>
      </c>
      <c r="F1205" s="14" t="e">
        <f t="shared" si="115"/>
        <v>#DIV/0!</v>
      </c>
    </row>
    <row r="1206" spans="1:6" ht="18" customHeight="1">
      <c r="A1206" s="210" t="s">
        <v>1332</v>
      </c>
      <c r="B1206" s="211"/>
      <c r="C1206" s="4">
        <v>0</v>
      </c>
      <c r="D1206" s="4">
        <v>0</v>
      </c>
      <c r="E1206" s="14">
        <v>0</v>
      </c>
      <c r="F1206" s="14" t="e">
        <f t="shared" si="115"/>
        <v>#DIV/0!</v>
      </c>
    </row>
    <row r="1207" spans="1:6" ht="18" customHeight="1">
      <c r="A1207" s="210" t="s">
        <v>1327</v>
      </c>
      <c r="B1207" s="211"/>
      <c r="C1207" s="4">
        <v>2200000</v>
      </c>
      <c r="D1207" s="4">
        <v>2200000</v>
      </c>
      <c r="E1207" s="14">
        <v>1111649.29</v>
      </c>
      <c r="F1207" s="14">
        <f t="shared" si="115"/>
        <v>50.52951318181819</v>
      </c>
    </row>
    <row r="1208" spans="1:6" ht="18" customHeight="1">
      <c r="A1208" s="210" t="s">
        <v>1333</v>
      </c>
      <c r="B1208" s="211"/>
      <c r="C1208" s="4">
        <v>0</v>
      </c>
      <c r="D1208" s="4">
        <v>0</v>
      </c>
      <c r="E1208" s="14">
        <v>0</v>
      </c>
      <c r="F1208" s="14" t="e">
        <f t="shared" si="115"/>
        <v>#DIV/0!</v>
      </c>
    </row>
    <row r="1209" spans="1:6" ht="18" customHeight="1">
      <c r="A1209" s="210" t="s">
        <v>1280</v>
      </c>
      <c r="B1209" s="211"/>
      <c r="C1209" s="4">
        <v>0</v>
      </c>
      <c r="D1209" s="4">
        <v>0</v>
      </c>
      <c r="E1209" s="14">
        <v>0</v>
      </c>
      <c r="F1209" s="14" t="e">
        <f t="shared" si="115"/>
        <v>#DIV/0!</v>
      </c>
    </row>
    <row r="1210" spans="1:6" ht="18" customHeight="1">
      <c r="A1210" s="210" t="s">
        <v>1353</v>
      </c>
      <c r="B1210" s="211"/>
      <c r="C1210" s="4">
        <v>500000</v>
      </c>
      <c r="D1210" s="4">
        <v>500000</v>
      </c>
      <c r="E1210" s="14">
        <v>500000</v>
      </c>
      <c r="F1210" s="14">
        <f>E1210/D1210*100</f>
        <v>100</v>
      </c>
    </row>
    <row r="1211" spans="1:6" ht="21" customHeight="1">
      <c r="A1211" s="41" t="s">
        <v>567</v>
      </c>
      <c r="B1211" s="72" t="s">
        <v>75</v>
      </c>
      <c r="C1211" s="4">
        <f aca="true" t="shared" si="123" ref="C1211:E1212">C1212</f>
        <v>2800000</v>
      </c>
      <c r="D1211" s="4">
        <f t="shared" si="123"/>
        <v>2765400</v>
      </c>
      <c r="E1211" s="14">
        <f t="shared" si="123"/>
        <v>2753122.47</v>
      </c>
      <c r="F1211" s="14">
        <f t="shared" si="115"/>
        <v>99.55603059231937</v>
      </c>
    </row>
    <row r="1212" spans="1:6" ht="18" customHeight="1">
      <c r="A1212" s="41" t="s">
        <v>568</v>
      </c>
      <c r="B1212" s="3" t="s">
        <v>569</v>
      </c>
      <c r="C1212" s="4">
        <v>2800000</v>
      </c>
      <c r="D1212" s="4">
        <f>2800000-34600</f>
        <v>2765400</v>
      </c>
      <c r="E1212" s="14">
        <f t="shared" si="123"/>
        <v>2753122.47</v>
      </c>
      <c r="F1212" s="14">
        <f t="shared" si="115"/>
        <v>99.55603059231937</v>
      </c>
    </row>
    <row r="1213" spans="1:6" ht="15" customHeight="1">
      <c r="A1213" s="41" t="s">
        <v>570</v>
      </c>
      <c r="B1213" s="76" t="s">
        <v>756</v>
      </c>
      <c r="C1213" s="4">
        <v>0</v>
      </c>
      <c r="D1213" s="4">
        <v>0</v>
      </c>
      <c r="E1213" s="14">
        <v>2753122.47</v>
      </c>
      <c r="F1213" s="14" t="e">
        <f t="shared" si="115"/>
        <v>#DIV/0!</v>
      </c>
    </row>
    <row r="1214" spans="1:6" ht="25.5" customHeight="1">
      <c r="A1214" s="216" t="s">
        <v>1008</v>
      </c>
      <c r="B1214" s="217"/>
      <c r="C1214" s="5">
        <f>C1215</f>
        <v>0</v>
      </c>
      <c r="D1214" s="5">
        <f>D1215</f>
        <v>0</v>
      </c>
      <c r="E1214" s="139">
        <f>E1215</f>
        <v>0</v>
      </c>
      <c r="F1214" s="14" t="e">
        <f t="shared" si="115"/>
        <v>#DIV/0!</v>
      </c>
    </row>
    <row r="1215" spans="1:6" ht="18" customHeight="1">
      <c r="A1215" s="41" t="s">
        <v>135</v>
      </c>
      <c r="B1215" s="76" t="s">
        <v>0</v>
      </c>
      <c r="C1215" s="4">
        <f>SUM(C1216:C1217)</f>
        <v>0</v>
      </c>
      <c r="D1215" s="4">
        <f>SUM(D1216:D1217)</f>
        <v>0</v>
      </c>
      <c r="E1215" s="14">
        <f>SUM(E1216:E1217)</f>
        <v>0</v>
      </c>
      <c r="F1215" s="14" t="e">
        <f t="shared" si="115"/>
        <v>#DIV/0!</v>
      </c>
    </row>
    <row r="1216" spans="1:6" ht="15" customHeight="1">
      <c r="A1216" s="41" t="s">
        <v>35</v>
      </c>
      <c r="B1216" s="76" t="s">
        <v>1006</v>
      </c>
      <c r="C1216" s="4">
        <v>0</v>
      </c>
      <c r="D1216" s="4">
        <v>0</v>
      </c>
      <c r="E1216" s="14">
        <v>0</v>
      </c>
      <c r="F1216" s="14" t="e">
        <f t="shared" si="115"/>
        <v>#DIV/0!</v>
      </c>
    </row>
    <row r="1217" spans="1:6" ht="15" customHeight="1">
      <c r="A1217" s="41" t="s">
        <v>341</v>
      </c>
      <c r="B1217" s="76" t="s">
        <v>1007</v>
      </c>
      <c r="C1217" s="4">
        <v>0</v>
      </c>
      <c r="D1217" s="4">
        <v>0</v>
      </c>
      <c r="E1217" s="14">
        <v>0</v>
      </c>
      <c r="F1217" s="14" t="e">
        <f t="shared" si="115"/>
        <v>#DIV/0!</v>
      </c>
    </row>
    <row r="1218" spans="1:6" ht="36" customHeight="1">
      <c r="A1218" s="218" t="s">
        <v>606</v>
      </c>
      <c r="B1218" s="219"/>
      <c r="C1218" s="106">
        <f>C1223</f>
        <v>1108800</v>
      </c>
      <c r="D1218" s="106">
        <f>D1223</f>
        <v>1108800</v>
      </c>
      <c r="E1218" s="141">
        <f>E1223</f>
        <v>2327699.16</v>
      </c>
      <c r="F1218" s="61">
        <f t="shared" si="115"/>
        <v>209.92957792207793</v>
      </c>
    </row>
    <row r="1219" spans="1:6" ht="18" customHeight="1">
      <c r="A1219" s="210" t="s">
        <v>899</v>
      </c>
      <c r="B1219" s="211"/>
      <c r="C1219" s="4">
        <v>602050</v>
      </c>
      <c r="D1219" s="4">
        <f>602050</f>
        <v>602050</v>
      </c>
      <c r="E1219" s="14">
        <f>E1226+E1290+E1270</f>
        <v>563629.9</v>
      </c>
      <c r="F1219" s="14">
        <f t="shared" si="115"/>
        <v>93.61845361680923</v>
      </c>
    </row>
    <row r="1220" spans="1:6" ht="18" customHeight="1">
      <c r="A1220" s="210" t="s">
        <v>1337</v>
      </c>
      <c r="B1220" s="211"/>
      <c r="C1220" s="4">
        <v>12750</v>
      </c>
      <c r="D1220" s="4">
        <v>12750</v>
      </c>
      <c r="E1220" s="14">
        <f>E1227+E1271+E1291</f>
        <v>19378.74</v>
      </c>
      <c r="F1220" s="14">
        <f t="shared" si="115"/>
        <v>151.99011764705884</v>
      </c>
    </row>
    <row r="1221" spans="1:6" ht="18" customHeight="1">
      <c r="A1221" s="210" t="s">
        <v>1338</v>
      </c>
      <c r="B1221" s="211"/>
      <c r="C1221" s="4">
        <v>60000</v>
      </c>
      <c r="D1221" s="4">
        <v>60000</v>
      </c>
      <c r="E1221" s="14">
        <f>E1228+E1272+E1292</f>
        <v>72000</v>
      </c>
      <c r="F1221" s="14">
        <f t="shared" si="115"/>
        <v>120</v>
      </c>
    </row>
    <row r="1222" spans="1:10" ht="18" customHeight="1">
      <c r="A1222" s="210" t="s">
        <v>1339</v>
      </c>
      <c r="B1222" s="211"/>
      <c r="C1222" s="4">
        <v>434000</v>
      </c>
      <c r="D1222" s="4">
        <v>434000</v>
      </c>
      <c r="E1222" s="14">
        <f>E1229+E1273+E1293</f>
        <v>1672690.52</v>
      </c>
      <c r="F1222" s="14">
        <f t="shared" si="115"/>
        <v>385.4125622119816</v>
      </c>
      <c r="H1222" s="144"/>
      <c r="I1222" s="144"/>
      <c r="J1222" s="153"/>
    </row>
    <row r="1223" spans="1:6" ht="30" customHeight="1">
      <c r="A1223" s="222" t="s">
        <v>572</v>
      </c>
      <c r="B1223" s="223"/>
      <c r="C1223" s="63">
        <f>C1224+C1268+C1288</f>
        <v>1108800</v>
      </c>
      <c r="D1223" s="63">
        <f>D1224+D1268+D1288</f>
        <v>1108800</v>
      </c>
      <c r="E1223" s="136">
        <f>E1224+E1268+E1288</f>
        <v>2327699.16</v>
      </c>
      <c r="F1223" s="14">
        <f t="shared" si="115"/>
        <v>209.92957792207793</v>
      </c>
    </row>
    <row r="1224" spans="1:6" ht="25.5" customHeight="1">
      <c r="A1224" s="214" t="s">
        <v>646</v>
      </c>
      <c r="B1224" s="215"/>
      <c r="C1224" s="5">
        <f>C1230+C1238+C1261+C1265</f>
        <v>554800</v>
      </c>
      <c r="D1224" s="5">
        <f>D1230+D1238+D1261+D1265</f>
        <v>554800</v>
      </c>
      <c r="E1224" s="139">
        <f>E1230+E1238+E1261+E1265</f>
        <v>548824.32</v>
      </c>
      <c r="F1224" s="14">
        <f t="shared" si="115"/>
        <v>98.92291276135543</v>
      </c>
    </row>
    <row r="1225" spans="1:6" ht="25.5" customHeight="1">
      <c r="A1225" s="212" t="s">
        <v>1152</v>
      </c>
      <c r="B1225" s="213"/>
      <c r="C1225" s="64">
        <f>SUM(C1226:C1229)</f>
        <v>554800</v>
      </c>
      <c r="D1225" s="64">
        <f>SUM(D1226:D1229)</f>
        <v>554800</v>
      </c>
      <c r="E1225" s="137">
        <f>SUM(E1226:E1229)</f>
        <v>548824.3200000001</v>
      </c>
      <c r="F1225" s="14">
        <f>E1225/D1225*100</f>
        <v>98.92291276135545</v>
      </c>
    </row>
    <row r="1226" spans="1:6" ht="18" customHeight="1">
      <c r="A1226" s="210" t="s">
        <v>1049</v>
      </c>
      <c r="B1226" s="211"/>
      <c r="C1226" s="4">
        <v>525050</v>
      </c>
      <c r="D1226" s="4">
        <v>525050</v>
      </c>
      <c r="E1226" s="14">
        <v>494380.53</v>
      </c>
      <c r="F1226" s="14">
        <f>E1226/D1226*100</f>
        <v>94.15875249976193</v>
      </c>
    </row>
    <row r="1227" spans="1:6" ht="18" customHeight="1">
      <c r="A1227" s="210" t="s">
        <v>1340</v>
      </c>
      <c r="B1227" s="211"/>
      <c r="C1227" s="4">
        <v>12750</v>
      </c>
      <c r="D1227" s="4">
        <v>12750</v>
      </c>
      <c r="E1227" s="14">
        <v>19343.02</v>
      </c>
      <c r="F1227" s="14">
        <f>E1227/D1227*100</f>
        <v>151.70996078431372</v>
      </c>
    </row>
    <row r="1228" spans="1:6" ht="18" customHeight="1">
      <c r="A1228" s="210" t="s">
        <v>1341</v>
      </c>
      <c r="B1228" s="211"/>
      <c r="C1228" s="4">
        <v>0</v>
      </c>
      <c r="D1228" s="4">
        <v>0</v>
      </c>
      <c r="E1228" s="14">
        <v>0</v>
      </c>
      <c r="F1228" s="14" t="e">
        <f>E1228/D1228*100</f>
        <v>#DIV/0!</v>
      </c>
    </row>
    <row r="1229" spans="1:10" ht="18" customHeight="1">
      <c r="A1229" s="210" t="s">
        <v>1342</v>
      </c>
      <c r="B1229" s="211"/>
      <c r="C1229" s="4">
        <v>17000</v>
      </c>
      <c r="D1229" s="4">
        <v>17000</v>
      </c>
      <c r="E1229" s="14">
        <v>35100.77</v>
      </c>
      <c r="F1229" s="14">
        <f>E1229/D1229*100</f>
        <v>206.47511764705882</v>
      </c>
      <c r="H1229" s="144"/>
      <c r="I1229" s="144"/>
      <c r="J1229" s="153"/>
    </row>
    <row r="1230" spans="1:6" ht="21" customHeight="1">
      <c r="A1230" s="68">
        <v>31</v>
      </c>
      <c r="B1230" s="3" t="s">
        <v>124</v>
      </c>
      <c r="C1230" s="4">
        <f>C1231+C1233+C1235</f>
        <v>405000</v>
      </c>
      <c r="D1230" s="4">
        <f>D1231+D1233+D1235</f>
        <v>405000</v>
      </c>
      <c r="E1230" s="14">
        <f>E1231+E1233+E1235</f>
        <v>397779.35</v>
      </c>
      <c r="F1230" s="14">
        <f t="shared" si="115"/>
        <v>98.21712345679012</v>
      </c>
    </row>
    <row r="1231" spans="1:6" ht="18" customHeight="1">
      <c r="A1231" s="68">
        <v>311</v>
      </c>
      <c r="B1231" s="3" t="s">
        <v>327</v>
      </c>
      <c r="C1231" s="4">
        <v>340000</v>
      </c>
      <c r="D1231" s="4">
        <v>340000</v>
      </c>
      <c r="E1231" s="14">
        <f>SUM(E1232)</f>
        <v>333716.18</v>
      </c>
      <c r="F1231" s="14">
        <f t="shared" si="115"/>
        <v>98.15181764705882</v>
      </c>
    </row>
    <row r="1232" spans="1:6" ht="15" customHeight="1">
      <c r="A1232" s="68">
        <v>3111</v>
      </c>
      <c r="B1232" s="3" t="s">
        <v>125</v>
      </c>
      <c r="C1232" s="4">
        <v>0</v>
      </c>
      <c r="D1232" s="4">
        <v>0</v>
      </c>
      <c r="E1232" s="14">
        <v>333716.18</v>
      </c>
      <c r="F1232" s="14" t="e">
        <f t="shared" si="115"/>
        <v>#DIV/0!</v>
      </c>
    </row>
    <row r="1233" spans="1:6" ht="18" customHeight="1">
      <c r="A1233" s="68">
        <v>312</v>
      </c>
      <c r="B1233" s="3" t="s">
        <v>126</v>
      </c>
      <c r="C1233" s="4">
        <v>9000</v>
      </c>
      <c r="D1233" s="4">
        <v>9000</v>
      </c>
      <c r="E1233" s="14">
        <f>SUM(E1234)</f>
        <v>9000</v>
      </c>
      <c r="F1233" s="14">
        <f t="shared" si="115"/>
        <v>100</v>
      </c>
    </row>
    <row r="1234" spans="1:6" ht="15" customHeight="1">
      <c r="A1234" s="68">
        <v>3121</v>
      </c>
      <c r="B1234" s="3" t="s">
        <v>127</v>
      </c>
      <c r="C1234" s="4">
        <v>0</v>
      </c>
      <c r="D1234" s="4">
        <v>0</v>
      </c>
      <c r="E1234" s="14">
        <v>9000</v>
      </c>
      <c r="F1234" s="14" t="e">
        <f t="shared" si="115"/>
        <v>#DIV/0!</v>
      </c>
    </row>
    <row r="1235" spans="1:6" ht="18" customHeight="1">
      <c r="A1235" s="68">
        <v>313</v>
      </c>
      <c r="B1235" s="3" t="s">
        <v>128</v>
      </c>
      <c r="C1235" s="4">
        <v>56000</v>
      </c>
      <c r="D1235" s="4">
        <v>56000</v>
      </c>
      <c r="E1235" s="14">
        <f>SUM(E1236:E1237)</f>
        <v>55063.17</v>
      </c>
      <c r="F1235" s="14">
        <f>E1235/D1235*100</f>
        <v>98.32708928571428</v>
      </c>
    </row>
    <row r="1236" spans="1:6" ht="15" customHeight="1">
      <c r="A1236" s="68">
        <v>3132</v>
      </c>
      <c r="B1236" s="72" t="s">
        <v>344</v>
      </c>
      <c r="C1236" s="4">
        <v>0</v>
      </c>
      <c r="D1236" s="4">
        <v>0</v>
      </c>
      <c r="E1236" s="14">
        <v>55063.17</v>
      </c>
      <c r="F1236" s="14" t="e">
        <f t="shared" si="115"/>
        <v>#DIV/0!</v>
      </c>
    </row>
    <row r="1237" spans="1:6" ht="15" customHeight="1">
      <c r="A1237" s="68">
        <v>3133</v>
      </c>
      <c r="B1237" s="72" t="s">
        <v>345</v>
      </c>
      <c r="C1237" s="4">
        <v>0</v>
      </c>
      <c r="D1237" s="4">
        <v>0</v>
      </c>
      <c r="E1237" s="14">
        <v>0</v>
      </c>
      <c r="F1237" s="14" t="e">
        <f t="shared" si="115"/>
        <v>#DIV/0!</v>
      </c>
    </row>
    <row r="1238" spans="1:6" ht="21" customHeight="1">
      <c r="A1238" s="68">
        <v>32</v>
      </c>
      <c r="B1238" s="3" t="s">
        <v>274</v>
      </c>
      <c r="C1238" s="4">
        <f>C1239+C1243+C1247+C1255</f>
        <v>145500</v>
      </c>
      <c r="D1238" s="4">
        <f>D1239+D1243+D1247+D1255</f>
        <v>145500</v>
      </c>
      <c r="E1238" s="14">
        <f>E1239+E1243+E1247+E1255</f>
        <v>143571.99</v>
      </c>
      <c r="F1238" s="14">
        <f>E1238/D1238*100</f>
        <v>98.67490721649483</v>
      </c>
    </row>
    <row r="1239" spans="1:6" ht="18" customHeight="1">
      <c r="A1239" s="83">
        <v>321</v>
      </c>
      <c r="B1239" s="76" t="s">
        <v>144</v>
      </c>
      <c r="C1239" s="4">
        <v>13000</v>
      </c>
      <c r="D1239" s="4">
        <v>13000</v>
      </c>
      <c r="E1239" s="14">
        <f>SUM(E1240:E1242)</f>
        <v>9860</v>
      </c>
      <c r="F1239" s="14">
        <f t="shared" si="115"/>
        <v>75.84615384615384</v>
      </c>
    </row>
    <row r="1240" spans="1:6" ht="15" customHeight="1">
      <c r="A1240" s="83">
        <v>3211</v>
      </c>
      <c r="B1240" s="76" t="s">
        <v>715</v>
      </c>
      <c r="C1240" s="4">
        <v>0</v>
      </c>
      <c r="D1240" s="4">
        <v>0</v>
      </c>
      <c r="E1240" s="14">
        <v>0</v>
      </c>
      <c r="F1240" s="14" t="e">
        <f>E1240/D1240*100</f>
        <v>#DIV/0!</v>
      </c>
    </row>
    <row r="1241" spans="1:6" ht="15" customHeight="1">
      <c r="A1241" s="83">
        <v>3212</v>
      </c>
      <c r="B1241" s="76" t="s">
        <v>146</v>
      </c>
      <c r="C1241" s="4">
        <v>0</v>
      </c>
      <c r="D1241" s="4">
        <v>0</v>
      </c>
      <c r="E1241" s="14">
        <v>9860</v>
      </c>
      <c r="F1241" s="14" t="e">
        <f t="shared" si="115"/>
        <v>#DIV/0!</v>
      </c>
    </row>
    <row r="1242" spans="1:6" ht="15" customHeight="1">
      <c r="A1242" s="83">
        <v>3213</v>
      </c>
      <c r="B1242" s="76" t="s">
        <v>716</v>
      </c>
      <c r="C1242" s="4">
        <v>0</v>
      </c>
      <c r="D1242" s="4">
        <v>0</v>
      </c>
      <c r="E1242" s="14">
        <v>0</v>
      </c>
      <c r="F1242" s="14" t="e">
        <f>E1242/D1242*100</f>
        <v>#DIV/0!</v>
      </c>
    </row>
    <row r="1243" spans="1:6" ht="17.25" customHeight="1">
      <c r="A1243" s="68">
        <v>322</v>
      </c>
      <c r="B1243" s="3" t="s">
        <v>19</v>
      </c>
      <c r="C1243" s="4">
        <v>14000</v>
      </c>
      <c r="D1243" s="4">
        <v>14000</v>
      </c>
      <c r="E1243" s="14">
        <f>SUM(E1244:E1246)</f>
        <v>12674.5</v>
      </c>
      <c r="F1243" s="14">
        <f t="shared" si="115"/>
        <v>90.53214285714286</v>
      </c>
    </row>
    <row r="1244" spans="1:6" ht="15" customHeight="1">
      <c r="A1244" s="68">
        <v>3221</v>
      </c>
      <c r="B1244" s="3" t="s">
        <v>20</v>
      </c>
      <c r="C1244" s="4">
        <v>0</v>
      </c>
      <c r="D1244" s="4">
        <v>0</v>
      </c>
      <c r="E1244" s="14">
        <v>6359.24</v>
      </c>
      <c r="F1244" s="14" t="e">
        <f t="shared" si="115"/>
        <v>#DIV/0!</v>
      </c>
    </row>
    <row r="1245" spans="1:6" ht="15" customHeight="1">
      <c r="A1245" s="68">
        <v>3224</v>
      </c>
      <c r="B1245" s="3" t="s">
        <v>21</v>
      </c>
      <c r="C1245" s="4">
        <v>0</v>
      </c>
      <c r="D1245" s="4">
        <v>0</v>
      </c>
      <c r="E1245" s="14">
        <v>2453.9</v>
      </c>
      <c r="F1245" s="14" t="e">
        <f t="shared" si="115"/>
        <v>#DIV/0!</v>
      </c>
    </row>
    <row r="1246" spans="1:6" ht="15" customHeight="1">
      <c r="A1246" s="68">
        <v>3225</v>
      </c>
      <c r="B1246" s="3" t="s">
        <v>22</v>
      </c>
      <c r="C1246" s="4">
        <v>0</v>
      </c>
      <c r="D1246" s="4">
        <v>0</v>
      </c>
      <c r="E1246" s="14">
        <v>3861.36</v>
      </c>
      <c r="F1246" s="14" t="e">
        <f t="shared" si="115"/>
        <v>#DIV/0!</v>
      </c>
    </row>
    <row r="1247" spans="1:6" ht="18" customHeight="1">
      <c r="A1247" s="68">
        <v>323</v>
      </c>
      <c r="B1247" s="3" t="s">
        <v>0</v>
      </c>
      <c r="C1247" s="4">
        <v>99550</v>
      </c>
      <c r="D1247" s="4">
        <v>99550</v>
      </c>
      <c r="E1247" s="14">
        <f>SUM(E1248:E1254)</f>
        <v>88262.51000000001</v>
      </c>
      <c r="F1247" s="14">
        <f t="shared" si="115"/>
        <v>88.66148669010549</v>
      </c>
    </row>
    <row r="1248" spans="1:6" ht="15" customHeight="1">
      <c r="A1248" s="68">
        <v>3231</v>
      </c>
      <c r="B1248" s="3" t="s">
        <v>23</v>
      </c>
      <c r="C1248" s="4">
        <v>0</v>
      </c>
      <c r="D1248" s="4">
        <v>0</v>
      </c>
      <c r="E1248" s="14">
        <v>6380.16</v>
      </c>
      <c r="F1248" s="14" t="e">
        <f t="shared" si="115"/>
        <v>#DIV/0!</v>
      </c>
    </row>
    <row r="1249" spans="1:6" ht="15" customHeight="1">
      <c r="A1249" s="68">
        <v>3232</v>
      </c>
      <c r="B1249" s="3" t="s">
        <v>73</v>
      </c>
      <c r="C1249" s="4">
        <v>0</v>
      </c>
      <c r="D1249" s="4">
        <v>0</v>
      </c>
      <c r="E1249" s="14">
        <v>8037.21</v>
      </c>
      <c r="F1249" s="14" t="e">
        <f t="shared" si="115"/>
        <v>#DIV/0!</v>
      </c>
    </row>
    <row r="1250" spans="1:6" ht="15" customHeight="1">
      <c r="A1250" s="68">
        <v>3233</v>
      </c>
      <c r="B1250" s="3" t="s">
        <v>101</v>
      </c>
      <c r="C1250" s="4">
        <v>0</v>
      </c>
      <c r="D1250" s="4">
        <v>0</v>
      </c>
      <c r="E1250" s="14">
        <v>4147.97</v>
      </c>
      <c r="F1250" s="14" t="e">
        <f t="shared" si="115"/>
        <v>#DIV/0!</v>
      </c>
    </row>
    <row r="1251" spans="1:6" ht="15" customHeight="1">
      <c r="A1251" s="68">
        <v>3235</v>
      </c>
      <c r="B1251" s="3" t="s">
        <v>602</v>
      </c>
      <c r="C1251" s="4">
        <v>0</v>
      </c>
      <c r="D1251" s="4">
        <v>0</v>
      </c>
      <c r="E1251" s="14">
        <v>450</v>
      </c>
      <c r="F1251" s="14" t="e">
        <f>E1251/D1251*100</f>
        <v>#DIV/0!</v>
      </c>
    </row>
    <row r="1252" spans="1:6" ht="15" customHeight="1">
      <c r="A1252" s="68">
        <v>3237</v>
      </c>
      <c r="B1252" s="3" t="s">
        <v>24</v>
      </c>
      <c r="C1252" s="4">
        <v>0</v>
      </c>
      <c r="D1252" s="4">
        <v>0</v>
      </c>
      <c r="E1252" s="14">
        <v>50697.52</v>
      </c>
      <c r="F1252" s="14" t="e">
        <f t="shared" si="115"/>
        <v>#DIV/0!</v>
      </c>
    </row>
    <row r="1253" spans="1:6" ht="15" customHeight="1">
      <c r="A1253" s="68">
        <v>3238</v>
      </c>
      <c r="B1253" s="3" t="s">
        <v>574</v>
      </c>
      <c r="C1253" s="4">
        <v>0</v>
      </c>
      <c r="D1253" s="4">
        <v>0</v>
      </c>
      <c r="E1253" s="14">
        <v>9306.63</v>
      </c>
      <c r="F1253" s="14" t="e">
        <f t="shared" si="115"/>
        <v>#DIV/0!</v>
      </c>
    </row>
    <row r="1254" spans="1:6" ht="15" customHeight="1">
      <c r="A1254" s="68">
        <v>3239</v>
      </c>
      <c r="B1254" s="3" t="s">
        <v>155</v>
      </c>
      <c r="C1254" s="4">
        <v>0</v>
      </c>
      <c r="D1254" s="4">
        <v>0</v>
      </c>
      <c r="E1254" s="14">
        <v>9243.02</v>
      </c>
      <c r="F1254" s="14" t="e">
        <f t="shared" si="115"/>
        <v>#DIV/0!</v>
      </c>
    </row>
    <row r="1255" spans="1:6" ht="18" customHeight="1">
      <c r="A1255" s="68">
        <v>329</v>
      </c>
      <c r="B1255" s="3" t="s">
        <v>25</v>
      </c>
      <c r="C1255" s="4">
        <v>18950</v>
      </c>
      <c r="D1255" s="4">
        <v>18950</v>
      </c>
      <c r="E1255" s="14">
        <f>SUM(E1256:E1260)</f>
        <v>32774.979999999996</v>
      </c>
      <c r="F1255" s="14">
        <f t="shared" si="115"/>
        <v>172.9550395778364</v>
      </c>
    </row>
    <row r="1256" spans="1:6" ht="15" customHeight="1">
      <c r="A1256" s="68">
        <v>3292</v>
      </c>
      <c r="B1256" s="3" t="s">
        <v>4</v>
      </c>
      <c r="C1256" s="4">
        <v>0</v>
      </c>
      <c r="D1256" s="4">
        <v>0</v>
      </c>
      <c r="E1256" s="14">
        <v>7345.86</v>
      </c>
      <c r="F1256" s="14" t="e">
        <f t="shared" si="115"/>
        <v>#DIV/0!</v>
      </c>
    </row>
    <row r="1257" spans="1:6" ht="15" customHeight="1">
      <c r="A1257" s="68">
        <v>3293</v>
      </c>
      <c r="B1257" s="3" t="s">
        <v>728</v>
      </c>
      <c r="C1257" s="4">
        <v>0</v>
      </c>
      <c r="D1257" s="4">
        <v>0</v>
      </c>
      <c r="E1257" s="14">
        <v>2004.12</v>
      </c>
      <c r="F1257" s="14" t="e">
        <f>E1257/D1257*100</f>
        <v>#DIV/0!</v>
      </c>
    </row>
    <row r="1258" spans="1:6" ht="15" customHeight="1">
      <c r="A1258" s="68">
        <v>3294</v>
      </c>
      <c r="B1258" s="3" t="s">
        <v>735</v>
      </c>
      <c r="C1258" s="4">
        <v>0</v>
      </c>
      <c r="D1258" s="4">
        <v>0</v>
      </c>
      <c r="E1258" s="14">
        <v>300</v>
      </c>
      <c r="F1258" s="14" t="e">
        <f>E1258/D1258*100</f>
        <v>#DIV/0!</v>
      </c>
    </row>
    <row r="1259" spans="1:6" ht="15" customHeight="1">
      <c r="A1259" s="68">
        <v>3295</v>
      </c>
      <c r="B1259" s="3" t="s">
        <v>338</v>
      </c>
      <c r="C1259" s="4">
        <v>0</v>
      </c>
      <c r="D1259" s="4">
        <v>0</v>
      </c>
      <c r="E1259" s="14">
        <v>3400</v>
      </c>
      <c r="F1259" s="14" t="e">
        <f>E1259/D1259*100</f>
        <v>#DIV/0!</v>
      </c>
    </row>
    <row r="1260" spans="1:6" ht="15" customHeight="1">
      <c r="A1260" s="68">
        <v>3299</v>
      </c>
      <c r="B1260" s="3" t="s">
        <v>736</v>
      </c>
      <c r="C1260" s="4">
        <v>0</v>
      </c>
      <c r="D1260" s="4">
        <v>0</v>
      </c>
      <c r="E1260" s="14">
        <v>19725</v>
      </c>
      <c r="F1260" s="14" t="e">
        <f aca="true" t="shared" si="124" ref="F1260:F1267">E1260/D1260*100</f>
        <v>#DIV/0!</v>
      </c>
    </row>
    <row r="1261" spans="1:6" ht="21" customHeight="1">
      <c r="A1261" s="41" t="s">
        <v>730</v>
      </c>
      <c r="B1261" s="76" t="s">
        <v>59</v>
      </c>
      <c r="C1261" s="4">
        <f>C1262</f>
        <v>4300</v>
      </c>
      <c r="D1261" s="4">
        <f>D1262</f>
        <v>4300</v>
      </c>
      <c r="E1261" s="14">
        <f>E1262</f>
        <v>7472.98</v>
      </c>
      <c r="F1261" s="14">
        <f t="shared" si="124"/>
        <v>173.79023255813954</v>
      </c>
    </row>
    <row r="1262" spans="1:6" ht="18" customHeight="1">
      <c r="A1262" s="83">
        <v>343</v>
      </c>
      <c r="B1262" s="76" t="s">
        <v>60</v>
      </c>
      <c r="C1262" s="4">
        <v>4300</v>
      </c>
      <c r="D1262" s="4">
        <v>4300</v>
      </c>
      <c r="E1262" s="14">
        <f>SUM(E1263:E1264)</f>
        <v>7472.98</v>
      </c>
      <c r="F1262" s="14">
        <f t="shared" si="124"/>
        <v>173.79023255813954</v>
      </c>
    </row>
    <row r="1263" spans="1:6" ht="15" customHeight="1">
      <c r="A1263" s="83">
        <v>3431</v>
      </c>
      <c r="B1263" s="76" t="s">
        <v>731</v>
      </c>
      <c r="C1263" s="4">
        <v>0</v>
      </c>
      <c r="D1263" s="4">
        <v>0</v>
      </c>
      <c r="E1263" s="14">
        <v>5808.2</v>
      </c>
      <c r="F1263" s="14" t="e">
        <f t="shared" si="124"/>
        <v>#DIV/0!</v>
      </c>
    </row>
    <row r="1264" spans="1:6" ht="15" customHeight="1">
      <c r="A1264" s="83">
        <v>3434</v>
      </c>
      <c r="B1264" s="76" t="s">
        <v>1021</v>
      </c>
      <c r="C1264" s="4">
        <v>0</v>
      </c>
      <c r="D1264" s="4">
        <v>0</v>
      </c>
      <c r="E1264" s="14">
        <v>1664.78</v>
      </c>
      <c r="F1264" s="14" t="e">
        <f>E1264/D1264*100</f>
        <v>#DIV/0!</v>
      </c>
    </row>
    <row r="1265" spans="1:6" ht="21" customHeight="1">
      <c r="A1265" s="41">
        <v>38</v>
      </c>
      <c r="B1265" s="72" t="s">
        <v>560</v>
      </c>
      <c r="C1265" s="4">
        <f aca="true" t="shared" si="125" ref="C1265:E1266">C1266</f>
        <v>0</v>
      </c>
      <c r="D1265" s="4">
        <f t="shared" si="125"/>
        <v>0</v>
      </c>
      <c r="E1265" s="14">
        <f t="shared" si="125"/>
        <v>0</v>
      </c>
      <c r="F1265" s="14" t="e">
        <f t="shared" si="124"/>
        <v>#DIV/0!</v>
      </c>
    </row>
    <row r="1266" spans="1:6" ht="18" customHeight="1">
      <c r="A1266" s="41">
        <v>381</v>
      </c>
      <c r="B1266" s="76" t="s">
        <v>67</v>
      </c>
      <c r="C1266" s="4">
        <v>0</v>
      </c>
      <c r="D1266" s="4">
        <v>0</v>
      </c>
      <c r="E1266" s="14">
        <f t="shared" si="125"/>
        <v>0</v>
      </c>
      <c r="F1266" s="14" t="e">
        <f t="shared" si="124"/>
        <v>#DIV/0!</v>
      </c>
    </row>
    <row r="1267" spans="1:6" ht="15" customHeight="1">
      <c r="A1267" s="41">
        <v>3811</v>
      </c>
      <c r="B1267" s="76" t="s">
        <v>737</v>
      </c>
      <c r="C1267" s="4">
        <v>0</v>
      </c>
      <c r="D1267" s="4">
        <v>0</v>
      </c>
      <c r="E1267" s="14">
        <v>0</v>
      </c>
      <c r="F1267" s="14" t="e">
        <f t="shared" si="124"/>
        <v>#DIV/0!</v>
      </c>
    </row>
    <row r="1268" spans="1:6" ht="25.5" customHeight="1">
      <c r="A1268" s="216" t="s">
        <v>573</v>
      </c>
      <c r="B1268" s="217"/>
      <c r="C1268" s="5">
        <f>C1274+C1285</f>
        <v>140000</v>
      </c>
      <c r="D1268" s="5">
        <f>D1274+D1285</f>
        <v>140000</v>
      </c>
      <c r="E1268" s="139">
        <f>E1274+E1285</f>
        <v>1658874.84</v>
      </c>
      <c r="F1268" s="14">
        <f aca="true" t="shared" si="126" ref="F1268:F1287">E1268/D1268*100</f>
        <v>1184.9106000000002</v>
      </c>
    </row>
    <row r="1269" spans="1:6" ht="25.5" customHeight="1">
      <c r="A1269" s="212" t="s">
        <v>1153</v>
      </c>
      <c r="B1269" s="213"/>
      <c r="C1269" s="64">
        <f>SUM(C1270:C1273)</f>
        <v>140000</v>
      </c>
      <c r="D1269" s="64">
        <f>SUM(D1270:D1273)</f>
        <v>140000</v>
      </c>
      <c r="E1269" s="137">
        <f>SUM(E1270:E1273)</f>
        <v>1658874.84</v>
      </c>
      <c r="F1269" s="14">
        <f t="shared" si="126"/>
        <v>1184.9106000000002</v>
      </c>
    </row>
    <row r="1270" spans="1:6" ht="18" customHeight="1">
      <c r="A1270" s="210" t="s">
        <v>1049</v>
      </c>
      <c r="B1270" s="211"/>
      <c r="C1270" s="4">
        <v>77000</v>
      </c>
      <c r="D1270" s="4">
        <v>77000</v>
      </c>
      <c r="E1270" s="14">
        <v>69249.37</v>
      </c>
      <c r="F1270" s="14">
        <f t="shared" si="126"/>
        <v>89.93424675324675</v>
      </c>
    </row>
    <row r="1271" spans="1:6" ht="18" customHeight="1">
      <c r="A1271" s="210" t="s">
        <v>1340</v>
      </c>
      <c r="B1271" s="211"/>
      <c r="C1271" s="4">
        <v>0</v>
      </c>
      <c r="D1271" s="4">
        <v>0</v>
      </c>
      <c r="E1271" s="14">
        <v>35.72</v>
      </c>
      <c r="F1271" s="14" t="e">
        <f t="shared" si="126"/>
        <v>#DIV/0!</v>
      </c>
    </row>
    <row r="1272" spans="1:6" ht="18" customHeight="1">
      <c r="A1272" s="210" t="s">
        <v>1341</v>
      </c>
      <c r="B1272" s="211"/>
      <c r="C1272" s="4">
        <v>60000</v>
      </c>
      <c r="D1272" s="4">
        <v>60000</v>
      </c>
      <c r="E1272" s="14">
        <v>72000</v>
      </c>
      <c r="F1272" s="14">
        <f t="shared" si="126"/>
        <v>120</v>
      </c>
    </row>
    <row r="1273" spans="1:6" ht="18" customHeight="1">
      <c r="A1273" s="210" t="s">
        <v>1342</v>
      </c>
      <c r="B1273" s="211"/>
      <c r="C1273" s="4">
        <v>3000</v>
      </c>
      <c r="D1273" s="4">
        <v>3000</v>
      </c>
      <c r="E1273" s="14">
        <v>1517589.75</v>
      </c>
      <c r="F1273" s="14">
        <f t="shared" si="126"/>
        <v>50586.325</v>
      </c>
    </row>
    <row r="1274" spans="1:6" ht="21" customHeight="1">
      <c r="A1274" s="68">
        <v>42</v>
      </c>
      <c r="B1274" s="3" t="s">
        <v>9</v>
      </c>
      <c r="C1274" s="4">
        <f>C1275+C1277+C1280+C1282</f>
        <v>140000</v>
      </c>
      <c r="D1274" s="4">
        <f>D1275+D1277+D1280+D1282</f>
        <v>140000</v>
      </c>
      <c r="E1274" s="14">
        <f>E1275+E1277+E1280+E1282</f>
        <v>1658874.84</v>
      </c>
      <c r="F1274" s="14">
        <f t="shared" si="126"/>
        <v>1184.9106000000002</v>
      </c>
    </row>
    <row r="1275" spans="1:6" ht="18" customHeight="1">
      <c r="A1275" s="68">
        <v>421</v>
      </c>
      <c r="B1275" s="3" t="s">
        <v>84</v>
      </c>
      <c r="C1275" s="4">
        <v>0</v>
      </c>
      <c r="D1275" s="4">
        <v>0</v>
      </c>
      <c r="E1275" s="14">
        <f>E1276</f>
        <v>1510000</v>
      </c>
      <c r="F1275" s="14" t="e">
        <f t="shared" si="126"/>
        <v>#DIV/0!</v>
      </c>
    </row>
    <row r="1276" spans="1:6" ht="15" customHeight="1">
      <c r="A1276" s="68">
        <v>4221</v>
      </c>
      <c r="B1276" s="3" t="s">
        <v>1354</v>
      </c>
      <c r="C1276" s="4">
        <v>0</v>
      </c>
      <c r="D1276" s="4">
        <v>0</v>
      </c>
      <c r="E1276" s="14">
        <v>1510000</v>
      </c>
      <c r="F1276" s="14" t="e">
        <f t="shared" si="126"/>
        <v>#DIV/0!</v>
      </c>
    </row>
    <row r="1277" spans="1:6" ht="18" customHeight="1">
      <c r="A1277" s="68">
        <v>422</v>
      </c>
      <c r="B1277" s="3" t="s">
        <v>10</v>
      </c>
      <c r="C1277" s="4">
        <v>11000</v>
      </c>
      <c r="D1277" s="4">
        <v>11000</v>
      </c>
      <c r="E1277" s="14">
        <f>E1278+E1279</f>
        <v>8985</v>
      </c>
      <c r="F1277" s="14">
        <f t="shared" si="126"/>
        <v>81.68181818181817</v>
      </c>
    </row>
    <row r="1278" spans="1:6" ht="15" customHeight="1">
      <c r="A1278" s="68">
        <v>4221</v>
      </c>
      <c r="B1278" s="3" t="s">
        <v>143</v>
      </c>
      <c r="C1278" s="4">
        <v>0</v>
      </c>
      <c r="D1278" s="4">
        <v>0</v>
      </c>
      <c r="E1278" s="14">
        <v>7635.3</v>
      </c>
      <c r="F1278" s="14" t="e">
        <f t="shared" si="126"/>
        <v>#DIV/0!</v>
      </c>
    </row>
    <row r="1279" spans="1:6" ht="15" customHeight="1">
      <c r="A1279" s="68">
        <v>4223</v>
      </c>
      <c r="B1279" s="3" t="s">
        <v>13</v>
      </c>
      <c r="C1279" s="4">
        <v>0</v>
      </c>
      <c r="D1279" s="4">
        <v>0</v>
      </c>
      <c r="E1279" s="14">
        <v>1349.7</v>
      </c>
      <c r="F1279" s="14" t="e">
        <f t="shared" si="126"/>
        <v>#DIV/0!</v>
      </c>
    </row>
    <row r="1280" spans="1:6" ht="18" customHeight="1">
      <c r="A1280" s="68">
        <v>424</v>
      </c>
      <c r="B1280" s="3" t="s">
        <v>27</v>
      </c>
      <c r="C1280" s="4">
        <v>120000</v>
      </c>
      <c r="D1280" s="4">
        <v>120000</v>
      </c>
      <c r="E1280" s="14">
        <f>SUM(E1281)</f>
        <v>139589.87</v>
      </c>
      <c r="F1280" s="14">
        <f t="shared" si="126"/>
        <v>116.32489166666666</v>
      </c>
    </row>
    <row r="1281" spans="1:6" ht="15" customHeight="1">
      <c r="A1281" s="68">
        <v>4241</v>
      </c>
      <c r="B1281" s="3" t="s">
        <v>28</v>
      </c>
      <c r="C1281" s="4">
        <v>0</v>
      </c>
      <c r="D1281" s="4">
        <v>0</v>
      </c>
      <c r="E1281" s="14">
        <v>139589.87</v>
      </c>
      <c r="F1281" s="14" t="e">
        <f t="shared" si="126"/>
        <v>#DIV/0!</v>
      </c>
    </row>
    <row r="1282" spans="1:6" ht="18" customHeight="1">
      <c r="A1282" s="68">
        <v>426</v>
      </c>
      <c r="B1282" s="3" t="s">
        <v>733</v>
      </c>
      <c r="C1282" s="4">
        <v>9000</v>
      </c>
      <c r="D1282" s="4">
        <v>9000</v>
      </c>
      <c r="E1282" s="14">
        <f>SUM(E1283:E1284)</f>
        <v>299.97</v>
      </c>
      <c r="F1282" s="14">
        <f t="shared" si="126"/>
        <v>3.3330000000000006</v>
      </c>
    </row>
    <row r="1283" spans="1:6" ht="15" customHeight="1">
      <c r="A1283" s="68">
        <v>4262</v>
      </c>
      <c r="B1283" s="3" t="s">
        <v>734</v>
      </c>
      <c r="C1283" s="4">
        <v>0</v>
      </c>
      <c r="D1283" s="4">
        <v>0</v>
      </c>
      <c r="E1283" s="14">
        <v>0</v>
      </c>
      <c r="F1283" s="14" t="e">
        <f t="shared" si="126"/>
        <v>#DIV/0!</v>
      </c>
    </row>
    <row r="1284" spans="1:6" ht="15" customHeight="1">
      <c r="A1284" s="68">
        <v>4263</v>
      </c>
      <c r="B1284" s="3" t="s">
        <v>738</v>
      </c>
      <c r="C1284" s="4">
        <v>0</v>
      </c>
      <c r="D1284" s="4">
        <v>0</v>
      </c>
      <c r="E1284" s="14">
        <v>299.97</v>
      </c>
      <c r="F1284" s="14" t="e">
        <f t="shared" si="126"/>
        <v>#DIV/0!</v>
      </c>
    </row>
    <row r="1285" spans="1:6" ht="21" customHeight="1">
      <c r="A1285" s="68">
        <v>43</v>
      </c>
      <c r="B1285" s="3" t="s">
        <v>786</v>
      </c>
      <c r="C1285" s="4">
        <f aca="true" t="shared" si="127" ref="C1285:E1286">C1286</f>
        <v>0</v>
      </c>
      <c r="D1285" s="4">
        <f t="shared" si="127"/>
        <v>0</v>
      </c>
      <c r="E1285" s="14">
        <f t="shared" si="127"/>
        <v>0</v>
      </c>
      <c r="F1285" s="14" t="e">
        <f t="shared" si="126"/>
        <v>#DIV/0!</v>
      </c>
    </row>
    <row r="1286" spans="1:6" ht="18" customHeight="1">
      <c r="A1286" s="68">
        <v>431</v>
      </c>
      <c r="B1286" s="3" t="s">
        <v>787</v>
      </c>
      <c r="C1286" s="4">
        <v>0</v>
      </c>
      <c r="D1286" s="4">
        <v>0</v>
      </c>
      <c r="E1286" s="14">
        <f t="shared" si="127"/>
        <v>0</v>
      </c>
      <c r="F1286" s="14" t="e">
        <f t="shared" si="126"/>
        <v>#DIV/0!</v>
      </c>
    </row>
    <row r="1287" spans="1:6" ht="15" customHeight="1">
      <c r="A1287" s="68">
        <v>4312</v>
      </c>
      <c r="B1287" s="3" t="s">
        <v>788</v>
      </c>
      <c r="C1287" s="4">
        <v>0</v>
      </c>
      <c r="D1287" s="4">
        <v>0</v>
      </c>
      <c r="E1287" s="14">
        <v>0</v>
      </c>
      <c r="F1287" s="14" t="e">
        <f t="shared" si="126"/>
        <v>#DIV/0!</v>
      </c>
    </row>
    <row r="1288" spans="1:6" ht="25.5" customHeight="1">
      <c r="A1288" s="216" t="s">
        <v>1343</v>
      </c>
      <c r="B1288" s="217"/>
      <c r="C1288" s="5">
        <f>C1294</f>
        <v>414000</v>
      </c>
      <c r="D1288" s="5">
        <f>D1294</f>
        <v>414000</v>
      </c>
      <c r="E1288" s="139">
        <f>E1294</f>
        <v>120000</v>
      </c>
      <c r="F1288" s="14">
        <f aca="true" t="shared" si="128" ref="F1288:F1296">E1288/D1288*100</f>
        <v>28.985507246376812</v>
      </c>
    </row>
    <row r="1289" spans="1:6" ht="25.5" customHeight="1">
      <c r="A1289" s="212" t="s">
        <v>1344</v>
      </c>
      <c r="B1289" s="213"/>
      <c r="C1289" s="64">
        <f>SUM(C1290:C1293)</f>
        <v>414000</v>
      </c>
      <c r="D1289" s="64">
        <f>SUM(D1290:D1293)</f>
        <v>414000</v>
      </c>
      <c r="E1289" s="137">
        <f>SUM(E1290:E1293)</f>
        <v>120000</v>
      </c>
      <c r="F1289" s="14">
        <f t="shared" si="128"/>
        <v>28.985507246376812</v>
      </c>
    </row>
    <row r="1290" spans="1:6" ht="18" customHeight="1">
      <c r="A1290" s="210" t="s">
        <v>1049</v>
      </c>
      <c r="B1290" s="211"/>
      <c r="C1290" s="4">
        <v>0</v>
      </c>
      <c r="D1290" s="4">
        <v>0</v>
      </c>
      <c r="E1290" s="14">
        <v>0</v>
      </c>
      <c r="F1290" s="14" t="e">
        <f t="shared" si="128"/>
        <v>#DIV/0!</v>
      </c>
    </row>
    <row r="1291" spans="1:6" ht="18" customHeight="1">
      <c r="A1291" s="210" t="s">
        <v>1340</v>
      </c>
      <c r="B1291" s="211"/>
      <c r="C1291" s="4">
        <v>0</v>
      </c>
      <c r="D1291" s="4">
        <v>0</v>
      </c>
      <c r="E1291" s="14">
        <v>0</v>
      </c>
      <c r="F1291" s="14" t="e">
        <f t="shared" si="128"/>
        <v>#DIV/0!</v>
      </c>
    </row>
    <row r="1292" spans="1:6" ht="18" customHeight="1">
      <c r="A1292" s="210" t="s">
        <v>1341</v>
      </c>
      <c r="B1292" s="211"/>
      <c r="C1292" s="4">
        <v>0</v>
      </c>
      <c r="D1292" s="4">
        <v>0</v>
      </c>
      <c r="E1292" s="14">
        <v>0</v>
      </c>
      <c r="F1292" s="14" t="e">
        <f t="shared" si="128"/>
        <v>#DIV/0!</v>
      </c>
    </row>
    <row r="1293" spans="1:6" ht="18" customHeight="1">
      <c r="A1293" s="210" t="s">
        <v>1342</v>
      </c>
      <c r="B1293" s="211"/>
      <c r="C1293" s="4">
        <v>414000</v>
      </c>
      <c r="D1293" s="4">
        <v>414000</v>
      </c>
      <c r="E1293" s="14">
        <v>120000</v>
      </c>
      <c r="F1293" s="14">
        <f t="shared" si="128"/>
        <v>28.985507246376812</v>
      </c>
    </row>
    <row r="1294" spans="1:6" ht="21" customHeight="1">
      <c r="A1294" s="68">
        <v>41</v>
      </c>
      <c r="B1294" s="3" t="s">
        <v>1345</v>
      </c>
      <c r="C1294" s="4">
        <f>C1295</f>
        <v>414000</v>
      </c>
      <c r="D1294" s="4">
        <f>D1295</f>
        <v>414000</v>
      </c>
      <c r="E1294" s="14">
        <f>E1295</f>
        <v>120000</v>
      </c>
      <c r="F1294" s="14">
        <f t="shared" si="128"/>
        <v>28.985507246376812</v>
      </c>
    </row>
    <row r="1295" spans="1:6" ht="18" customHeight="1">
      <c r="A1295" s="68">
        <v>412</v>
      </c>
      <c r="B1295" s="3" t="s">
        <v>1346</v>
      </c>
      <c r="C1295" s="4">
        <v>414000</v>
      </c>
      <c r="D1295" s="4">
        <v>414000</v>
      </c>
      <c r="E1295" s="14">
        <f>E1296</f>
        <v>120000</v>
      </c>
      <c r="F1295" s="14">
        <f t="shared" si="128"/>
        <v>28.985507246376812</v>
      </c>
    </row>
    <row r="1296" spans="1:6" ht="15" customHeight="1">
      <c r="A1296" s="68">
        <v>4124</v>
      </c>
      <c r="B1296" s="3" t="s">
        <v>1347</v>
      </c>
      <c r="C1296" s="4">
        <v>0</v>
      </c>
      <c r="D1296" s="4">
        <v>0</v>
      </c>
      <c r="E1296" s="14">
        <v>120000</v>
      </c>
      <c r="F1296" s="14" t="e">
        <f t="shared" si="128"/>
        <v>#DIV/0!</v>
      </c>
    </row>
    <row r="1297" spans="1:8" ht="32.25" customHeight="1">
      <c r="A1297" s="3"/>
      <c r="B1297" s="143" t="s">
        <v>29</v>
      </c>
      <c r="C1297" s="84">
        <f>C6</f>
        <v>40285500</v>
      </c>
      <c r="D1297" s="84">
        <f>D6</f>
        <v>40285500</v>
      </c>
      <c r="E1297" s="142">
        <f>E6</f>
        <v>36236340.67999999</v>
      </c>
      <c r="F1297" s="14">
        <f>E1297/D1297*100</f>
        <v>89.9488418413573</v>
      </c>
      <c r="H1297" s="2">
        <f>SUM(H7:H1297)</f>
        <v>0</v>
      </c>
    </row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</sheetData>
  <sheetProtection/>
  <mergeCells count="733">
    <mergeCell ref="A785:B785"/>
    <mergeCell ref="A786:B786"/>
    <mergeCell ref="A24:B24"/>
    <mergeCell ref="A1141:B1141"/>
    <mergeCell ref="A1288:B1288"/>
    <mergeCell ref="A1289:B1289"/>
    <mergeCell ref="A147:B147"/>
    <mergeCell ref="A148:B148"/>
    <mergeCell ref="A149:B149"/>
    <mergeCell ref="A150:B150"/>
    <mergeCell ref="A1223:B1223"/>
    <mergeCell ref="A1147:B1147"/>
    <mergeCell ref="A1149:B1149"/>
    <mergeCell ref="A1150:B1150"/>
    <mergeCell ref="A787:B787"/>
    <mergeCell ref="A1210:B1210"/>
    <mergeCell ref="A788:B788"/>
    <mergeCell ref="A774:B774"/>
    <mergeCell ref="A775:B775"/>
    <mergeCell ref="A776:B776"/>
    <mergeCell ref="A781:B781"/>
    <mergeCell ref="A777:B777"/>
    <mergeCell ref="A782:B782"/>
    <mergeCell ref="A771:B771"/>
    <mergeCell ref="A770:B770"/>
    <mergeCell ref="A151:B151"/>
    <mergeCell ref="A784:B784"/>
    <mergeCell ref="A152:B152"/>
    <mergeCell ref="A783:B783"/>
    <mergeCell ref="A751:B751"/>
    <mergeCell ref="A752:B752"/>
    <mergeCell ref="A772:B772"/>
    <mergeCell ref="A773:B773"/>
    <mergeCell ref="A761:B761"/>
    <mergeCell ref="A762:B762"/>
    <mergeCell ref="A763:B763"/>
    <mergeCell ref="A759:B759"/>
    <mergeCell ref="A765:B765"/>
    <mergeCell ref="A766:B766"/>
    <mergeCell ref="A764:B764"/>
    <mergeCell ref="A739:B739"/>
    <mergeCell ref="A740:B740"/>
    <mergeCell ref="A747:B747"/>
    <mergeCell ref="A748:B748"/>
    <mergeCell ref="A749:B749"/>
    <mergeCell ref="A750:B750"/>
    <mergeCell ref="A746:B746"/>
    <mergeCell ref="A753:B753"/>
    <mergeCell ref="A760:B760"/>
    <mergeCell ref="A734:B734"/>
    <mergeCell ref="A735:B735"/>
    <mergeCell ref="A736:B736"/>
    <mergeCell ref="A737:B737"/>
    <mergeCell ref="A738:B738"/>
    <mergeCell ref="A733:B733"/>
    <mergeCell ref="A723:B723"/>
    <mergeCell ref="A724:B724"/>
    <mergeCell ref="A725:B725"/>
    <mergeCell ref="A726:B726"/>
    <mergeCell ref="A727:B727"/>
    <mergeCell ref="A728:B728"/>
    <mergeCell ref="A712:B712"/>
    <mergeCell ref="A713:B713"/>
    <mergeCell ref="A714:B714"/>
    <mergeCell ref="A715:B715"/>
    <mergeCell ref="A716:B716"/>
    <mergeCell ref="A722:B722"/>
    <mergeCell ref="A703:B703"/>
    <mergeCell ref="A698:B698"/>
    <mergeCell ref="A704:B704"/>
    <mergeCell ref="A705:B705"/>
    <mergeCell ref="A710:B710"/>
    <mergeCell ref="A711:B711"/>
    <mergeCell ref="A693:B693"/>
    <mergeCell ref="A699:B699"/>
    <mergeCell ref="A700:B700"/>
    <mergeCell ref="A697:B697"/>
    <mergeCell ref="A701:B701"/>
    <mergeCell ref="A702:B702"/>
    <mergeCell ref="A687:B687"/>
    <mergeCell ref="A688:B688"/>
    <mergeCell ref="A689:B689"/>
    <mergeCell ref="A690:B690"/>
    <mergeCell ref="A691:B691"/>
    <mergeCell ref="A692:B692"/>
    <mergeCell ref="A657:B657"/>
    <mergeCell ref="A676:B676"/>
    <mergeCell ref="A672:B672"/>
    <mergeCell ref="A677:B677"/>
    <mergeCell ref="A678:B678"/>
    <mergeCell ref="A679:B679"/>
    <mergeCell ref="A663:B663"/>
    <mergeCell ref="A664:B664"/>
    <mergeCell ref="A673:B673"/>
    <mergeCell ref="A674:B674"/>
    <mergeCell ref="A675:B675"/>
    <mergeCell ref="A660:B660"/>
    <mergeCell ref="A662:B662"/>
    <mergeCell ref="A640:B640"/>
    <mergeCell ref="A641:B641"/>
    <mergeCell ref="A646:B646"/>
    <mergeCell ref="A647:B647"/>
    <mergeCell ref="A648:B648"/>
    <mergeCell ref="A652:B652"/>
    <mergeCell ref="A649:B649"/>
    <mergeCell ref="A650:B650"/>
    <mergeCell ref="A651:B651"/>
    <mergeCell ref="A629:B629"/>
    <mergeCell ref="A630:B630"/>
    <mergeCell ref="A635:B635"/>
    <mergeCell ref="A636:B636"/>
    <mergeCell ref="A637:B637"/>
    <mergeCell ref="A638:B638"/>
    <mergeCell ref="A639:B639"/>
    <mergeCell ref="A626:B626"/>
    <mergeCell ref="A627:B627"/>
    <mergeCell ref="A628:B628"/>
    <mergeCell ref="A613:B613"/>
    <mergeCell ref="A614:B614"/>
    <mergeCell ref="A615:B615"/>
    <mergeCell ref="A616:B616"/>
    <mergeCell ref="A605:B605"/>
    <mergeCell ref="A606:B606"/>
    <mergeCell ref="A607:B607"/>
    <mergeCell ref="A612:B612"/>
    <mergeCell ref="A624:B624"/>
    <mergeCell ref="A625:B625"/>
    <mergeCell ref="A594:B594"/>
    <mergeCell ref="A595:B595"/>
    <mergeCell ref="A596:B596"/>
    <mergeCell ref="A611:B611"/>
    <mergeCell ref="A618:B618"/>
    <mergeCell ref="A600:B600"/>
    <mergeCell ref="A601:B601"/>
    <mergeCell ref="A602:B602"/>
    <mergeCell ref="A603:B603"/>
    <mergeCell ref="A604:B604"/>
    <mergeCell ref="A590:B590"/>
    <mergeCell ref="A585:B585"/>
    <mergeCell ref="A589:B589"/>
    <mergeCell ref="A591:B591"/>
    <mergeCell ref="A592:B592"/>
    <mergeCell ref="A593:B593"/>
    <mergeCell ref="A548:B548"/>
    <mergeCell ref="A549:B549"/>
    <mergeCell ref="A550:B550"/>
    <mergeCell ref="A551:B551"/>
    <mergeCell ref="A569:B569"/>
    <mergeCell ref="A570:B570"/>
    <mergeCell ref="A555:B555"/>
    <mergeCell ref="A556:B556"/>
    <mergeCell ref="A557:B557"/>
    <mergeCell ref="A558:B558"/>
    <mergeCell ref="A535:B535"/>
    <mergeCell ref="A536:B536"/>
    <mergeCell ref="A537:B537"/>
    <mergeCell ref="A545:B545"/>
    <mergeCell ref="A546:B546"/>
    <mergeCell ref="A547:B547"/>
    <mergeCell ref="A524:B524"/>
    <mergeCell ref="A525:B525"/>
    <mergeCell ref="A531:B531"/>
    <mergeCell ref="A532:B532"/>
    <mergeCell ref="A533:B533"/>
    <mergeCell ref="A534:B534"/>
    <mergeCell ref="A529:B529"/>
    <mergeCell ref="A513:B513"/>
    <mergeCell ref="A519:B519"/>
    <mergeCell ref="A520:B520"/>
    <mergeCell ref="A521:B521"/>
    <mergeCell ref="A522:B522"/>
    <mergeCell ref="A523:B523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6:B506"/>
    <mergeCell ref="A496:B496"/>
    <mergeCell ref="A497:B497"/>
    <mergeCell ref="A498:B498"/>
    <mergeCell ref="A499:B499"/>
    <mergeCell ref="A500:B500"/>
    <mergeCell ref="A501:B501"/>
    <mergeCell ref="A486:B486"/>
    <mergeCell ref="A487:B487"/>
    <mergeCell ref="A488:B488"/>
    <mergeCell ref="A489:B489"/>
    <mergeCell ref="A490:B490"/>
    <mergeCell ref="A495:B495"/>
    <mergeCell ref="A474:B474"/>
    <mergeCell ref="A475:B475"/>
    <mergeCell ref="A476:B476"/>
    <mergeCell ref="A483:B483"/>
    <mergeCell ref="A484:B484"/>
    <mergeCell ref="A485:B485"/>
    <mergeCell ref="A464:B464"/>
    <mergeCell ref="A465:B465"/>
    <mergeCell ref="A470:B470"/>
    <mergeCell ref="A471:B471"/>
    <mergeCell ref="A472:B472"/>
    <mergeCell ref="A473:B473"/>
    <mergeCell ref="A454:B454"/>
    <mergeCell ref="A459:B459"/>
    <mergeCell ref="A460:B460"/>
    <mergeCell ref="A461:B461"/>
    <mergeCell ref="A462:B462"/>
    <mergeCell ref="A463:B463"/>
    <mergeCell ref="A458:B458"/>
    <mergeCell ref="A448:B448"/>
    <mergeCell ref="A449:B449"/>
    <mergeCell ref="A450:B450"/>
    <mergeCell ref="A451:B451"/>
    <mergeCell ref="A452:B452"/>
    <mergeCell ref="A453:B453"/>
    <mergeCell ref="A438:B438"/>
    <mergeCell ref="A435:B435"/>
    <mergeCell ref="A439:B439"/>
    <mergeCell ref="A440:B440"/>
    <mergeCell ref="A441:B441"/>
    <mergeCell ref="A442:B442"/>
    <mergeCell ref="A424:B424"/>
    <mergeCell ref="A425:B425"/>
    <mergeCell ref="A426:B426"/>
    <mergeCell ref="A427:B427"/>
    <mergeCell ref="A436:B436"/>
    <mergeCell ref="A437:B437"/>
    <mergeCell ref="A431:B431"/>
    <mergeCell ref="A411:B411"/>
    <mergeCell ref="A412:B412"/>
    <mergeCell ref="A413:B413"/>
    <mergeCell ref="A421:B421"/>
    <mergeCell ref="A422:B422"/>
    <mergeCell ref="A423:B423"/>
    <mergeCell ref="A420:B420"/>
    <mergeCell ref="A419:B419"/>
    <mergeCell ref="A401:B401"/>
    <mergeCell ref="A402:B402"/>
    <mergeCell ref="A407:B407"/>
    <mergeCell ref="A408:B408"/>
    <mergeCell ref="A409:B409"/>
    <mergeCell ref="A410:B410"/>
    <mergeCell ref="A406:B406"/>
    <mergeCell ref="A395:B395"/>
    <mergeCell ref="A396:B396"/>
    <mergeCell ref="A397:B397"/>
    <mergeCell ref="A398:B398"/>
    <mergeCell ref="A399:B399"/>
    <mergeCell ref="A400:B400"/>
    <mergeCell ref="A386:B386"/>
    <mergeCell ref="A387:B387"/>
    <mergeCell ref="A388:B388"/>
    <mergeCell ref="A389:B389"/>
    <mergeCell ref="A390:B390"/>
    <mergeCell ref="A391:B391"/>
    <mergeCell ref="A376:B376"/>
    <mergeCell ref="A377:B377"/>
    <mergeCell ref="A378:B378"/>
    <mergeCell ref="A379:B379"/>
    <mergeCell ref="A380:B380"/>
    <mergeCell ref="A385:B385"/>
    <mergeCell ref="A384:B384"/>
    <mergeCell ref="A366:B366"/>
    <mergeCell ref="A367:B367"/>
    <mergeCell ref="A368:B368"/>
    <mergeCell ref="A369:B369"/>
    <mergeCell ref="A374:B374"/>
    <mergeCell ref="A375:B375"/>
    <mergeCell ref="A357:B357"/>
    <mergeCell ref="A358:B358"/>
    <mergeCell ref="A363:B363"/>
    <mergeCell ref="A364:B364"/>
    <mergeCell ref="A365:B365"/>
    <mergeCell ref="A362:B362"/>
    <mergeCell ref="A347:B347"/>
    <mergeCell ref="A352:B352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45:B345"/>
    <mergeCell ref="A346:B346"/>
    <mergeCell ref="A330:B330"/>
    <mergeCell ref="A331:B331"/>
    <mergeCell ref="A332:B332"/>
    <mergeCell ref="A333:B333"/>
    <mergeCell ref="A334:B334"/>
    <mergeCell ref="A335:B335"/>
    <mergeCell ref="A320:B320"/>
    <mergeCell ref="A321:B321"/>
    <mergeCell ref="A322:B322"/>
    <mergeCell ref="A323:B323"/>
    <mergeCell ref="A324:B324"/>
    <mergeCell ref="A329:B329"/>
    <mergeCell ref="A328:B328"/>
    <mergeCell ref="A308:B308"/>
    <mergeCell ref="A309:B309"/>
    <mergeCell ref="A310:B310"/>
    <mergeCell ref="A311:B311"/>
    <mergeCell ref="A318:B318"/>
    <mergeCell ref="A319:B319"/>
    <mergeCell ref="A317:B317"/>
    <mergeCell ref="A297:B297"/>
    <mergeCell ref="A298:B298"/>
    <mergeCell ref="A299:B299"/>
    <mergeCell ref="A305:B305"/>
    <mergeCell ref="A306:B306"/>
    <mergeCell ref="A307:B307"/>
    <mergeCell ref="A303:B303"/>
    <mergeCell ref="A304:B304"/>
    <mergeCell ref="A288:B288"/>
    <mergeCell ref="A293:B293"/>
    <mergeCell ref="A294:B294"/>
    <mergeCell ref="A295:B295"/>
    <mergeCell ref="A292:B292"/>
    <mergeCell ref="A296:B296"/>
    <mergeCell ref="A286:B286"/>
    <mergeCell ref="A287:B287"/>
    <mergeCell ref="A280:B280"/>
    <mergeCell ref="A282:B282"/>
    <mergeCell ref="A283:B283"/>
    <mergeCell ref="A275:B275"/>
    <mergeCell ref="A271:B271"/>
    <mergeCell ref="A272:B272"/>
    <mergeCell ref="A273:B273"/>
    <mergeCell ref="A276:B276"/>
    <mergeCell ref="A269:B269"/>
    <mergeCell ref="A285:B285"/>
    <mergeCell ref="A281:B281"/>
    <mergeCell ref="A284:B284"/>
    <mergeCell ref="A274:B274"/>
    <mergeCell ref="A261:B261"/>
    <mergeCell ref="A262:B262"/>
    <mergeCell ref="A263:B263"/>
    <mergeCell ref="A264:B264"/>
    <mergeCell ref="A265:B265"/>
    <mergeCell ref="A270:B270"/>
    <mergeCell ref="A251:B251"/>
    <mergeCell ref="A252:B252"/>
    <mergeCell ref="A253:B253"/>
    <mergeCell ref="A254:B254"/>
    <mergeCell ref="A259:B259"/>
    <mergeCell ref="A260:B260"/>
    <mergeCell ref="A258:B258"/>
    <mergeCell ref="A238:B238"/>
    <mergeCell ref="A239:B239"/>
    <mergeCell ref="A240:B240"/>
    <mergeCell ref="A248:B248"/>
    <mergeCell ref="A249:B249"/>
    <mergeCell ref="A250:B250"/>
    <mergeCell ref="A224:B224"/>
    <mergeCell ref="A225:B225"/>
    <mergeCell ref="A234:B234"/>
    <mergeCell ref="A235:B235"/>
    <mergeCell ref="A236:B236"/>
    <mergeCell ref="A237:B237"/>
    <mergeCell ref="A232:B232"/>
    <mergeCell ref="A210:B210"/>
    <mergeCell ref="A211:B211"/>
    <mergeCell ref="A212:B212"/>
    <mergeCell ref="A213:B213"/>
    <mergeCell ref="A214:B214"/>
    <mergeCell ref="A219:B219"/>
    <mergeCell ref="A218:B218"/>
    <mergeCell ref="A202:B202"/>
    <mergeCell ref="A203:B203"/>
    <mergeCell ref="A208:B208"/>
    <mergeCell ref="A209:B209"/>
    <mergeCell ref="A187:B187"/>
    <mergeCell ref="A188:B188"/>
    <mergeCell ref="A189:B189"/>
    <mergeCell ref="A190:B190"/>
    <mergeCell ref="A207:B207"/>
    <mergeCell ref="A200:B200"/>
    <mergeCell ref="A17:B17"/>
    <mergeCell ref="A56:B56"/>
    <mergeCell ref="A57:B57"/>
    <mergeCell ref="A58:B58"/>
    <mergeCell ref="A59:B59"/>
    <mergeCell ref="A18:B18"/>
    <mergeCell ref="A19:B19"/>
    <mergeCell ref="A55:B55"/>
    <mergeCell ref="A23:B23"/>
    <mergeCell ref="A20:B20"/>
    <mergeCell ref="A177:B177"/>
    <mergeCell ref="A178:B178"/>
    <mergeCell ref="A184:B184"/>
    <mergeCell ref="A185:B185"/>
    <mergeCell ref="A186:B186"/>
    <mergeCell ref="A183:B183"/>
    <mergeCell ref="A179:B179"/>
    <mergeCell ref="A161:B161"/>
    <mergeCell ref="A162:B162"/>
    <mergeCell ref="A173:B173"/>
    <mergeCell ref="A174:B174"/>
    <mergeCell ref="A175:B175"/>
    <mergeCell ref="A176:B176"/>
    <mergeCell ref="A171:B171"/>
    <mergeCell ref="A163:B163"/>
    <mergeCell ref="A122:B122"/>
    <mergeCell ref="A123:B123"/>
    <mergeCell ref="A157:B157"/>
    <mergeCell ref="A158:B158"/>
    <mergeCell ref="A159:B159"/>
    <mergeCell ref="A160:B160"/>
    <mergeCell ref="A156:B156"/>
    <mergeCell ref="A124:B124"/>
    <mergeCell ref="A145:B145"/>
    <mergeCell ref="A146:B146"/>
    <mergeCell ref="A98:B98"/>
    <mergeCell ref="A77:B77"/>
    <mergeCell ref="A93:B93"/>
    <mergeCell ref="A94:B94"/>
    <mergeCell ref="A95:B95"/>
    <mergeCell ref="A96:B96"/>
    <mergeCell ref="A97:B97"/>
    <mergeCell ref="A78:B78"/>
    <mergeCell ref="A92:B92"/>
    <mergeCell ref="A120:B120"/>
    <mergeCell ref="A172:B172"/>
    <mergeCell ref="A60:B60"/>
    <mergeCell ref="A117:B117"/>
    <mergeCell ref="A72:B72"/>
    <mergeCell ref="A73:B73"/>
    <mergeCell ref="A74:B74"/>
    <mergeCell ref="A75:B75"/>
    <mergeCell ref="A76:B76"/>
    <mergeCell ref="A99:B99"/>
    <mergeCell ref="A201:B201"/>
    <mergeCell ref="A198:B198"/>
    <mergeCell ref="A199:B199"/>
    <mergeCell ref="A21:B21"/>
    <mergeCell ref="A22:B22"/>
    <mergeCell ref="A91:B91"/>
    <mergeCell ref="A71:B71"/>
    <mergeCell ref="A196:B196"/>
    <mergeCell ref="A118:B118"/>
    <mergeCell ref="A119:B119"/>
    <mergeCell ref="A15:B15"/>
    <mergeCell ref="A494:B494"/>
    <mergeCell ref="A339:B339"/>
    <mergeCell ref="A373:B373"/>
    <mergeCell ref="A446:B446"/>
    <mergeCell ref="A447:B447"/>
    <mergeCell ref="A61:B61"/>
    <mergeCell ref="A62:B62"/>
    <mergeCell ref="A197:B197"/>
    <mergeCell ref="A121:B121"/>
    <mergeCell ref="A16:B16"/>
    <mergeCell ref="A144:B144"/>
    <mergeCell ref="A116:B116"/>
    <mergeCell ref="A658:B658"/>
    <mergeCell ref="A659:B659"/>
    <mergeCell ref="A661:B661"/>
    <mergeCell ref="A220:B220"/>
    <mergeCell ref="A221:B221"/>
    <mergeCell ref="A222:B222"/>
    <mergeCell ref="A223:B223"/>
    <mergeCell ref="A993:B993"/>
    <mergeCell ref="A1085:B1085"/>
    <mergeCell ref="A968:B968"/>
    <mergeCell ref="A969:B969"/>
    <mergeCell ref="A830:B830"/>
    <mergeCell ref="A831:B831"/>
    <mergeCell ref="A832:B832"/>
    <mergeCell ref="A841:B841"/>
    <mergeCell ref="A842:B842"/>
    <mergeCell ref="A843:B843"/>
    <mergeCell ref="A804:B804"/>
    <mergeCell ref="A869:B869"/>
    <mergeCell ref="A2:F2"/>
    <mergeCell ref="A4:B4"/>
    <mergeCell ref="A5:B5"/>
    <mergeCell ref="A530:B530"/>
    <mergeCell ref="A645:B645"/>
    <mergeCell ref="A623:B623"/>
    <mergeCell ref="A634:B634"/>
    <mergeCell ref="A617:B617"/>
    <mergeCell ref="A7:B7"/>
    <mergeCell ref="A1224:B1224"/>
    <mergeCell ref="A1038:B1038"/>
    <mergeCell ref="A1042:B1042"/>
    <mergeCell ref="A1043:B1043"/>
    <mergeCell ref="A1074:B1074"/>
    <mergeCell ref="A1142:B1142"/>
    <mergeCell ref="A1063:B1063"/>
    <mergeCell ref="A1143:B1143"/>
    <mergeCell ref="A622:B622"/>
    <mergeCell ref="A6:B6"/>
    <mergeCell ref="A1135:B1135"/>
    <mergeCell ref="A1136:B1136"/>
    <mergeCell ref="A1026:B1026"/>
    <mergeCell ref="A247:B247"/>
    <mergeCell ref="A340:B340"/>
    <mergeCell ref="A351:B351"/>
    <mergeCell ref="A8:B8"/>
    <mergeCell ref="A9:B9"/>
    <mergeCell ref="A11:B11"/>
    <mergeCell ref="A12:B12"/>
    <mergeCell ref="A10:B10"/>
    <mergeCell ref="A13:B13"/>
    <mergeCell ref="A469:B469"/>
    <mergeCell ref="A686:B686"/>
    <mergeCell ref="A721:B721"/>
    <mergeCell ref="A709:B709"/>
    <mergeCell ref="A233:B233"/>
    <mergeCell ref="A567:B567"/>
    <mergeCell ref="A568:B568"/>
    <mergeCell ref="A803:B803"/>
    <mergeCell ref="A901:B901"/>
    <mergeCell ref="A656:B656"/>
    <mergeCell ref="A544:B544"/>
    <mergeCell ref="A805:B805"/>
    <mergeCell ref="A806:B806"/>
    <mergeCell ref="A807:B807"/>
    <mergeCell ref="A808:B808"/>
    <mergeCell ref="A809:B809"/>
    <mergeCell ref="A732:B732"/>
    <mergeCell ref="A810:B810"/>
    <mergeCell ref="A811:B811"/>
    <mergeCell ref="A826:B826"/>
    <mergeCell ref="A827:B827"/>
    <mergeCell ref="A828:B828"/>
    <mergeCell ref="A829:B829"/>
    <mergeCell ref="A825:B825"/>
    <mergeCell ref="A840:B840"/>
    <mergeCell ref="A844:B844"/>
    <mergeCell ref="A845:B845"/>
    <mergeCell ref="A846:B846"/>
    <mergeCell ref="A847:B847"/>
    <mergeCell ref="A870:B870"/>
    <mergeCell ref="A871:B871"/>
    <mergeCell ref="A872:B872"/>
    <mergeCell ref="A873:B873"/>
    <mergeCell ref="A874:B874"/>
    <mergeCell ref="A875:B875"/>
    <mergeCell ref="A876:B876"/>
    <mergeCell ref="A884:B884"/>
    <mergeCell ref="A883:B883"/>
    <mergeCell ref="A885:B885"/>
    <mergeCell ref="A886:B886"/>
    <mergeCell ref="A887:B887"/>
    <mergeCell ref="A888:B888"/>
    <mergeCell ref="A889:B889"/>
    <mergeCell ref="A890:B890"/>
    <mergeCell ref="A902:B902"/>
    <mergeCell ref="A903:B903"/>
    <mergeCell ref="A904:B904"/>
    <mergeCell ref="A905:B905"/>
    <mergeCell ref="A906:B906"/>
    <mergeCell ref="A907:B907"/>
    <mergeCell ref="A908:B908"/>
    <mergeCell ref="A913:B913"/>
    <mergeCell ref="A914:B914"/>
    <mergeCell ref="A915:B915"/>
    <mergeCell ref="A916:B916"/>
    <mergeCell ref="A917:B917"/>
    <mergeCell ref="A912:B912"/>
    <mergeCell ref="A918:B918"/>
    <mergeCell ref="A919:B919"/>
    <mergeCell ref="A930:B930"/>
    <mergeCell ref="A931:B931"/>
    <mergeCell ref="A932:B932"/>
    <mergeCell ref="A933:B933"/>
    <mergeCell ref="A929:B929"/>
    <mergeCell ref="A934:B934"/>
    <mergeCell ref="A935:B935"/>
    <mergeCell ref="A936:B936"/>
    <mergeCell ref="A958:B958"/>
    <mergeCell ref="A959:B959"/>
    <mergeCell ref="A960:B960"/>
    <mergeCell ref="A940:B940"/>
    <mergeCell ref="A961:B961"/>
    <mergeCell ref="A957:B957"/>
    <mergeCell ref="A962:B962"/>
    <mergeCell ref="A963:B963"/>
    <mergeCell ref="A964:B964"/>
    <mergeCell ref="A970:B970"/>
    <mergeCell ref="A971:B971"/>
    <mergeCell ref="A972:B972"/>
    <mergeCell ref="A973:B973"/>
    <mergeCell ref="A974:B974"/>
    <mergeCell ref="A975:B975"/>
    <mergeCell ref="A976:B976"/>
    <mergeCell ref="A982:B982"/>
    <mergeCell ref="A983:B983"/>
    <mergeCell ref="A980:B980"/>
    <mergeCell ref="A984:B984"/>
    <mergeCell ref="A985:B985"/>
    <mergeCell ref="A986:B986"/>
    <mergeCell ref="A981:B981"/>
    <mergeCell ref="A987:B987"/>
    <mergeCell ref="A988:B988"/>
    <mergeCell ref="A994:B994"/>
    <mergeCell ref="A995:B995"/>
    <mergeCell ref="A996:B996"/>
    <mergeCell ref="A997:B997"/>
    <mergeCell ref="A998:B998"/>
    <mergeCell ref="A999:B999"/>
    <mergeCell ref="A1000:B1000"/>
    <mergeCell ref="A1015:B1015"/>
    <mergeCell ref="A1016:B1016"/>
    <mergeCell ref="A1017:B1017"/>
    <mergeCell ref="A1013:B1013"/>
    <mergeCell ref="A1014:B1014"/>
    <mergeCell ref="A1018:B1018"/>
    <mergeCell ref="A1019:B1019"/>
    <mergeCell ref="A1020:B1020"/>
    <mergeCell ref="A1021:B1021"/>
    <mergeCell ref="A1044:B1044"/>
    <mergeCell ref="A1045:B1045"/>
    <mergeCell ref="A1046:B1046"/>
    <mergeCell ref="A1047:B1047"/>
    <mergeCell ref="A1048:B1048"/>
    <mergeCell ref="A1032:B1032"/>
    <mergeCell ref="A1033:B1033"/>
    <mergeCell ref="A1027:B1027"/>
    <mergeCell ref="A1028:B1028"/>
    <mergeCell ref="A1029:B1029"/>
    <mergeCell ref="A1030:B1030"/>
    <mergeCell ref="A1031:B1031"/>
    <mergeCell ref="A1049:B1049"/>
    <mergeCell ref="A1050:B1050"/>
    <mergeCell ref="A1064:B1064"/>
    <mergeCell ref="A1065:B1065"/>
    <mergeCell ref="A1066:B1066"/>
    <mergeCell ref="A1067:B1067"/>
    <mergeCell ref="A1068:B1068"/>
    <mergeCell ref="A1069:B1069"/>
    <mergeCell ref="A1070:B1070"/>
    <mergeCell ref="A1075:B1075"/>
    <mergeCell ref="A1076:B1076"/>
    <mergeCell ref="A1077:B1077"/>
    <mergeCell ref="A1078:B1078"/>
    <mergeCell ref="A1079:B1079"/>
    <mergeCell ref="A1080:B1080"/>
    <mergeCell ref="A1081:B1081"/>
    <mergeCell ref="A1086:B1086"/>
    <mergeCell ref="A1087:B1087"/>
    <mergeCell ref="A1088:B1088"/>
    <mergeCell ref="A1089:B1089"/>
    <mergeCell ref="A1090:B1090"/>
    <mergeCell ref="A1091:B1091"/>
    <mergeCell ref="A1092:B1092"/>
    <mergeCell ref="A1101:B1101"/>
    <mergeCell ref="A1100:B1100"/>
    <mergeCell ref="A1102:B1102"/>
    <mergeCell ref="A1103:B1103"/>
    <mergeCell ref="A1104:B1104"/>
    <mergeCell ref="A1105:B1105"/>
    <mergeCell ref="A1106:B1106"/>
    <mergeCell ref="A1107:B1107"/>
    <mergeCell ref="A1113:B1113"/>
    <mergeCell ref="A1114:B1114"/>
    <mergeCell ref="A1115:B1115"/>
    <mergeCell ref="A1112:B1112"/>
    <mergeCell ref="A1116:B1116"/>
    <mergeCell ref="A1117:B1117"/>
    <mergeCell ref="A1118:B1118"/>
    <mergeCell ref="A1119:B1119"/>
    <mergeCell ref="A1124:B1124"/>
    <mergeCell ref="A1125:B1125"/>
    <mergeCell ref="A1123:B1123"/>
    <mergeCell ref="A1126:B1126"/>
    <mergeCell ref="A1127:B1127"/>
    <mergeCell ref="A1128:B1128"/>
    <mergeCell ref="A1129:B1129"/>
    <mergeCell ref="A1130:B1130"/>
    <mergeCell ref="A1144:B1144"/>
    <mergeCell ref="A1139:B1139"/>
    <mergeCell ref="A1140:B1140"/>
    <mergeCell ref="A1134:B1134"/>
    <mergeCell ref="A1138:B1138"/>
    <mergeCell ref="A1137:B1137"/>
    <mergeCell ref="A1151:B1151"/>
    <mergeCell ref="A1203:B1203"/>
    <mergeCell ref="A1204:B1204"/>
    <mergeCell ref="A1205:B1205"/>
    <mergeCell ref="A1206:B1206"/>
    <mergeCell ref="A1207:B1207"/>
    <mergeCell ref="A1202:B1202"/>
    <mergeCell ref="A1214:B1214"/>
    <mergeCell ref="A1219:B1219"/>
    <mergeCell ref="A1220:B1220"/>
    <mergeCell ref="A1221:B1221"/>
    <mergeCell ref="A1222:B1222"/>
    <mergeCell ref="A1218:B1218"/>
    <mergeCell ref="A1227:B1227"/>
    <mergeCell ref="A1228:B1228"/>
    <mergeCell ref="A1229:B1229"/>
    <mergeCell ref="A1269:B1269"/>
    <mergeCell ref="A1268:B1268"/>
    <mergeCell ref="A1293:B1293"/>
    <mergeCell ref="A1292:B1292"/>
    <mergeCell ref="A1291:B1291"/>
    <mergeCell ref="A1290:B1290"/>
    <mergeCell ref="A14:B14"/>
    <mergeCell ref="A1270:B1270"/>
    <mergeCell ref="A1271:B1271"/>
    <mergeCell ref="A1272:B1272"/>
    <mergeCell ref="A1273:B1273"/>
    <mergeCell ref="A1208:B1208"/>
    <mergeCell ref="A1209:B1209"/>
    <mergeCell ref="A1225:B1225"/>
    <mergeCell ref="A1226:B1226"/>
    <mergeCell ref="A559:B559"/>
    <mergeCell ref="A560:B560"/>
    <mergeCell ref="A561:B561"/>
    <mergeCell ref="A562:B562"/>
    <mergeCell ref="A563:B563"/>
    <mergeCell ref="A792:B792"/>
    <mergeCell ref="A571:B571"/>
    <mergeCell ref="A572:B572"/>
    <mergeCell ref="A573:B573"/>
    <mergeCell ref="A574:B574"/>
    <mergeCell ref="A575:B575"/>
    <mergeCell ref="A799:B799"/>
    <mergeCell ref="A1148:B1148"/>
    <mergeCell ref="A793:B793"/>
    <mergeCell ref="A794:B794"/>
    <mergeCell ref="A795:B795"/>
    <mergeCell ref="A796:B796"/>
    <mergeCell ref="A797:B797"/>
    <mergeCell ref="A798:B798"/>
    <mergeCell ref="A1145:B1145"/>
    <mergeCell ref="A1146:B1146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2021-05-31T11:21:44Z</cp:lastPrinted>
  <dcterms:created xsi:type="dcterms:W3CDTF">2004-01-09T13:07:12Z</dcterms:created>
  <dcterms:modified xsi:type="dcterms:W3CDTF">2021-05-31T11:21:51Z</dcterms:modified>
  <cp:category/>
  <cp:version/>
  <cp:contentType/>
  <cp:contentStatus/>
</cp:coreProperties>
</file>