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1) Opći" sheetId="1" r:id="rId1"/>
    <sheet name="2) Posebni" sheetId="2" r:id="rId2"/>
    <sheet name="3)Funkc." sheetId="3" r:id="rId3"/>
    <sheet name="4)Dopuna prih." sheetId="4" r:id="rId4"/>
    <sheet name="5)Dopuna rash." sheetId="5" r:id="rId5"/>
    <sheet name="7)Investic" sheetId="6" r:id="rId6"/>
    <sheet name="8)K.pomoći" sheetId="7" r:id="rId7"/>
  </sheets>
  <definedNames>
    <definedName name="_xlnm.Print_Area" localSheetId="5">'7)Investic'!$A$1:$H$119</definedName>
    <definedName name="_xlnm.Print_Area" localSheetId="6">'8)K.pomoći'!$A$1:$H$38</definedName>
  </definedNames>
  <calcPr fullCalcOnLoad="1"/>
</workbook>
</file>

<file path=xl/sharedStrings.xml><?xml version="1.0" encoding="utf-8"?>
<sst xmlns="http://schemas.openxmlformats.org/spreadsheetml/2006/main" count="1389" uniqueCount="765">
  <si>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</si>
  <si>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</si>
  <si>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</si>
  <si>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</si>
  <si>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</si>
  <si>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</si>
  <si>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</si>
  <si>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</si>
  <si>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</si>
  <si>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</si>
  <si>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</si>
  <si>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</si>
  <si>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</si>
  <si>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</si>
  <si>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</si>
  <si>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</si>
  <si>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</si>
  <si>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</si>
  <si>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</si>
  <si>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</si>
  <si>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Vlastiti
prihodi</t>
  </si>
  <si>
    <t>* plan prihoda i primitaka *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</si>
  <si>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</si>
  <si>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</si>
  <si>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</si>
  <si>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</si>
  <si>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</si>
  <si>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</si>
  <si>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</si>
  <si>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</si>
  <si>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</si>
  <si>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</si>
  <si>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</si>
  <si>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</si>
  <si>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</si>
  <si>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</si>
  <si>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</si>
  <si>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</si>
  <si>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</si>
  <si>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</si>
  <si>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</si>
  <si>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</si>
  <si>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</si>
  <si>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</si>
  <si>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</si>
  <si>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</si>
  <si>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</si>
  <si>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</si>
  <si>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</si>
  <si>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</si>
  <si>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</si>
  <si>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</si>
  <si>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</si>
  <si>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</si>
  <si>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</si>
  <si>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</si>
  <si>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</si>
  <si>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</si>
  <si>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</si>
  <si>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</si>
  <si>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</si>
  <si>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</si>
  <si>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</si>
  <si>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</si>
  <si>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</si>
  <si>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</si>
  <si>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</si>
  <si>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</si>
  <si>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</si>
  <si>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</si>
  <si>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</si>
  <si>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</si>
  <si>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</si>
  <si>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</si>
  <si>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</si>
  <si>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</si>
  <si>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</si>
  <si>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</si>
  <si>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</si>
  <si>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</si>
  <si>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</si>
  <si>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</si>
  <si>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</si>
  <si>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</si>
  <si>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</si>
  <si>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</si>
  <si>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</si>
  <si>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</si>
  <si>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</si>
  <si>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</si>
  <si>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</si>
  <si>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</si>
  <si>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</si>
  <si>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</si>
  <si>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</si>
  <si>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</si>
  <si>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</si>
  <si>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</si>
  <si>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</si>
  <si>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</si>
  <si>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</si>
  <si>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</si>
  <si>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</si>
  <si>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</si>
  <si>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</si>
  <si>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</si>
  <si>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</si>
  <si>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</si>
  <si>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</si>
  <si>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</si>
  <si>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</si>
  <si>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</si>
  <si>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</si>
  <si>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</si>
  <si>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</si>
  <si>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</si>
  <si>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</si>
  <si>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</si>
  <si>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</si>
  <si>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</si>
  <si>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</si>
  <si>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</si>
  <si>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</si>
  <si>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</si>
  <si>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</si>
  <si>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</si>
  <si>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</si>
  <si>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</si>
  <si>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</si>
  <si>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</si>
  <si>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</si>
  <si>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</si>
  <si>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</si>
  <si>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</si>
  <si>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</si>
  <si>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</si>
  <si>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</si>
  <si>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</si>
  <si>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</si>
  <si>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</si>
  <si>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</si>
  <si>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</si>
  <si>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</si>
  <si>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</si>
  <si>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</si>
  <si>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</si>
  <si>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</si>
  <si>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</si>
  <si>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</si>
  <si>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</si>
  <si>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</si>
  <si>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</si>
  <si>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</si>
  <si>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</si>
  <si>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</si>
  <si>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</si>
  <si>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</si>
  <si>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</si>
  <si>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</si>
  <si>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</si>
  <si>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</si>
  <si>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</si>
  <si>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</si>
  <si>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</si>
  <si>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</si>
  <si>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</si>
  <si>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</si>
  <si>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</si>
  <si>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</si>
  <si>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</si>
  <si>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Opći
prihodi</t>
  </si>
  <si>
    <t>Prihodi za posebne namjene</t>
  </si>
  <si>
    <t>Prihodi od
 nefinanc.
imovine</t>
  </si>
  <si>
    <t>Oznaka 
računa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</si>
  <si>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</si>
  <si>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</si>
  <si>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</si>
  <si>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</si>
  <si>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</si>
  <si>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</si>
  <si>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</si>
  <si>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</si>
  <si>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</si>
  <si>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</si>
  <si>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</si>
  <si>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</si>
  <si>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</si>
  <si>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</si>
  <si>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</si>
  <si>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</si>
  <si>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</si>
  <si>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</si>
  <si>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</si>
  <si>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</si>
  <si>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</si>
  <si>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</si>
  <si>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</si>
  <si>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</si>
  <si>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</si>
  <si>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</si>
  <si>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</si>
  <si>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</si>
  <si>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</si>
  <si>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</si>
  <si>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</si>
  <si>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</si>
  <si>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</si>
  <si>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</si>
  <si>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</si>
  <si>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</si>
  <si>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</si>
  <si>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</si>
  <si>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</si>
  <si>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</si>
  <si>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</si>
  <si>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</si>
  <si>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</si>
  <si>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</si>
  <si>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</si>
  <si>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</si>
  <si>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</si>
  <si>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</si>
  <si>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</si>
  <si>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</si>
  <si>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</si>
  <si>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</si>
  <si>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</si>
  <si>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</si>
  <si>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</si>
  <si>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</si>
  <si>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</si>
  <si>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</si>
  <si>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</si>
  <si>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</si>
  <si>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</si>
  <si>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</si>
  <si>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</si>
  <si>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</si>
  <si>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</si>
  <si>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</si>
  <si>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</si>
  <si>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</si>
  <si>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</si>
  <si>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</si>
  <si>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</si>
  <si>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</si>
  <si>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</si>
  <si>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</si>
  <si>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</si>
  <si>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</si>
  <si>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</si>
  <si>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</si>
  <si>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</si>
  <si>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</si>
  <si>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</si>
  <si>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</si>
  <si>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</si>
  <si>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</si>
  <si>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</si>
  <si>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</si>
  <si>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</si>
  <si>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</si>
  <si>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</si>
  <si>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</si>
  <si>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</si>
  <si>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</si>
  <si>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</si>
  <si>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</si>
  <si>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</si>
  <si>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</si>
  <si>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</si>
  <si>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</si>
  <si>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</si>
  <si>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</si>
  <si>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</si>
  <si>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</si>
  <si>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</si>
  <si>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</si>
  <si>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</si>
  <si>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</si>
  <si>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</si>
  <si>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</si>
  <si>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</si>
  <si>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</si>
  <si>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</si>
  <si>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</si>
  <si>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</si>
  <si>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</si>
  <si>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</si>
  <si>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</si>
  <si>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</si>
  <si>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</si>
  <si>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</si>
  <si>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</si>
  <si>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</si>
  <si>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</si>
  <si>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</si>
  <si>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</si>
  <si>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</si>
  <si>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</si>
  <si>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</si>
  <si>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</si>
  <si>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</si>
  <si>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</si>
  <si>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</si>
  <si>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</si>
  <si>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</si>
  <si>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</si>
  <si>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</si>
  <si>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</si>
  <si>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</si>
  <si>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</si>
  <si>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</si>
  <si>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</si>
  <si>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</si>
  <si>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</si>
  <si>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</si>
  <si>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</si>
  <si>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</si>
  <si>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</si>
  <si>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</si>
  <si>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</si>
  <si>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</si>
  <si>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</si>
  <si>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</si>
  <si>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</si>
  <si>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</si>
  <si>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>T1009 02</t>
  </si>
  <si>
    <t xml:space="preserve">  Pomoći Komunalnom za sanaciju odlagališta kom.
  otpada i gradnju reciklažnog dvorišta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</si>
  <si>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</si>
  <si>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</si>
  <si>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</si>
  <si>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</si>
  <si>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</si>
  <si>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</si>
  <si>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</si>
  <si>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</si>
  <si>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</si>
  <si>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</si>
  <si>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</si>
  <si>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</si>
  <si>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</si>
  <si>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</si>
  <si>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</si>
  <si>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</si>
  <si>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</si>
  <si>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</si>
  <si>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</si>
  <si>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</si>
  <si>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</si>
  <si>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</si>
  <si>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</si>
  <si>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</si>
  <si>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</si>
  <si>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</si>
  <si>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</si>
  <si>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</si>
  <si>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</si>
  <si>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</si>
  <si>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</si>
  <si>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</si>
  <si>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</si>
  <si>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</si>
  <si>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</si>
  <si>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</si>
  <si>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</si>
  <si>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</si>
  <si>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</si>
  <si>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</si>
  <si>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</si>
  <si>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</si>
  <si>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</si>
  <si>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</si>
  <si>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</si>
  <si>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</si>
  <si>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</si>
  <si>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</si>
  <si>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</si>
  <si>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</si>
  <si>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</si>
  <si>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</si>
  <si>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</si>
  <si>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</si>
  <si>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</si>
  <si>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</si>
  <si>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</si>
  <si>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</si>
  <si>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</si>
  <si>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</si>
  <si>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</si>
  <si>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</si>
  <si>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</si>
  <si>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</si>
  <si>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</si>
  <si>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</si>
  <si>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</si>
  <si>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</si>
  <si>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</si>
  <si>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</si>
  <si>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</si>
  <si>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</si>
  <si>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</si>
  <si>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</si>
  <si>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</si>
  <si>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</si>
  <si>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</si>
  <si>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</si>
  <si>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</si>
  <si>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</si>
  <si>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</si>
  <si>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</si>
  <si>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</si>
  <si>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</si>
  <si>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</si>
  <si>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</si>
  <si>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</si>
  <si>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</si>
  <si>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</si>
  <si>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</si>
  <si>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</si>
  <si>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</si>
  <si>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</si>
  <si>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</si>
  <si>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</si>
  <si>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</si>
  <si>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</si>
  <si>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</si>
  <si>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</si>
  <si>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</si>
  <si>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</si>
  <si>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</si>
  <si>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</si>
  <si>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</si>
  <si>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</si>
  <si>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</si>
  <si>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</si>
  <si>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</si>
  <si>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</si>
  <si>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</si>
  <si>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</si>
  <si>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</si>
  <si>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</si>
  <si>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</si>
  <si>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</si>
  <si>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</si>
  <si>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</si>
  <si>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</si>
  <si>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</si>
  <si>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</si>
  <si>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</si>
  <si>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</si>
  <si>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</si>
  <si>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</si>
  <si>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</si>
  <si>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</si>
  <si>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</si>
  <si>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</si>
  <si>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</si>
  <si>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</si>
  <si>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</si>
  <si>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</si>
  <si>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</si>
  <si>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</si>
  <si>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</si>
  <si>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</si>
  <si>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Uređenje objekta radi smještaja Grad.knjižnice</t>
  </si>
  <si>
    <t>Funkcionalan i uređen objekat
radi preseljenje knjižnice</t>
  </si>
  <si>
    <t>0474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</si>
  <si>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</si>
  <si>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</si>
  <si>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</si>
  <si>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</si>
  <si>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</si>
  <si>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</si>
  <si>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</si>
  <si>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Projekcija
za 2020.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</si>
  <si>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</si>
  <si>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</si>
  <si>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</si>
  <si>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</si>
  <si>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</si>
  <si>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</si>
  <si>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</si>
  <si>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</si>
  <si>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K.projekt K1014 03: Izgradnja javnih površina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</si>
  <si>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</si>
  <si>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</si>
  <si>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</si>
  <si>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</si>
  <si>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</si>
  <si>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</si>
  <si>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</si>
  <si>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</si>
  <si>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</si>
  <si>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</si>
  <si>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</si>
  <si>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</si>
  <si>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</si>
  <si>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</si>
  <si>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</si>
  <si>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</si>
  <si>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</si>
  <si>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</si>
  <si>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</si>
  <si>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</si>
  <si>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</si>
  <si>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</si>
  <si>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</si>
  <si>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</si>
  <si>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</si>
  <si>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</si>
  <si>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</si>
  <si>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</si>
  <si>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</si>
  <si>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</si>
  <si>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</si>
  <si>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</si>
  <si>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</si>
  <si>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</si>
  <si>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</si>
  <si>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</si>
  <si>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</si>
  <si>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</si>
  <si>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</si>
  <si>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</si>
  <si>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</si>
  <si>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</si>
  <si>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</si>
  <si>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</si>
  <si>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</si>
  <si>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</si>
  <si>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</si>
  <si>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</si>
  <si>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</si>
  <si>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</si>
  <si>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</si>
  <si>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</si>
  <si>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</si>
  <si>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</si>
  <si>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</si>
  <si>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</si>
  <si>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</si>
  <si>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</si>
  <si>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</si>
  <si>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</si>
  <si>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</si>
  <si>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</si>
  <si>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</si>
  <si>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</si>
  <si>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</si>
  <si>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</si>
  <si>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</si>
  <si>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</si>
  <si>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</si>
  <si>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</si>
  <si>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</si>
  <si>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</si>
  <si>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</si>
  <si>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</si>
  <si>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</si>
  <si>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</si>
  <si>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</si>
  <si>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</si>
  <si>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</si>
  <si>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</si>
  <si>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</si>
  <si>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</si>
  <si>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</si>
  <si>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</si>
  <si>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</si>
  <si>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</si>
  <si>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</si>
  <si>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</si>
  <si>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</si>
  <si>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</si>
  <si>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</si>
  <si>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</si>
  <si>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</si>
  <si>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</si>
  <si>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</si>
  <si>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</si>
  <si>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</si>
  <si>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</si>
  <si>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Stjecanje nekretnina
- kult.dobra</t>
  </si>
  <si>
    <t>IZMJENE I DOPUNE</t>
  </si>
  <si>
    <t>Povećanje/
Smanjenje</t>
  </si>
  <si>
    <t xml:space="preserve">     U članku 2.Prihodi i primici, te rashodi i izdaci po ekonomskoj klasifikaciji utvrđeni u Računu prihoda i primitaka,</t>
  </si>
  <si>
    <t>"Službenom glasniku Grada Hvara".</t>
  </si>
  <si>
    <t xml:space="preserve"> K.projekt K1001 03:  Nabavka opreme za poslovanje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</si>
  <si>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</si>
  <si>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</si>
  <si>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</si>
  <si>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</si>
  <si>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</si>
  <si>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</si>
  <si>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</si>
  <si>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</si>
  <si>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</si>
  <si>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</si>
  <si>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</si>
  <si>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</si>
  <si>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</si>
  <si>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</si>
  <si>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03:  Kupnja nekretnina za opće namjene
                                   i pravo prvokupa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</si>
  <si>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</si>
  <si>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</si>
  <si>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</si>
  <si>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</si>
  <si>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</si>
  <si>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</si>
  <si>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</si>
  <si>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</si>
  <si>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</si>
  <si>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</si>
  <si>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</si>
  <si>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</si>
  <si>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</si>
  <si>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</si>
  <si>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</si>
  <si>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</si>
  <si>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</si>
  <si>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</si>
  <si>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</si>
  <si>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</si>
  <si>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</si>
  <si>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</si>
  <si>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</si>
  <si>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</si>
  <si>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</si>
  <si>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</si>
  <si>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</si>
  <si>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</si>
  <si>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</si>
  <si>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</si>
  <si>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</si>
  <si>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</si>
  <si>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</si>
  <si>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</si>
  <si>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</si>
  <si>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</si>
  <si>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</si>
  <si>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</si>
  <si>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</si>
  <si>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>POMOĆI DANE U INO. I UNUTAR OPĆEG PRORAČUNA</t>
  </si>
  <si>
    <t xml:space="preserve"> Program 1006:  Održavanje, dogradnja i adaptacija
                                   poslovnih objekta</t>
  </si>
  <si>
    <t xml:space="preserve"> T.projekt T2001 03:  Uređenje dječjeg igrališta vrtića</t>
  </si>
  <si>
    <t>se po nositeljima, korisnicima, programima, aktivnostima i projektima u posebnom dijelu Izmjena i dopuna Proračuna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</si>
  <si>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</si>
  <si>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</si>
  <si>
    <t>383</t>
  </si>
  <si>
    <t>Kazne, penali i naknade štete</t>
  </si>
  <si>
    <t xml:space="preserve"> Kazne, penali i naknade štete</t>
  </si>
  <si>
    <t>PRORAČUNA GRADA HVARA ZA 2019. GODINU</t>
  </si>
  <si>
    <t>I PROJEKCIJE ZA 2020 I 2021. GODINU</t>
  </si>
  <si>
    <t xml:space="preserve">     U Proračunu Grada Hvara za 2019. godinu i projekcijama za 2020. i 202.godinu ("Službeni glasnik Grada Hvara"</t>
  </si>
  <si>
    <t>Plan za
2019.god.</t>
  </si>
  <si>
    <t>NOVI PLAN
za 2019.god.</t>
  </si>
  <si>
    <t>Plan za
2019. god.</t>
  </si>
  <si>
    <t>I Z V O R I     F I N A N C I R A N J A   za   2019. god.</t>
  </si>
  <si>
    <t xml:space="preserve"> Aktivnost A1005 05:  Usluge policije i pomoć komunalnog 
redarstva</t>
  </si>
  <si>
    <t xml:space="preserve"> K.projekt K1006 04:  Rekonstrukcija posl.objekta na Trgu Marka 
Miličića</t>
  </si>
  <si>
    <t xml:space="preserve"> K.projekt K1009 03:  Kupnja zemljišta za sanaciju odlagališta
                                       i izgradnju reciklažnog dvorišta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</si>
  <si>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</si>
  <si>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</si>
  <si>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>NOVI
PLAN ZA
2019 god.</t>
  </si>
  <si>
    <t xml:space="preserve"> Aktivnost A1009 07:  Nabava materijala i edukacija građana
                                    za odvajanje otpada</t>
  </si>
  <si>
    <t xml:space="preserve"> K.projekt K1010 01:  Razvojna strategija turizma i
                              studija utjecaja na okoliš</t>
  </si>
  <si>
    <t xml:space="preserve"> K.projekt K1011 04:  Kupnja nekretnina na Trgu
                                          Marka Miličića-tržnica</t>
  </si>
  <si>
    <t xml:space="preserve"> Aktivnost A1011 05:  Uređenje Etno-eko sela</t>
  </si>
  <si>
    <t xml:space="preserve"> Aktivnost A1011 06:  Izgradnja nove benzinske postaje</t>
  </si>
  <si>
    <t xml:space="preserve"> T.projekt T1014 02:  Pomoć Komunalnom za kupnju
  uređaja i opreme za čišćenje i zbrinjavanje otpada na JP</t>
  </si>
  <si>
    <t xml:space="preserve"> K.projekt K1014 04:  Uređenje Trga Sv. Stjepana</t>
  </si>
  <si>
    <t xml:space="preserve"> K.projekt K1014 05:  Izgradnja i implementacija IP mreže</t>
  </si>
  <si>
    <t xml:space="preserve"> K.projekt K2001 02: Dodat. Ulaganje na zgradi i 
                           dvorištu Dječjeg vrtića Hvar</t>
  </si>
  <si>
    <t xml:space="preserve"> Program 1002:  Prigodno kulturni-zabavni programi</t>
  </si>
  <si>
    <t>DOPUNA MODELA FINANCIJSKOG PLANA ZA 2019 GODINU</t>
  </si>
  <si>
    <t>* plan rashoda i izdataka *</t>
  </si>
  <si>
    <r>
      <t xml:space="preserve">PLAN RAZVOJNIH PROGRAMA - INVESTICIJE 2019-2021  </t>
    </r>
    <r>
      <rPr>
        <sz val="18"/>
        <rFont val="Arial Narrow"/>
        <family val="2"/>
      </rPr>
      <t>(Izmjene 1/19)</t>
    </r>
  </si>
  <si>
    <t xml:space="preserve"> K projekt K1011 04: Kupnja nekretnine na Trgu Marka  
   Miličića-tržnica
                                   </t>
  </si>
  <si>
    <t>Stjecanje nekretnina
- tržnica</t>
  </si>
  <si>
    <t xml:space="preserve"> Kupnja nekretnine </t>
  </si>
  <si>
    <t>Uređena tržnica za potrebe građana</t>
  </si>
  <si>
    <t>K1011 04</t>
  </si>
  <si>
    <t xml:space="preserve"> K projekt K1011 06: Izgradnja nove benzinske postaje
                                   </t>
  </si>
  <si>
    <t>K1011 06</t>
  </si>
  <si>
    <t xml:space="preserve">  Izgradnja nove benzinske postaje</t>
  </si>
  <si>
    <t>Izrada tehničke dokumentaciju</t>
  </si>
  <si>
    <t>Stvoreni uvjeti za mjesto nove benzinske postaje</t>
  </si>
  <si>
    <t xml:space="preserve">  Dodatna ulaganja na zgradi  i dvorištu dječjeg vrtića Hvar</t>
  </si>
  <si>
    <t>Plan
za 2019.</t>
  </si>
  <si>
    <t>Projekcija
za 2021.</t>
  </si>
  <si>
    <t xml:space="preserve"> K.projekt K1009 06: Izgradnja oborinske odvodnje</t>
  </si>
  <si>
    <t>K1009 06</t>
  </si>
  <si>
    <t xml:space="preserve">  Izgradnja oborinske odvodnje</t>
  </si>
  <si>
    <t>Izgradnja oborinske odvodnje od Ograde do mora</t>
  </si>
  <si>
    <t>Izgradnja oborinske odvodnje</t>
  </si>
  <si>
    <t>Rješeno stanje oborinske odvodnje</t>
  </si>
  <si>
    <t xml:space="preserve"> K.projekt K1014 04: Uređenje Trga Sv. Stjepana</t>
  </si>
  <si>
    <t xml:space="preserve">  Uređenje Trga Sv. Stjepana</t>
  </si>
  <si>
    <t>Uređenje glavnog trga</t>
  </si>
  <si>
    <t>Uređenje javne površine</t>
  </si>
  <si>
    <t>Uređen glavni trg</t>
  </si>
  <si>
    <t xml:space="preserve"> K.projekt K1014 05: Izgradnja i implementacija IP mreže</t>
  </si>
  <si>
    <t>Povećani broj uređenih javnih pvoršina</t>
  </si>
  <si>
    <t>Gradnja novih javnih površina</t>
  </si>
  <si>
    <t>Uređenost prostora</t>
  </si>
  <si>
    <t>K1014 05</t>
  </si>
  <si>
    <r>
      <t xml:space="preserve">PLAN RAZVOJNIH PROGRAMA - KAPITALNE POMOĆI 2019-2021  </t>
    </r>
    <r>
      <rPr>
        <sz val="18"/>
        <rFont val="Arial Narrow"/>
        <family val="2"/>
      </rPr>
      <t>(Izmjene 1/19)</t>
    </r>
  </si>
  <si>
    <t>Novo vozilo autocisterna</t>
  </si>
  <si>
    <t>Plaćanje rate leasinga</t>
  </si>
  <si>
    <t>Učinkovitije gašenje požara</t>
  </si>
  <si>
    <t xml:space="preserve"> Manje nezbrinutog 
 kom. otpada i manja 
 zagađenost
 okoliša</t>
  </si>
  <si>
    <t xml:space="preserve"> Radovi na izgradnji
 kanalizacije
 </t>
  </si>
  <si>
    <t xml:space="preserve"> Manje fekalnih izljeva
 otpada i manja zagađenost
 okoliša</t>
  </si>
  <si>
    <t>423</t>
  </si>
  <si>
    <t>Prijevozna sredstva</t>
  </si>
  <si>
    <t xml:space="preserve">Grada Hvara za 2019. godinu kako slijedi: </t>
  </si>
  <si>
    <t xml:space="preserve"> Program1006:  Održavanje, dogradnja i adaptacija
poslovnih objekata</t>
  </si>
  <si>
    <t>K1006 02</t>
  </si>
  <si>
    <t xml:space="preserve"> K.projekt K1006 02: Adaptacija i dograd. zgrade Zakaštil</t>
  </si>
  <si>
    <t xml:space="preserve"> K.projekt K1006 04: Rekonstrukcija posl.objekta 
na Trgu Marka Miličića</t>
  </si>
  <si>
    <t xml:space="preserve">  Rekonstrukcija posl.objekta na Trgu Marka Miličića</t>
  </si>
  <si>
    <t xml:space="preserve"> Bolja uređenost 
cesta</t>
  </si>
  <si>
    <t xml:space="preserve"> K.projekt K101001: Razvojna strategija turizma i 
studija utjecaja na okoliš</t>
  </si>
  <si>
    <t xml:space="preserve">  Izrada razvojne strategije turizma i studije utjecaja na okoliš</t>
  </si>
  <si>
    <t xml:space="preserve"> K.projekt K1019 10: Dodatno ulaganje na gradskoj Loggi
 i kuli sat</t>
  </si>
  <si>
    <t xml:space="preserve"> K.projekt K1019 10:  Dodatna ulaganja na gradskoj Loggi
i kuli sat</t>
  </si>
  <si>
    <t xml:space="preserve">  Kupnja nekret.na Trgu Marka Miličića-tržnica</t>
  </si>
  <si>
    <t>Tehnička dokumentacija za novu benzinsku stanicu</t>
  </si>
  <si>
    <t xml:space="preserve"> Dokumentacija za izgradnju
 lučice
 </t>
  </si>
  <si>
    <t xml:space="preserve"> K.projekt K1018 05: Dodatn.ulaganje u nogomet.igralište K.Luka</t>
  </si>
  <si>
    <t xml:space="preserve">  Dodatna ulaganja na gradskoj Loggi i kuli sat</t>
  </si>
  <si>
    <t xml:space="preserve"> K.projekt K2001 02: Dodatno ulaganja na zgradi i dvorištu
                                         Dječjeg vrtića Hvar</t>
  </si>
  <si>
    <t xml:space="preserve"> T.Projekt T1009 02: Pomoć Komunalnom za sanaciju 
odlagališta komunal. otpada i izgradnja reciklažnog dvorišta</t>
  </si>
  <si>
    <t xml:space="preserve"> T.projekt T1009 05: Pomoć Odvodnji za izgradnju kanalizacije</t>
  </si>
  <si>
    <t>br. 12/18) u članku 1. "Plan za 2019.god." mijenja se i glasi:</t>
  </si>
  <si>
    <t xml:space="preserve"> Prijevozna sredstva</t>
  </si>
  <si>
    <t xml:space="preserve">        Rashodi poslovanja i rashodi za nabavu nefinancijske imovine u ukupnoj svoti od 64.164.661 kuna raspoređuju </t>
  </si>
  <si>
    <t xml:space="preserve">    Sastavni dio ovih Izmjena i dopuna Proračuna Grada Hvara za 2019.godinu su:</t>
  </si>
  <si>
    <t>1.  Rashodi i izdaci prema funkcijskoj klasifikaciji (Izmjene 1/19),</t>
  </si>
  <si>
    <t>KLASA: 400-01/18-01/30</t>
  </si>
  <si>
    <t xml:space="preserve">     Ove Izmjene i dopune Proračuna Grada Hvara za 2019.godinu stupaju na snagu prvog dana od dana objave u      </t>
  </si>
  <si>
    <t>4.  Plan razvojnih programa - investicije 2019-2021 (Izmjene 1/19),</t>
  </si>
  <si>
    <t>5.  Plan razvojnih programa - kapitalne pomoći 2019-2021 (Izmjene 1/19).</t>
  </si>
  <si>
    <t>2.  Dopuna modela financijskog plana za 2019.g plan- prihoda i primitaka (Izmjene 1/19),</t>
  </si>
  <si>
    <t>3.  Dopuna modela financijskog plana za 2019.g-plan rashoda i izdataka (Izmjene 1/19),</t>
  </si>
  <si>
    <t>Viškovi -922</t>
  </si>
  <si>
    <t>Viškovi
-922</t>
  </si>
  <si>
    <t>te Računu rashoda i izdataka za 2019. godinu, povećavaju se i smanjuju kako slijedi:</t>
  </si>
  <si>
    <t xml:space="preserve"> Aktivnost A1001 02:  Rad gradskog vijeća
     i radnih tijela GV</t>
  </si>
  <si>
    <t xml:space="preserve"> Aktivnost A1002 01:  Prigodni kulturni-zabavni programi, 
priredbe, koncerti, predstave i sl.</t>
  </si>
  <si>
    <t xml:space="preserve"> Program 1008:  Izgradnja i održavanje cesta i puteva</t>
  </si>
  <si>
    <t xml:space="preserve"> Program 1010:  Projekti strateškog razvoja i EU fondova</t>
  </si>
  <si>
    <t xml:space="preserve"> K.projekt K1011 02:  Planovi i projekti prostornog uređenja</t>
  </si>
  <si>
    <t xml:space="preserve"> K.projekt K1013 02:  Izgradnja javne rasvjete</t>
  </si>
  <si>
    <t xml:space="preserve"> Aktivnost A1015 03:  Održavanje grad.groblja i mrtvačnica                 </t>
  </si>
  <si>
    <t xml:space="preserve"> Aktivnost A1019 02:  Dani hvarskog kazališta</t>
  </si>
  <si>
    <t xml:space="preserve"> T.projekt T3001 02:  Kupnja knjižne građe i opreme </t>
  </si>
  <si>
    <t>PLAN  ZA
2019. GOD.</t>
  </si>
  <si>
    <r>
      <t xml:space="preserve">RASHODI I IZDACI PREMA FUNKCIJSKOJ KLASIFIKACIJI  </t>
    </r>
    <r>
      <rPr>
        <i/>
        <sz val="12"/>
        <rFont val="Arial Narrow"/>
        <family val="2"/>
      </rPr>
      <t>(Izmjene 1/19)</t>
    </r>
  </si>
  <si>
    <t>Grada Hvara ("Službeni glasnik Grada Hvara" br. 3/18 i 10/18) Gradsko vijeće Grada Hvara na 34. sjednici održanoj</t>
  </si>
  <si>
    <t>dana 27. lipnja, 2019. godine  d o n o s i:</t>
  </si>
  <si>
    <t>Hvar,27. lipnja, 2019.godine</t>
  </si>
  <si>
    <t>URBROJ: 2128/01-02-19-04</t>
  </si>
  <si>
    <t>Hvar, 27. lipanj, 2019. god.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</si>
</sst>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0" fontId="14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9" fontId="8" fillId="33" borderId="12" xfId="0" applyNumberFormat="1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/>
    </xf>
    <xf numFmtId="49" fontId="2" fillId="36" borderId="12" xfId="0" applyNumberFormat="1" applyFont="1" applyFill="1" applyBorder="1" applyAlignment="1">
      <alignment horizontal="left"/>
    </xf>
    <xf numFmtId="49" fontId="2" fillId="36" borderId="13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="140" zoomScaleNormal="140" zoomScalePageLayoutView="0" workbookViewId="0" topLeftCell="A154">
      <selection activeCell="A172" sqref="A172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9" customFormat="1" ht="25.5" customHeight="1">
      <c r="A1" s="99" t="s">
        <v>416</v>
      </c>
    </row>
    <row r="2" s="99" customFormat="1" ht="15" customHeight="1">
      <c r="A2" s="99" t="s">
        <v>760</v>
      </c>
    </row>
    <row r="3" s="99" customFormat="1" ht="15" customHeight="1">
      <c r="A3" s="99" t="s">
        <v>761</v>
      </c>
    </row>
    <row r="4" ht="42.75" customHeight="1"/>
    <row r="5" spans="1:5" ht="30" customHeight="1">
      <c r="A5" s="139" t="s">
        <v>584</v>
      </c>
      <c r="B5" s="139"/>
      <c r="C5" s="139"/>
      <c r="D5" s="139"/>
      <c r="E5" s="139"/>
    </row>
    <row r="6" spans="1:5" ht="21" customHeight="1">
      <c r="A6" s="140" t="s">
        <v>652</v>
      </c>
      <c r="B6" s="140"/>
      <c r="C6" s="140"/>
      <c r="D6" s="140"/>
      <c r="E6" s="140"/>
    </row>
    <row r="7" spans="1:5" ht="18" customHeight="1">
      <c r="A7" s="143" t="s">
        <v>653</v>
      </c>
      <c r="B7" s="143"/>
      <c r="C7" s="143"/>
      <c r="D7" s="143"/>
      <c r="E7" s="143"/>
    </row>
    <row r="8" spans="1:2" ht="18" customHeight="1">
      <c r="A8" s="19"/>
      <c r="B8" s="19"/>
    </row>
    <row r="9" ht="27" customHeight="1">
      <c r="A9" s="53" t="s">
        <v>108</v>
      </c>
    </row>
    <row r="11" spans="1:5" ht="16.5" customHeight="1">
      <c r="A11" s="141" t="s">
        <v>174</v>
      </c>
      <c r="B11" s="141"/>
      <c r="C11" s="141"/>
      <c r="D11" s="141"/>
      <c r="E11" s="141"/>
    </row>
    <row r="13" ht="16.5" customHeight="1">
      <c r="A13" s="99" t="s">
        <v>654</v>
      </c>
    </row>
    <row r="14" ht="13.5" customHeight="1">
      <c r="A14" s="99" t="s">
        <v>735</v>
      </c>
    </row>
    <row r="15" ht="6" customHeight="1"/>
    <row r="16" spans="1:5" ht="27" customHeight="1">
      <c r="A16" s="144" t="s">
        <v>130</v>
      </c>
      <c r="B16" s="145"/>
      <c r="C16" s="77" t="s">
        <v>655</v>
      </c>
      <c r="D16" s="77" t="s">
        <v>585</v>
      </c>
      <c r="E16" s="77" t="s">
        <v>656</v>
      </c>
    </row>
    <row r="17" spans="1:5" ht="18" customHeight="1">
      <c r="A17" s="12" t="s">
        <v>126</v>
      </c>
      <c r="B17" s="12"/>
      <c r="C17" s="32">
        <f>C44</f>
        <v>58023100</v>
      </c>
      <c r="D17" s="32">
        <f>D44</f>
        <v>790761</v>
      </c>
      <c r="E17" s="32">
        <f>E44</f>
        <v>58813861</v>
      </c>
    </row>
    <row r="18" spans="1:5" ht="18" customHeight="1">
      <c r="A18" s="12" t="s">
        <v>109</v>
      </c>
      <c r="B18" s="12"/>
      <c r="C18" s="32">
        <f>C68</f>
        <v>120000</v>
      </c>
      <c r="D18" s="32">
        <f>D68</f>
        <v>0</v>
      </c>
      <c r="E18" s="32">
        <f>E68</f>
        <v>120000</v>
      </c>
    </row>
    <row r="19" spans="1:5" ht="18" customHeight="1">
      <c r="A19" s="13" t="s">
        <v>110</v>
      </c>
      <c r="B19" s="13"/>
      <c r="C19" s="23">
        <f>SUM(C17:C18)</f>
        <v>58143100</v>
      </c>
      <c r="D19" s="23">
        <f>SUM(D17:D18)</f>
        <v>790761</v>
      </c>
      <c r="E19" s="23">
        <f>SUM(E17:E18)</f>
        <v>58933861</v>
      </c>
    </row>
    <row r="20" spans="1:5" ht="18" customHeight="1">
      <c r="A20" s="12" t="s">
        <v>127</v>
      </c>
      <c r="B20" s="12"/>
      <c r="C20" s="32">
        <f>C83</f>
        <v>40180500</v>
      </c>
      <c r="D20" s="32">
        <f>D83</f>
        <v>-737200</v>
      </c>
      <c r="E20" s="32">
        <f>E83</f>
        <v>39443300</v>
      </c>
    </row>
    <row r="21" spans="1:5" ht="18" customHeight="1">
      <c r="A21" s="12" t="s">
        <v>111</v>
      </c>
      <c r="B21" s="12"/>
      <c r="C21" s="32">
        <f>C109</f>
        <v>21756600</v>
      </c>
      <c r="D21" s="32">
        <f>D109</f>
        <v>2964761</v>
      </c>
      <c r="E21" s="32">
        <f>E109</f>
        <v>24721361</v>
      </c>
    </row>
    <row r="22" spans="1:5" ht="18" customHeight="1">
      <c r="A22" s="13" t="s">
        <v>128</v>
      </c>
      <c r="B22" s="13"/>
      <c r="C22" s="23">
        <f>SUM(C20:C21)</f>
        <v>61937100</v>
      </c>
      <c r="D22" s="23">
        <f>SUM(D20:D21)</f>
        <v>2227561</v>
      </c>
      <c r="E22" s="23">
        <f>SUM(E20:E21)</f>
        <v>64164661</v>
      </c>
    </row>
    <row r="23" spans="1:5" ht="18" customHeight="1">
      <c r="A23" s="12" t="s">
        <v>112</v>
      </c>
      <c r="B23" s="12"/>
      <c r="C23" s="32">
        <f>C19-C22</f>
        <v>-3794000</v>
      </c>
      <c r="D23" s="32">
        <f>D19-D22</f>
        <v>-1436800</v>
      </c>
      <c r="E23" s="32">
        <f>E19-E22</f>
        <v>-5230800</v>
      </c>
    </row>
    <row r="24" ht="19.5" customHeight="1"/>
    <row r="25" spans="1:5" ht="27" customHeight="1">
      <c r="A25" s="25" t="s">
        <v>129</v>
      </c>
      <c r="B25" s="26"/>
      <c r="C25" s="77" t="s">
        <v>655</v>
      </c>
      <c r="D25" s="77" t="s">
        <v>585</v>
      </c>
      <c r="E25" s="77" t="s">
        <v>656</v>
      </c>
    </row>
    <row r="26" spans="1:5" ht="18" customHeight="1">
      <c r="A26" s="78" t="s">
        <v>236</v>
      </c>
      <c r="B26" s="12"/>
      <c r="C26" s="32">
        <f>C75</f>
        <v>0</v>
      </c>
      <c r="D26" s="32">
        <f>D75</f>
        <v>0</v>
      </c>
      <c r="E26" s="32">
        <f>E75</f>
        <v>0</v>
      </c>
    </row>
    <row r="27" spans="1:5" ht="18" customHeight="1">
      <c r="A27" s="78" t="s">
        <v>14</v>
      </c>
      <c r="B27" s="12"/>
      <c r="C27" s="32">
        <v>0</v>
      </c>
      <c r="D27" s="32">
        <v>0</v>
      </c>
      <c r="E27" s="32">
        <v>0</v>
      </c>
    </row>
    <row r="28" spans="1:5" ht="18" customHeight="1">
      <c r="A28" s="13" t="s">
        <v>188</v>
      </c>
      <c r="B28" s="13"/>
      <c r="C28" s="23">
        <f>C26-C27</f>
        <v>0</v>
      </c>
      <c r="D28" s="23">
        <f>D26-D27</f>
        <v>0</v>
      </c>
      <c r="E28" s="23">
        <f>E26-E27</f>
        <v>0</v>
      </c>
    </row>
    <row r="29" spans="3:5" ht="21" customHeight="1">
      <c r="C29" s="22"/>
      <c r="D29" s="22"/>
      <c r="E29" s="22"/>
    </row>
    <row r="30" spans="1:5" ht="18" customHeight="1">
      <c r="A30" s="13" t="s">
        <v>131</v>
      </c>
      <c r="B30" s="13"/>
      <c r="C30" s="79">
        <f>C78</f>
        <v>58143100</v>
      </c>
      <c r="D30" s="79">
        <f>D78</f>
        <v>790761</v>
      </c>
      <c r="E30" s="79">
        <f>E78</f>
        <v>58933861</v>
      </c>
    </row>
    <row r="31" spans="1:5" ht="18" customHeight="1">
      <c r="A31" s="13" t="s">
        <v>132</v>
      </c>
      <c r="B31" s="13"/>
      <c r="C31" s="79">
        <f>C22+C27</f>
        <v>61937100</v>
      </c>
      <c r="D31" s="79">
        <f>D22+D27</f>
        <v>2227561</v>
      </c>
      <c r="E31" s="79">
        <f>E22+E27</f>
        <v>64164661</v>
      </c>
    </row>
    <row r="32" spans="1:5" ht="18" customHeight="1">
      <c r="A32" s="12" t="s">
        <v>133</v>
      </c>
      <c r="B32" s="12"/>
      <c r="C32" s="32">
        <f>C30-C31</f>
        <v>-3794000</v>
      </c>
      <c r="D32" s="32">
        <f>D30-D31</f>
        <v>-1436800</v>
      </c>
      <c r="E32" s="32">
        <f>E30-E31</f>
        <v>-5230800</v>
      </c>
    </row>
    <row r="33" spans="1:5" ht="18" customHeight="1">
      <c r="A33" s="13" t="s">
        <v>301</v>
      </c>
      <c r="B33" s="13"/>
      <c r="C33" s="23">
        <v>3794000</v>
      </c>
      <c r="D33" s="23">
        <f>E33-C33</f>
        <v>1436800</v>
      </c>
      <c r="E33" s="23">
        <v>5230800</v>
      </c>
    </row>
    <row r="34" spans="1:5" ht="18" customHeight="1">
      <c r="A34" s="12" t="s">
        <v>134</v>
      </c>
      <c r="B34" s="12"/>
      <c r="C34" s="32">
        <f>C33+C32</f>
        <v>0</v>
      </c>
      <c r="D34" s="32">
        <f>D33+D32</f>
        <v>0</v>
      </c>
      <c r="E34" s="32">
        <f>E33+E32</f>
        <v>0</v>
      </c>
    </row>
    <row r="35" ht="20.25" customHeight="1"/>
    <row r="36" ht="15.75" customHeight="1"/>
    <row r="37" spans="1:5" s="99" customFormat="1" ht="18" customHeight="1">
      <c r="A37" s="141" t="s">
        <v>184</v>
      </c>
      <c r="B37" s="141"/>
      <c r="C37" s="141"/>
      <c r="D37" s="141"/>
      <c r="E37" s="141"/>
    </row>
    <row r="38" s="99" customFormat="1" ht="12"/>
    <row r="39" s="99" customFormat="1" ht="15" customHeight="1">
      <c r="A39" s="99" t="s">
        <v>586</v>
      </c>
    </row>
    <row r="40" s="99" customFormat="1" ht="15" customHeight="1">
      <c r="A40" s="99" t="s">
        <v>748</v>
      </c>
    </row>
    <row r="41" spans="1:2" ht="25.5" customHeight="1">
      <c r="A41" s="9" t="s">
        <v>12</v>
      </c>
      <c r="B41" s="9"/>
    </row>
    <row r="42" spans="3:5" ht="12" customHeight="1">
      <c r="C42" s="20"/>
      <c r="D42" s="80"/>
      <c r="E42" s="80" t="s">
        <v>107</v>
      </c>
    </row>
    <row r="43" spans="1:5" ht="25.5" customHeight="1">
      <c r="A43" s="68" t="s">
        <v>106</v>
      </c>
      <c r="B43" s="110" t="s">
        <v>146</v>
      </c>
      <c r="C43" s="83" t="s">
        <v>655</v>
      </c>
      <c r="D43" s="83" t="s">
        <v>585</v>
      </c>
      <c r="E43" s="83" t="s">
        <v>656</v>
      </c>
    </row>
    <row r="44" spans="1:5" ht="24" customHeight="1">
      <c r="A44" s="81" t="s">
        <v>135</v>
      </c>
      <c r="B44" s="82" t="s">
        <v>136</v>
      </c>
      <c r="C44" s="15">
        <f>C45+C49+C55+C58+C62+C65</f>
        <v>58023100</v>
      </c>
      <c r="D44" s="15">
        <f>D45+D49+D55+D58+D62+D65</f>
        <v>790761</v>
      </c>
      <c r="E44" s="15">
        <f>E45+E49+E55+E58+E62+E65</f>
        <v>58813861</v>
      </c>
    </row>
    <row r="45" spans="1:5" ht="21" customHeight="1">
      <c r="A45" s="16" t="s">
        <v>137</v>
      </c>
      <c r="B45" s="13" t="s">
        <v>113</v>
      </c>
      <c r="C45" s="14">
        <f>C46+C47+C48</f>
        <v>20811000</v>
      </c>
      <c r="D45" s="14">
        <f>D46+D47+D48</f>
        <v>0</v>
      </c>
      <c r="E45" s="14">
        <f>E46+E47+E48</f>
        <v>20811000</v>
      </c>
    </row>
    <row r="46" spans="1:5" s="22" customFormat="1" ht="18" customHeight="1">
      <c r="A46" s="59" t="s">
        <v>138</v>
      </c>
      <c r="B46" s="58" t="s">
        <v>335</v>
      </c>
      <c r="C46" s="60">
        <v>9051000</v>
      </c>
      <c r="D46" s="60">
        <f>E46-C46</f>
        <v>0</v>
      </c>
      <c r="E46" s="60">
        <v>9051000</v>
      </c>
    </row>
    <row r="47" spans="1:5" s="22" customFormat="1" ht="18" customHeight="1">
      <c r="A47" s="59" t="s">
        <v>139</v>
      </c>
      <c r="B47" s="58" t="s">
        <v>336</v>
      </c>
      <c r="C47" s="60">
        <v>8000000</v>
      </c>
      <c r="D47" s="60">
        <f>E47-C47</f>
        <v>0</v>
      </c>
      <c r="E47" s="60">
        <v>8000000</v>
      </c>
    </row>
    <row r="48" spans="1:5" s="22" customFormat="1" ht="18" customHeight="1">
      <c r="A48" s="59" t="s">
        <v>140</v>
      </c>
      <c r="B48" s="58" t="s">
        <v>337</v>
      </c>
      <c r="C48" s="60">
        <v>3760000</v>
      </c>
      <c r="D48" s="60">
        <f>E48-C48</f>
        <v>0</v>
      </c>
      <c r="E48" s="60">
        <v>3760000</v>
      </c>
    </row>
    <row r="49" spans="1:5" ht="21" customHeight="1">
      <c r="A49" s="16" t="s">
        <v>141</v>
      </c>
      <c r="B49" s="13" t="s">
        <v>114</v>
      </c>
      <c r="C49" s="14">
        <f>SUM(C50:C54)</f>
        <v>12260000</v>
      </c>
      <c r="D49" s="14">
        <f>SUM(D50:D54)</f>
        <v>-445500</v>
      </c>
      <c r="E49" s="14">
        <f>SUM(E50:E54)</f>
        <v>11814500</v>
      </c>
    </row>
    <row r="50" spans="1:5" s="22" customFormat="1" ht="18" customHeight="1">
      <c r="A50" s="59" t="s">
        <v>476</v>
      </c>
      <c r="B50" s="58" t="s">
        <v>477</v>
      </c>
      <c r="C50" s="60">
        <v>240000</v>
      </c>
      <c r="D50" s="60">
        <f>E50-C50</f>
        <v>30000</v>
      </c>
      <c r="E50" s="60">
        <v>270000</v>
      </c>
    </row>
    <row r="51" spans="1:5" s="22" customFormat="1" ht="18" customHeight="1">
      <c r="A51" s="59" t="s">
        <v>142</v>
      </c>
      <c r="B51" s="58" t="s">
        <v>338</v>
      </c>
      <c r="C51" s="60">
        <v>7740000</v>
      </c>
      <c r="D51" s="60">
        <f>E51-C51</f>
        <v>-750000</v>
      </c>
      <c r="E51" s="60">
        <v>6990000</v>
      </c>
    </row>
    <row r="52" spans="1:5" s="22" customFormat="1" ht="18" customHeight="1">
      <c r="A52" s="59" t="s">
        <v>98</v>
      </c>
      <c r="B52" s="58" t="s">
        <v>339</v>
      </c>
      <c r="C52" s="60">
        <v>1700000</v>
      </c>
      <c r="D52" s="60">
        <f>E52-C52</f>
        <v>49500</v>
      </c>
      <c r="E52" s="60">
        <v>1749500</v>
      </c>
    </row>
    <row r="53" spans="1:5" s="22" customFormat="1" ht="18" customHeight="1">
      <c r="A53" s="59" t="s">
        <v>303</v>
      </c>
      <c r="B53" s="58" t="s">
        <v>460</v>
      </c>
      <c r="C53" s="60">
        <v>80000</v>
      </c>
      <c r="D53" s="60">
        <f>E53-C53</f>
        <v>0</v>
      </c>
      <c r="E53" s="60">
        <v>80000</v>
      </c>
    </row>
    <row r="54" spans="1:5" s="22" customFormat="1" ht="18" customHeight="1">
      <c r="A54" s="59" t="s">
        <v>429</v>
      </c>
      <c r="B54" s="58" t="s">
        <v>459</v>
      </c>
      <c r="C54" s="60">
        <v>2500000</v>
      </c>
      <c r="D54" s="60">
        <f>E54-C54</f>
        <v>225000</v>
      </c>
      <c r="E54" s="60">
        <v>2725000</v>
      </c>
    </row>
    <row r="55" spans="1:5" ht="20.25" customHeight="1">
      <c r="A55" s="16" t="s">
        <v>143</v>
      </c>
      <c r="B55" s="13" t="s">
        <v>115</v>
      </c>
      <c r="C55" s="14">
        <f>C56+C57</f>
        <v>6135600</v>
      </c>
      <c r="D55" s="14">
        <f>D56+D57</f>
        <v>2000</v>
      </c>
      <c r="E55" s="14">
        <f>E56+E57</f>
        <v>6137600</v>
      </c>
    </row>
    <row r="56" spans="1:5" s="22" customFormat="1" ht="18" customHeight="1">
      <c r="A56" s="59" t="s">
        <v>144</v>
      </c>
      <c r="B56" s="58" t="s">
        <v>340</v>
      </c>
      <c r="C56" s="60">
        <v>125600</v>
      </c>
      <c r="D56" s="60">
        <f>E56-C56</f>
        <v>2000</v>
      </c>
      <c r="E56" s="60">
        <v>127600</v>
      </c>
    </row>
    <row r="57" spans="1:5" s="22" customFormat="1" ht="18" customHeight="1">
      <c r="A57" s="59" t="s">
        <v>145</v>
      </c>
      <c r="B57" s="58" t="s">
        <v>341</v>
      </c>
      <c r="C57" s="60">
        <v>6010000</v>
      </c>
      <c r="D57" s="60">
        <f>E57-C57</f>
        <v>0</v>
      </c>
      <c r="E57" s="60">
        <v>6010000</v>
      </c>
    </row>
    <row r="58" spans="1:5" ht="21" customHeight="1">
      <c r="A58" s="18" t="s">
        <v>147</v>
      </c>
      <c r="B58" s="13" t="s">
        <v>237</v>
      </c>
      <c r="C58" s="14">
        <f>C59+C60+C61</f>
        <v>8581500</v>
      </c>
      <c r="D58" s="14">
        <f>D59+D60+D61</f>
        <v>0</v>
      </c>
      <c r="E58" s="14">
        <f>E59+E60+E61</f>
        <v>8581500</v>
      </c>
    </row>
    <row r="59" spans="1:5" s="22" customFormat="1" ht="18" customHeight="1">
      <c r="A59" s="61" t="s">
        <v>148</v>
      </c>
      <c r="B59" s="58" t="s">
        <v>342</v>
      </c>
      <c r="C59" s="60">
        <v>1171500</v>
      </c>
      <c r="D59" s="60">
        <f>E59-C59</f>
        <v>0</v>
      </c>
      <c r="E59" s="60">
        <v>1171500</v>
      </c>
    </row>
    <row r="60" spans="1:5" s="22" customFormat="1" ht="18" customHeight="1">
      <c r="A60" s="61" t="s">
        <v>149</v>
      </c>
      <c r="B60" s="58" t="s">
        <v>343</v>
      </c>
      <c r="C60" s="60">
        <v>910000</v>
      </c>
      <c r="D60" s="60">
        <f>E60-C60</f>
        <v>0</v>
      </c>
      <c r="E60" s="60">
        <v>910000</v>
      </c>
    </row>
    <row r="61" spans="1:5" s="22" customFormat="1" ht="18" customHeight="1">
      <c r="A61" s="61" t="s">
        <v>176</v>
      </c>
      <c r="B61" s="58" t="s">
        <v>344</v>
      </c>
      <c r="C61" s="60">
        <v>6500000</v>
      </c>
      <c r="D61" s="60">
        <f>E61-C61</f>
        <v>0</v>
      </c>
      <c r="E61" s="60">
        <v>6500000</v>
      </c>
    </row>
    <row r="62" spans="1:5" ht="21" customHeight="1">
      <c r="A62" s="18" t="s">
        <v>150</v>
      </c>
      <c r="B62" s="13" t="s">
        <v>238</v>
      </c>
      <c r="C62" s="14">
        <f>C63+C64</f>
        <v>9825000</v>
      </c>
      <c r="D62" s="14">
        <f>D63+D64</f>
        <v>1234261</v>
      </c>
      <c r="E62" s="14">
        <f>E63+E64</f>
        <v>11059261</v>
      </c>
    </row>
    <row r="63" spans="1:5" s="22" customFormat="1" ht="18" customHeight="1">
      <c r="A63" s="61" t="s">
        <v>151</v>
      </c>
      <c r="B63" s="58" t="s">
        <v>345</v>
      </c>
      <c r="C63" s="60">
        <v>9605000</v>
      </c>
      <c r="D63" s="60">
        <f>E63-C63</f>
        <v>0</v>
      </c>
      <c r="E63" s="60">
        <v>9605000</v>
      </c>
    </row>
    <row r="64" spans="1:5" s="22" customFormat="1" ht="18" customHeight="1">
      <c r="A64" s="61" t="s">
        <v>152</v>
      </c>
      <c r="B64" s="58" t="s">
        <v>346</v>
      </c>
      <c r="C64" s="60">
        <v>220000</v>
      </c>
      <c r="D64" s="60">
        <f>E64-C64</f>
        <v>1234261</v>
      </c>
      <c r="E64" s="60">
        <v>1454261</v>
      </c>
    </row>
    <row r="65" spans="1:5" ht="21" customHeight="1">
      <c r="A65" s="18" t="s">
        <v>177</v>
      </c>
      <c r="B65" s="13" t="s">
        <v>178</v>
      </c>
      <c r="C65" s="14">
        <f>C66+C67</f>
        <v>410000</v>
      </c>
      <c r="D65" s="14">
        <f>D66+D67</f>
        <v>0</v>
      </c>
      <c r="E65" s="14">
        <f>E66+E67</f>
        <v>410000</v>
      </c>
    </row>
    <row r="66" spans="1:5" s="22" customFormat="1" ht="18" customHeight="1">
      <c r="A66" s="61" t="s">
        <v>179</v>
      </c>
      <c r="B66" s="58" t="s">
        <v>347</v>
      </c>
      <c r="C66" s="60">
        <v>310000</v>
      </c>
      <c r="D66" s="60">
        <f>E66-C66</f>
        <v>0</v>
      </c>
      <c r="E66" s="60">
        <v>310000</v>
      </c>
    </row>
    <row r="67" spans="1:5" s="22" customFormat="1" ht="18" customHeight="1">
      <c r="A67" s="61" t="s">
        <v>185</v>
      </c>
      <c r="B67" s="58" t="s">
        <v>348</v>
      </c>
      <c r="C67" s="60">
        <v>100000</v>
      </c>
      <c r="D67" s="60">
        <f>E67-C67</f>
        <v>0</v>
      </c>
      <c r="E67" s="60">
        <v>100000</v>
      </c>
    </row>
    <row r="68" spans="1:5" ht="23.25" customHeight="1">
      <c r="A68" s="85" t="s">
        <v>153</v>
      </c>
      <c r="B68" s="82" t="s">
        <v>116</v>
      </c>
      <c r="C68" s="15">
        <f>C69+C71</f>
        <v>120000</v>
      </c>
      <c r="D68" s="15">
        <f>D69+D71</f>
        <v>0</v>
      </c>
      <c r="E68" s="15">
        <f>E69+E71</f>
        <v>120000</v>
      </c>
    </row>
    <row r="69" spans="1:5" ht="21" customHeight="1">
      <c r="A69" s="18" t="s">
        <v>154</v>
      </c>
      <c r="B69" s="13" t="s">
        <v>193</v>
      </c>
      <c r="C69" s="14">
        <f>SUM(C70)</f>
        <v>100000</v>
      </c>
      <c r="D69" s="14">
        <f>SUM(D70)</f>
        <v>0</v>
      </c>
      <c r="E69" s="14">
        <f>SUM(E70)</f>
        <v>100000</v>
      </c>
    </row>
    <row r="70" spans="1:5" s="22" customFormat="1" ht="18" customHeight="1">
      <c r="A70" s="61" t="s">
        <v>155</v>
      </c>
      <c r="B70" s="58" t="s">
        <v>349</v>
      </c>
      <c r="C70" s="60">
        <v>100000</v>
      </c>
      <c r="D70" s="60">
        <f>E70-C70</f>
        <v>0</v>
      </c>
      <c r="E70" s="60">
        <v>100000</v>
      </c>
    </row>
    <row r="71" spans="1:5" ht="21" customHeight="1">
      <c r="A71" s="18" t="s">
        <v>156</v>
      </c>
      <c r="B71" s="13" t="s">
        <v>194</v>
      </c>
      <c r="C71" s="14">
        <f>SUM(C72+C73)</f>
        <v>20000</v>
      </c>
      <c r="D71" s="14">
        <f>SUM(D72+D73)</f>
        <v>0</v>
      </c>
      <c r="E71" s="14">
        <f>SUM(E72+E73)</f>
        <v>20000</v>
      </c>
    </row>
    <row r="72" spans="1:5" s="22" customFormat="1" ht="18" customHeight="1">
      <c r="A72" s="61" t="s">
        <v>157</v>
      </c>
      <c r="B72" s="58" t="s">
        <v>350</v>
      </c>
      <c r="C72" s="60">
        <v>20000</v>
      </c>
      <c r="D72" s="60">
        <f>E72-C72</f>
        <v>0</v>
      </c>
      <c r="E72" s="60">
        <v>20000</v>
      </c>
    </row>
    <row r="73" spans="1:5" s="22" customFormat="1" ht="18" customHeight="1">
      <c r="A73" s="61" t="s">
        <v>198</v>
      </c>
      <c r="B73" s="58" t="s">
        <v>351</v>
      </c>
      <c r="C73" s="60">
        <v>0</v>
      </c>
      <c r="D73" s="60">
        <f>E73-C73</f>
        <v>0</v>
      </c>
      <c r="E73" s="60">
        <v>0</v>
      </c>
    </row>
    <row r="74" spans="1:5" ht="22.5" customHeight="1">
      <c r="A74" s="12"/>
      <c r="B74" s="86" t="s">
        <v>117</v>
      </c>
      <c r="C74" s="15">
        <f>C44+C68</f>
        <v>58143100</v>
      </c>
      <c r="D74" s="15">
        <f>D44+D68</f>
        <v>790761</v>
      </c>
      <c r="E74" s="15">
        <f>E44+E68</f>
        <v>58933861</v>
      </c>
    </row>
    <row r="75" spans="1:5" ht="23.25" customHeight="1">
      <c r="A75" s="85" t="s">
        <v>199</v>
      </c>
      <c r="B75" s="82" t="s">
        <v>202</v>
      </c>
      <c r="C75" s="15">
        <f>C76+C79</f>
        <v>0</v>
      </c>
      <c r="D75" s="15">
        <f>D76+D79</f>
        <v>0</v>
      </c>
      <c r="E75" s="15">
        <f>E76+E79</f>
        <v>0</v>
      </c>
    </row>
    <row r="76" spans="1:5" ht="21" customHeight="1">
      <c r="A76" s="18" t="s">
        <v>200</v>
      </c>
      <c r="B76" s="13" t="s">
        <v>239</v>
      </c>
      <c r="C76" s="14">
        <f>SUM(C77)</f>
        <v>0</v>
      </c>
      <c r="D76" s="14">
        <f>SUM(D77)</f>
        <v>0</v>
      </c>
      <c r="E76" s="14">
        <f>SUM(E77)</f>
        <v>0</v>
      </c>
    </row>
    <row r="77" spans="1:5" ht="18" customHeight="1">
      <c r="A77" s="87" t="s">
        <v>201</v>
      </c>
      <c r="B77" s="88" t="s">
        <v>352</v>
      </c>
      <c r="C77" s="89">
        <v>0</v>
      </c>
      <c r="D77" s="60">
        <f>E77-C77</f>
        <v>0</v>
      </c>
      <c r="E77" s="89">
        <v>0</v>
      </c>
    </row>
    <row r="78" spans="1:5" ht="22.5" customHeight="1">
      <c r="A78" s="12"/>
      <c r="B78" s="86" t="s">
        <v>203</v>
      </c>
      <c r="C78" s="15">
        <f>C74+C75</f>
        <v>58143100</v>
      </c>
      <c r="D78" s="15">
        <f>D74+D75</f>
        <v>790761</v>
      </c>
      <c r="E78" s="15">
        <f>E74+E75</f>
        <v>58933861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158</v>
      </c>
    </row>
    <row r="81" ht="12.75" customHeight="1"/>
    <row r="82" spans="1:5" ht="27" customHeight="1">
      <c r="A82" s="68" t="s">
        <v>106</v>
      </c>
      <c r="B82" s="110" t="s">
        <v>13</v>
      </c>
      <c r="C82" s="83" t="s">
        <v>655</v>
      </c>
      <c r="D82" s="83" t="s">
        <v>585</v>
      </c>
      <c r="E82" s="83" t="s">
        <v>656</v>
      </c>
    </row>
    <row r="83" spans="1:5" ht="24" customHeight="1">
      <c r="A83" s="85" t="s">
        <v>159</v>
      </c>
      <c r="B83" s="82" t="s">
        <v>164</v>
      </c>
      <c r="C83" s="15">
        <f>C84+C88+C94+C96+C98+C101+C103</f>
        <v>40180500</v>
      </c>
      <c r="D83" s="15">
        <f>D84+D88+D94+D96+D98+D101+D103</f>
        <v>-737200</v>
      </c>
      <c r="E83" s="15">
        <f>E84+E88+E94+E96+E98+E101+E103</f>
        <v>39443300</v>
      </c>
    </row>
    <row r="84" spans="1:5" ht="21" customHeight="1">
      <c r="A84" s="18" t="s">
        <v>160</v>
      </c>
      <c r="B84" s="91" t="s">
        <v>118</v>
      </c>
      <c r="C84" s="14">
        <f>SUM(C85+C86+C87)</f>
        <v>7494000</v>
      </c>
      <c r="D84" s="14">
        <f>SUM(D85+D86+D87)</f>
        <v>-15000</v>
      </c>
      <c r="E84" s="14">
        <f>SUM(E85+E86+E87)</f>
        <v>7479000</v>
      </c>
    </row>
    <row r="85" spans="1:7" ht="18" customHeight="1">
      <c r="A85" s="87" t="s">
        <v>161</v>
      </c>
      <c r="B85" s="88" t="s">
        <v>353</v>
      </c>
      <c r="C85" s="89">
        <f>'2) Posebni'!D10+'2) Posebni'!D297+'2) Posebni'!D365+'2) Posebni'!D392</f>
        <v>6249500</v>
      </c>
      <c r="D85" s="89">
        <f>'2) Posebni'!E10+'2) Posebni'!E297+'2) Posebni'!E365+'2) Posebni'!E392</f>
        <v>-19000</v>
      </c>
      <c r="E85" s="89">
        <f>'2) Posebni'!F10+'2) Posebni'!F297+'2) Posebni'!F365+'2) Posebni'!F392</f>
        <v>6230500</v>
      </c>
      <c r="G85" s="80"/>
    </row>
    <row r="86" spans="1:5" ht="18" customHeight="1">
      <c r="A86" s="87" t="s">
        <v>162</v>
      </c>
      <c r="B86" s="88" t="s">
        <v>354</v>
      </c>
      <c r="C86" s="89">
        <f>'2) Posebni'!D11+'2) Posebni'!D366+'2) Posebni'!D393</f>
        <v>212500</v>
      </c>
      <c r="D86" s="89">
        <f>'2) Posebni'!E11+'2) Posebni'!E366+'2) Posebni'!E393</f>
        <v>4000</v>
      </c>
      <c r="E86" s="89">
        <f>'2) Posebni'!F11+'2) Posebni'!F366+'2) Posebni'!F393</f>
        <v>216500</v>
      </c>
    </row>
    <row r="87" spans="1:5" ht="18" customHeight="1">
      <c r="A87" s="87" t="s">
        <v>163</v>
      </c>
      <c r="B87" s="88" t="s">
        <v>355</v>
      </c>
      <c r="C87" s="89">
        <f>'2) Posebni'!D12+'2) Posebni'!D298+'2) Posebni'!D367+'2) Posebni'!D394</f>
        <v>1032000</v>
      </c>
      <c r="D87" s="89">
        <f>'2) Posebni'!E12+'2) Posebni'!E298+'2) Posebni'!E367+'2) Posebni'!E394</f>
        <v>0</v>
      </c>
      <c r="E87" s="89">
        <f>'2) Posebni'!F12+'2) Posebni'!F298+'2) Posebni'!F367+'2) Posebni'!F394</f>
        <v>1032000</v>
      </c>
    </row>
    <row r="88" spans="1:5" ht="21" customHeight="1">
      <c r="A88" s="35">
        <v>32</v>
      </c>
      <c r="B88" s="13" t="s">
        <v>119</v>
      </c>
      <c r="C88" s="14">
        <f>SUM(C89:C93)</f>
        <v>19325400</v>
      </c>
      <c r="D88" s="14">
        <f>SUM(D89:D93)</f>
        <v>-513700</v>
      </c>
      <c r="E88" s="14">
        <f>SUM(E89:E93)</f>
        <v>18811700</v>
      </c>
    </row>
    <row r="89" spans="1:5" ht="18" customHeight="1">
      <c r="A89" s="92">
        <v>321</v>
      </c>
      <c r="B89" s="88" t="s">
        <v>356</v>
      </c>
      <c r="C89" s="89">
        <f>'2) Posebni'!D14+'2) Posebni'!D300+'2) Posebni'!D369+'2) Posebni'!D396</f>
        <v>428000</v>
      </c>
      <c r="D89" s="89">
        <f>'2) Posebni'!E14+'2) Posebni'!E300+'2) Posebni'!E369+'2) Posebni'!E396</f>
        <v>19000</v>
      </c>
      <c r="E89" s="89">
        <f>'2) Posebni'!F14+'2) Posebni'!F300+'2) Posebni'!F369+'2) Posebni'!F396</f>
        <v>447000</v>
      </c>
    </row>
    <row r="90" spans="1:5" ht="18" customHeight="1">
      <c r="A90" s="92">
        <v>322</v>
      </c>
      <c r="B90" s="88" t="s">
        <v>357</v>
      </c>
      <c r="C90" s="89">
        <f>'2) Posebni'!D15+'2) Posebni'!D31+'2) Posebni'!D79+'2) Posebni'!D104+'2) Posebni'!D136+'2) Posebni'!D180+'2) Posebni'!D188+'2) Posebni'!D219+'2) Posebni'!D245+'2) Posebni'!D262+'2) Posebni'!D281+'2) Posebni'!D288+'2) Posebni'!D370+'2) Posebni'!D397</f>
        <v>2272000</v>
      </c>
      <c r="D90" s="89">
        <f>'2) Posebni'!E15+'2) Posebni'!E31+'2) Posebni'!E79+'2) Posebni'!E104+'2) Posebni'!E136+'2) Posebni'!E180+'2) Posebni'!E188+'2) Posebni'!E219+'2) Posebni'!E245+'2) Posebni'!E262+'2) Posebni'!E281+'2) Posebni'!E288+'2) Posebni'!E370+'2) Posebni'!E397</f>
        <v>6300</v>
      </c>
      <c r="E90" s="89">
        <f>'2) Posebni'!F15+'2) Posebni'!F31+'2) Posebni'!F79+'2) Posebni'!F104+'2) Posebni'!F136+'2) Posebni'!F180+'2) Posebni'!F188+'2) Posebni'!F219+'2) Posebni'!F245+'2) Posebni'!F262+'2) Posebni'!F281+'2) Posebni'!F288+'2) Posebni'!F370+'2) Posebni'!F397</f>
        <v>2278300</v>
      </c>
    </row>
    <row r="91" spans="1:5" ht="18" customHeight="1">
      <c r="A91" s="92">
        <v>323</v>
      </c>
      <c r="B91" s="88" t="s">
        <v>358</v>
      </c>
      <c r="C91" s="89">
        <f>'2) Posebni'!D16+'2) Posebni'!D20+'2) Posebni'!D32+'2) Posebni'!D43+'2) Posebni'!D80+'2) Posebni'!D105+'2) Posebni'!D115+'2) Posebni'!D124+'2) Posebni'!D137+'2) Posebni'!D151+'2) Posebni'!D165+'2) Posebni'!D181+'2) Posebni'!D189+'2) Posebni'!D215+'2) Posebni'!D220+'2) Posebni'!D223+'2) Posebni'!D246+'2) Posebni'!D263+'2) Posebni'!D267+'2) Posebni'!D282+'2) Posebni'!D301+'2) Posebni'!D371+'2) Posebni'!D383+'2) Posebni'!D398</f>
        <v>15213450</v>
      </c>
      <c r="D91" s="89">
        <f>'2) Posebni'!E16+'2) Posebni'!E20+'2) Posebni'!E32+'2) Posebni'!E43+'2) Posebni'!E80+'2) Posebni'!E105+'2) Posebni'!E115+'2) Posebni'!E124+'2) Posebni'!E137+'2) Posebni'!E151+'2) Posebni'!E165+'2) Posebni'!E181+'2) Posebni'!E189+'2) Posebni'!E215+'2) Posebni'!E220+'2) Posebni'!E223+'2) Posebni'!E246+'2) Posebni'!E263+'2) Posebni'!E267+'2) Posebni'!E282+'2) Posebni'!E301+'2) Posebni'!E371+'2) Posebni'!E383+'2) Posebni'!E398</f>
        <v>-538000</v>
      </c>
      <c r="E91" s="89">
        <f>'2) Posebni'!F16+'2) Posebni'!F20+'2) Posebni'!F32+'2) Posebni'!F43+'2) Posebni'!F80+'2) Posebni'!F105+'2) Posebni'!F115+'2) Posebni'!F124+'2) Posebni'!F137+'2) Posebni'!F151+'2) Posebni'!F165+'2) Posebni'!F181+'2) Posebni'!F189+'2) Posebni'!F215+'2) Posebni'!F220+'2) Posebni'!F223+'2) Posebni'!F246+'2) Posebni'!F263+'2) Posebni'!F267+'2) Posebni'!F282+'2) Posebni'!F301+'2) Posebni'!F371+'2) Posebni'!F383+'2) Posebni'!F398</f>
        <v>14675450</v>
      </c>
    </row>
    <row r="92" spans="1:5" ht="18" customHeight="1">
      <c r="A92" s="92" t="s">
        <v>186</v>
      </c>
      <c r="B92" s="88" t="s">
        <v>359</v>
      </c>
      <c r="C92" s="89">
        <f>'2) Posebni'!D21+'2) Posebni'!D44</f>
        <v>10000</v>
      </c>
      <c r="D92" s="89">
        <f>'2) Posebni'!E21+'2) Posebni'!E44</f>
        <v>0</v>
      </c>
      <c r="E92" s="89">
        <f>'2) Posebni'!F21+'2) Posebni'!F44</f>
        <v>10000</v>
      </c>
    </row>
    <row r="93" spans="1:5" ht="18" customHeight="1">
      <c r="A93" s="92">
        <v>329</v>
      </c>
      <c r="B93" s="88" t="s">
        <v>360</v>
      </c>
      <c r="C93" s="89">
        <f>'2) Posebni'!D17+'2) Posebni'!D22+'2) Posebni'!D33+'2) Posebni'!D45+'2) Posebni'!D56+'2) Posebni'!D63+'2) Posebni'!D73+'2) Posebni'!D224+'2) Posebni'!D264+'2) Posebni'!D268+'2) Posebni'!D372+'2) Posebni'!D399</f>
        <v>1401950</v>
      </c>
      <c r="D93" s="89">
        <f>'2) Posebni'!E17+'2) Posebni'!E22+'2) Posebni'!E33+'2) Posebni'!E45+'2) Posebni'!E56+'2) Posebni'!E63+'2) Posebni'!E73+'2) Posebni'!E224+'2) Posebni'!E264+'2) Posebni'!E268+'2) Posebni'!E372+'2) Posebni'!E399</f>
        <v>-1000</v>
      </c>
      <c r="E93" s="89">
        <f>'2) Posebni'!F17+'2) Posebni'!F22+'2) Posebni'!F33+'2) Posebni'!F45+'2) Posebni'!F56+'2) Posebni'!F63+'2) Posebni'!F73+'2) Posebni'!F224+'2) Posebni'!F264+'2) Posebni'!F268+'2) Posebni'!F372+'2) Posebni'!F399</f>
        <v>1400950</v>
      </c>
    </row>
    <row r="94" spans="1:5" ht="21" customHeight="1">
      <c r="A94" s="35">
        <v>34</v>
      </c>
      <c r="B94" s="13" t="s">
        <v>120</v>
      </c>
      <c r="C94" s="14">
        <f>C95</f>
        <v>116300</v>
      </c>
      <c r="D94" s="14">
        <f>D95</f>
        <v>0</v>
      </c>
      <c r="E94" s="14">
        <f>E95</f>
        <v>116300</v>
      </c>
    </row>
    <row r="95" spans="1:5" ht="18" customHeight="1">
      <c r="A95" s="92">
        <v>343</v>
      </c>
      <c r="B95" s="88" t="s">
        <v>361</v>
      </c>
      <c r="C95" s="89">
        <f>'2) Posebni'!D52+'2) Posebni'!D374+'2) Posebni'!D401</f>
        <v>116300</v>
      </c>
      <c r="D95" s="89">
        <f>'2) Posebni'!E52+'2) Posebni'!E374+'2) Posebni'!E401</f>
        <v>0</v>
      </c>
      <c r="E95" s="89">
        <f>'2) Posebni'!F52+'2) Posebni'!F374+'2) Posebni'!F401</f>
        <v>116300</v>
      </c>
    </row>
    <row r="96" spans="1:5" ht="21" customHeight="1">
      <c r="A96" s="35">
        <v>35</v>
      </c>
      <c r="B96" s="13" t="s">
        <v>121</v>
      </c>
      <c r="C96" s="14">
        <f>C97</f>
        <v>20000</v>
      </c>
      <c r="D96" s="14">
        <f>D97</f>
        <v>0</v>
      </c>
      <c r="E96" s="14">
        <f>E97</f>
        <v>20000</v>
      </c>
    </row>
    <row r="97" spans="1:5" ht="18" customHeight="1">
      <c r="A97" s="92">
        <v>352</v>
      </c>
      <c r="B97" s="88" t="s">
        <v>362</v>
      </c>
      <c r="C97" s="89">
        <f>'2) Posebni'!D93</f>
        <v>20000</v>
      </c>
      <c r="D97" s="89">
        <f>'2) Posebni'!E93</f>
        <v>0</v>
      </c>
      <c r="E97" s="89">
        <f>'2) Posebni'!F93</f>
        <v>20000</v>
      </c>
    </row>
    <row r="98" spans="1:5" ht="21" customHeight="1">
      <c r="A98" s="35" t="s">
        <v>208</v>
      </c>
      <c r="B98" s="13" t="s">
        <v>210</v>
      </c>
      <c r="C98" s="14">
        <f>C99+C100</f>
        <v>1701000</v>
      </c>
      <c r="D98" s="14">
        <f>D99+D100</f>
        <v>50000</v>
      </c>
      <c r="E98" s="14">
        <f>E99+E100</f>
        <v>1751000</v>
      </c>
    </row>
    <row r="99" spans="1:5" ht="18" customHeight="1">
      <c r="A99" s="92" t="s">
        <v>209</v>
      </c>
      <c r="B99" s="88" t="s">
        <v>363</v>
      </c>
      <c r="C99" s="89">
        <f>'2) Posebni'!D74+'2) Posebni'!D340</f>
        <v>40000</v>
      </c>
      <c r="D99" s="89">
        <f>'2) Posebni'!E74+'2) Posebni'!E340</f>
        <v>0</v>
      </c>
      <c r="E99" s="89">
        <f>'2) Posebni'!F74+'2) Posebni'!F340</f>
        <v>40000</v>
      </c>
    </row>
    <row r="100" spans="1:5" ht="18" customHeight="1">
      <c r="A100" s="92" t="s">
        <v>243</v>
      </c>
      <c r="B100" s="88" t="s">
        <v>364</v>
      </c>
      <c r="C100" s="89">
        <f>'2) Posebni'!D231+'2) Posebni'!D234+'2) Posebni'!D278+'2) Posebni'!D324+'2) Posebni'!D327</f>
        <v>1661000</v>
      </c>
      <c r="D100" s="89">
        <f>'2) Posebni'!E231+'2) Posebni'!E234+'2) Posebni'!E278+'2) Posebni'!E324+'2) Posebni'!E327</f>
        <v>50000</v>
      </c>
      <c r="E100" s="89">
        <f>'2) Posebni'!F231+'2) Posebni'!F234+'2) Posebni'!F278+'2) Posebni'!F324+'2) Posebni'!F327</f>
        <v>1711000</v>
      </c>
    </row>
    <row r="101" spans="1:5" ht="21" customHeight="1">
      <c r="A101" s="35">
        <v>37</v>
      </c>
      <c r="B101" s="13" t="s">
        <v>122</v>
      </c>
      <c r="C101" s="14">
        <f>C102</f>
        <v>875000</v>
      </c>
      <c r="D101" s="14">
        <f>D102</f>
        <v>-30000</v>
      </c>
      <c r="E101" s="14">
        <f>E102</f>
        <v>845000</v>
      </c>
    </row>
    <row r="102" spans="1:5" ht="18" customHeight="1">
      <c r="A102" s="92">
        <v>372</v>
      </c>
      <c r="B102" s="88" t="s">
        <v>365</v>
      </c>
      <c r="C102" s="89">
        <f>'2) Posebni'!D334+'2) Posebni'!D343+'2) Posebni'!D349</f>
        <v>875000</v>
      </c>
      <c r="D102" s="89">
        <f>'2) Posebni'!E334+'2) Posebni'!E343+'2) Posebni'!E349</f>
        <v>-30000</v>
      </c>
      <c r="E102" s="89">
        <f>'2) Posebni'!F334+'2) Posebni'!F343+'2) Posebni'!F349</f>
        <v>845000</v>
      </c>
    </row>
    <row r="103" spans="1:5" ht="21" customHeight="1">
      <c r="A103" s="35">
        <v>38</v>
      </c>
      <c r="B103" s="13" t="s">
        <v>189</v>
      </c>
      <c r="C103" s="14">
        <f>C104+C107+C108+C106+C105</f>
        <v>10648800</v>
      </c>
      <c r="D103" s="14">
        <f>D104+D107+D108+D106+D105</f>
        <v>-228500</v>
      </c>
      <c r="E103" s="14">
        <f>E104+E107+E108+E106+E105</f>
        <v>10420300</v>
      </c>
    </row>
    <row r="104" spans="1:5" ht="18" customHeight="1">
      <c r="A104" s="92">
        <v>381</v>
      </c>
      <c r="B104" s="88" t="s">
        <v>366</v>
      </c>
      <c r="C104" s="89">
        <f>'2) Posebni'!D59+'2) Posebni'!D66+'2) Posebni'!D96+'2) Posebni'!D249+'2) Posebni'!D275+'2) Posebni'!D313+'2) Posebni'!D317+'2) Posebni'!D320+'2) Posebni'!D346+'2) Posebni'!D352+'2) Posebni'!D403+'2) Posebni'!D39</f>
        <v>4355000</v>
      </c>
      <c r="D104" s="89">
        <f>'2) Posebni'!E59+'2) Posebni'!E66+'2) Posebni'!E96+'2) Posebni'!E249+'2) Posebni'!E275+'2) Posebni'!E313+'2) Posebni'!E317+'2) Posebni'!E320+'2) Posebni'!E346+'2) Posebni'!E352+'2) Posebni'!E403+'2) Posebni'!E39</f>
        <v>-250000</v>
      </c>
      <c r="E104" s="89">
        <f>'2) Posebni'!F59+'2) Posebni'!F66+'2) Posebni'!F96+'2) Posebni'!F249+'2) Posebni'!F275+'2) Posebni'!F313+'2) Posebni'!F317+'2) Posebni'!F320+'2) Posebni'!F346+'2) Posebni'!F352+'2) Posebni'!F403+'2) Posebni'!F39</f>
        <v>4105000</v>
      </c>
    </row>
    <row r="105" spans="1:5" ht="18" customHeight="1">
      <c r="A105" s="92">
        <v>382</v>
      </c>
      <c r="B105" s="88" t="s">
        <v>367</v>
      </c>
      <c r="C105" s="89">
        <f>'2) Posebni'!D60</f>
        <v>400000</v>
      </c>
      <c r="D105" s="89">
        <f>'2) Posebni'!E60</f>
        <v>0</v>
      </c>
      <c r="E105" s="89">
        <f>'2) Posebni'!F60</f>
        <v>400000</v>
      </c>
    </row>
    <row r="106" spans="1:5" ht="18" customHeight="1">
      <c r="A106" s="92" t="s">
        <v>649</v>
      </c>
      <c r="B106" s="88" t="s">
        <v>651</v>
      </c>
      <c r="C106" s="89">
        <f>'2) Posebni'!D47</f>
        <v>0</v>
      </c>
      <c r="D106" s="89">
        <f>'2) Posebni'!E47</f>
        <v>21500</v>
      </c>
      <c r="E106" s="89">
        <f>'2) Posebni'!F47</f>
        <v>21500</v>
      </c>
    </row>
    <row r="107" spans="1:5" ht="18" customHeight="1">
      <c r="A107" s="92">
        <v>385</v>
      </c>
      <c r="B107" s="88" t="s">
        <v>368</v>
      </c>
      <c r="C107" s="89">
        <f>'2) Posebni'!D48</f>
        <v>100800</v>
      </c>
      <c r="D107" s="89">
        <f>'2) Posebni'!E48</f>
        <v>0</v>
      </c>
      <c r="E107" s="89">
        <f>'2) Posebni'!F48</f>
        <v>100800</v>
      </c>
    </row>
    <row r="108" spans="1:5" ht="18" customHeight="1">
      <c r="A108" s="92">
        <v>386</v>
      </c>
      <c r="B108" s="88" t="s">
        <v>369</v>
      </c>
      <c r="C108" s="89">
        <f>'2) Posebni'!D118+'2) Posebni'!D127+'2) Posebni'!D176+'2) Posebni'!D192</f>
        <v>5793000</v>
      </c>
      <c r="D108" s="89">
        <f>'2) Posebni'!E118+'2) Posebni'!E127+'2) Posebni'!E176+'2) Posebni'!E192</f>
        <v>0</v>
      </c>
      <c r="E108" s="89">
        <f>'2) Posebni'!F118+'2) Posebni'!F127+'2) Posebni'!F176+'2) Posebni'!F192</f>
        <v>5793000</v>
      </c>
    </row>
    <row r="109" spans="1:5" ht="30" customHeight="1">
      <c r="A109" s="93">
        <v>4</v>
      </c>
      <c r="B109" s="82" t="s">
        <v>123</v>
      </c>
      <c r="C109" s="15">
        <f>C110+C112+C121+C123</f>
        <v>21756600</v>
      </c>
      <c r="D109" s="15">
        <f>D110+D112+D121+D123</f>
        <v>2964761</v>
      </c>
      <c r="E109" s="15">
        <f>E110+E112+E121+E123</f>
        <v>24721361</v>
      </c>
    </row>
    <row r="110" spans="1:5" ht="21" customHeight="1">
      <c r="A110" s="35">
        <v>41</v>
      </c>
      <c r="B110" s="13" t="s">
        <v>190</v>
      </c>
      <c r="C110" s="14">
        <f>C111</f>
        <v>3120000</v>
      </c>
      <c r="D110" s="14">
        <f>D111</f>
        <v>-304000</v>
      </c>
      <c r="E110" s="14">
        <f>E111</f>
        <v>2816000</v>
      </c>
    </row>
    <row r="111" spans="1:5" ht="18" customHeight="1">
      <c r="A111" s="92">
        <v>411</v>
      </c>
      <c r="B111" s="88" t="s">
        <v>370</v>
      </c>
      <c r="C111" s="89">
        <f>'2) Posebni'!D108+'2) Posebni'!D121+'2) Posebni'!D157+'2) Posebni'!D209+'2) Posebni'!D162</f>
        <v>3120000</v>
      </c>
      <c r="D111" s="89">
        <f>'2) Posebni'!E108+'2) Posebni'!E121+'2) Posebni'!E157+'2) Posebni'!E209+'2) Posebni'!E162</f>
        <v>-304000</v>
      </c>
      <c r="E111" s="89">
        <f>'2) Posebni'!F108+'2) Posebni'!F121+'2) Posebni'!F157+'2) Posebni'!F209+'2) Posebni'!F162</f>
        <v>2816000</v>
      </c>
    </row>
    <row r="112" spans="1:5" ht="21" customHeight="1">
      <c r="A112" s="35">
        <v>42</v>
      </c>
      <c r="B112" s="13" t="s">
        <v>191</v>
      </c>
      <c r="C112" s="14">
        <f>C113+C114+C116+C117+C115</f>
        <v>10196600</v>
      </c>
      <c r="D112" s="14">
        <f>D113+D114+D116+D117+D115</f>
        <v>877761</v>
      </c>
      <c r="E112" s="14">
        <f>E113+E114+E116+E117+E115</f>
        <v>11074361</v>
      </c>
    </row>
    <row r="113" spans="1:5" ht="18" customHeight="1">
      <c r="A113" s="92">
        <v>421</v>
      </c>
      <c r="B113" s="88" t="s">
        <v>371</v>
      </c>
      <c r="C113" s="89">
        <f>'2) Posebni'!D111+'2) Posebni'!D159+'2) Posebni'!D184+'2) Posebni'!D212+'2) Posebni'!D227+'2) Posebni'!D241+'2) Posebni'!D252+'2) Posebni'!D255+'2) Posebni'!D330+'2) Posebni'!D355+'2) Posebni'!D133+'2) Posebni'!D172+'2) Posebni'!D195+'2) Posebni'!D198</f>
        <v>8382500</v>
      </c>
      <c r="D113" s="89">
        <f>'2) Posebni'!E111+'2) Posebni'!E159+'2) Posebni'!E184+'2) Posebni'!E212+'2) Posebni'!E227+'2) Posebni'!E241+'2) Posebni'!E252+'2) Posebni'!E255+'2) Posebni'!E330+'2) Posebni'!E355+'2) Posebni'!E133+'2) Posebni'!E172+'2) Posebni'!E195+'2) Posebni'!E198</f>
        <v>-799500</v>
      </c>
      <c r="E113" s="89">
        <f>'2) Posebni'!F111+'2) Posebni'!F159+'2) Posebni'!F184+'2) Posebni'!F212+'2) Posebni'!F227+'2) Posebni'!F241+'2) Posebni'!F252+'2) Posebni'!F255+'2) Posebni'!F330+'2) Posebni'!F355+'2) Posebni'!F133+'2) Posebni'!F172+'2) Posebni'!F195+'2) Posebni'!F198</f>
        <v>7583000</v>
      </c>
    </row>
    <row r="114" spans="1:5" ht="18" customHeight="1">
      <c r="A114" s="92">
        <v>422</v>
      </c>
      <c r="B114" s="88" t="s">
        <v>372</v>
      </c>
      <c r="C114" s="89">
        <f>'2) Posebni'!D25+'2) Posebni'!D201+'2) Posebni'!D290+'2) Posebni'!D376+'2) Posebni'!D406</f>
        <v>650100</v>
      </c>
      <c r="D114" s="89">
        <f>'2) Posebni'!E25+'2) Posebni'!E201+'2) Posebni'!E290+'2) Posebni'!E376+'2) Posebni'!E406</f>
        <v>430000</v>
      </c>
      <c r="E114" s="89">
        <f>'2) Posebni'!F25+'2) Posebni'!F201+'2) Posebni'!F290+'2) Posebni'!F376+'2) Posebni'!F406</f>
        <v>1080100</v>
      </c>
    </row>
    <row r="115" spans="1:5" ht="18" customHeight="1">
      <c r="A115" s="92" t="s">
        <v>714</v>
      </c>
      <c r="B115" s="88" t="s">
        <v>736</v>
      </c>
      <c r="C115" s="89">
        <f>'2) Posebni'!D26</f>
        <v>0</v>
      </c>
      <c r="D115" s="89">
        <f>'2) Posebni'!E26</f>
        <v>1234261</v>
      </c>
      <c r="E115" s="89">
        <f>'2) Posebni'!F26</f>
        <v>1234261</v>
      </c>
    </row>
    <row r="116" spans="1:5" ht="18" customHeight="1">
      <c r="A116" s="92">
        <v>424</v>
      </c>
      <c r="B116" s="88" t="s">
        <v>373</v>
      </c>
      <c r="C116" s="89">
        <f>'2) Posebni'!D407</f>
        <v>120000</v>
      </c>
      <c r="D116" s="89">
        <f>'2) Posebni'!E407</f>
        <v>0</v>
      </c>
      <c r="E116" s="89">
        <f>'2) Posebni'!F407</f>
        <v>120000</v>
      </c>
    </row>
    <row r="117" spans="1:5" ht="18" customHeight="1">
      <c r="A117" s="92">
        <v>426</v>
      </c>
      <c r="B117" s="88" t="s">
        <v>374</v>
      </c>
      <c r="C117" s="89">
        <f>'2) Posebni'!D27+'2) Posebni'!D141+'2) Posebni'!D144+'2) Posebni'!D147+'2) Posebni'!D154+'2) Posebni'!D377+'2) Posebni'!D408</f>
        <v>1044000</v>
      </c>
      <c r="D117" s="89">
        <f>'2) Posebni'!E27+'2) Posebni'!E141+'2) Posebni'!E144+'2) Posebni'!E147+'2) Posebni'!E154+'2) Posebni'!E377+'2) Posebni'!E408</f>
        <v>13000</v>
      </c>
      <c r="E117" s="89">
        <f>'2) Posebni'!F27+'2) Posebni'!F141+'2) Posebni'!F144+'2) Posebni'!F147+'2) Posebni'!F154+'2) Posebni'!F377+'2) Posebni'!F408</f>
        <v>1057000</v>
      </c>
    </row>
    <row r="118" spans="1:5" ht="18" customHeight="1">
      <c r="A118" s="94"/>
      <c r="B118" s="17"/>
      <c r="C118" s="95"/>
      <c r="D118" s="95"/>
      <c r="E118" s="95"/>
    </row>
    <row r="119" ht="19.5" customHeight="1"/>
    <row r="120" spans="1:5" ht="27" customHeight="1">
      <c r="A120" s="84" t="s">
        <v>106</v>
      </c>
      <c r="B120" s="90" t="s">
        <v>13</v>
      </c>
      <c r="C120" s="83" t="s">
        <v>655</v>
      </c>
      <c r="D120" s="83" t="s">
        <v>585</v>
      </c>
      <c r="E120" s="83" t="s">
        <v>656</v>
      </c>
    </row>
    <row r="121" spans="1:5" ht="21" customHeight="1">
      <c r="A121" s="35" t="s">
        <v>471</v>
      </c>
      <c r="B121" s="13" t="s">
        <v>472</v>
      </c>
      <c r="C121" s="14">
        <f>C122</f>
        <v>0</v>
      </c>
      <c r="D121" s="14">
        <f>D122</f>
        <v>0</v>
      </c>
      <c r="E121" s="14">
        <f>E122</f>
        <v>0</v>
      </c>
    </row>
    <row r="122" spans="1:5" ht="18" customHeight="1">
      <c r="A122" s="92" t="s">
        <v>473</v>
      </c>
      <c r="B122" s="88" t="s">
        <v>470</v>
      </c>
      <c r="C122" s="89">
        <f>'2) Posebni'!D410</f>
        <v>0</v>
      </c>
      <c r="D122" s="89">
        <f>'2) Posebni'!E410</f>
        <v>0</v>
      </c>
      <c r="E122" s="89">
        <f>'2) Posebni'!F410</f>
        <v>0</v>
      </c>
    </row>
    <row r="123" spans="1:5" ht="21" customHeight="1">
      <c r="A123" s="35" t="s">
        <v>6</v>
      </c>
      <c r="B123" s="13" t="s">
        <v>7</v>
      </c>
      <c r="C123" s="14">
        <f>C124</f>
        <v>8440000</v>
      </c>
      <c r="D123" s="14">
        <f>D124</f>
        <v>2391000</v>
      </c>
      <c r="E123" s="14">
        <f>E124</f>
        <v>10831000</v>
      </c>
    </row>
    <row r="124" spans="1:5" ht="18" customHeight="1">
      <c r="A124" s="92" t="s">
        <v>8</v>
      </c>
      <c r="B124" s="88" t="s">
        <v>375</v>
      </c>
      <c r="C124" s="89">
        <f>'2) Posebni'!D83+'2) Posebni'!D86+'2) Posebni'!D89+'2) Posebni'!D258+'2) Posebni'!D285+'2) Posebni'!D293+'2) Posebni'!D303+'2) Posebni'!D309+'2) Posebni'!D380</f>
        <v>8440000</v>
      </c>
      <c r="D124" s="89">
        <f>'2) Posebni'!E83+'2) Posebni'!E86+'2) Posebni'!E89+'2) Posebni'!E258+'2) Posebni'!E285+'2) Posebni'!E293+'2) Posebni'!E303+'2) Posebni'!E309+'2) Posebni'!E380</f>
        <v>2391000</v>
      </c>
      <c r="E124" s="89">
        <f>'2) Posebni'!F83+'2) Posebni'!F86+'2) Posebni'!F89+'2) Posebni'!F258+'2) Posebni'!F285+'2) Posebni'!F293+'2) Posebni'!F303+'2) Posebni'!F309+'2) Posebni'!F380</f>
        <v>10831000</v>
      </c>
    </row>
    <row r="125" spans="1:5" ht="24" customHeight="1">
      <c r="A125" s="62"/>
      <c r="B125" s="82" t="s">
        <v>124</v>
      </c>
      <c r="C125" s="15">
        <f>C83+C109</f>
        <v>61937100</v>
      </c>
      <c r="D125" s="15">
        <f>D83+D109</f>
        <v>2227561</v>
      </c>
      <c r="E125" s="15">
        <f>E83+E109</f>
        <v>64164661</v>
      </c>
    </row>
    <row r="126" spans="1:5" ht="28.5" customHeight="1">
      <c r="A126" s="27"/>
      <c r="B126" s="27"/>
      <c r="C126" s="27"/>
      <c r="D126" s="27"/>
      <c r="E126" s="27"/>
    </row>
    <row r="127" spans="1:5" ht="29.25" customHeight="1">
      <c r="A127" s="27"/>
      <c r="B127" s="27"/>
      <c r="C127" s="27"/>
      <c r="D127" s="27"/>
      <c r="E127" s="27"/>
    </row>
    <row r="128" spans="1:5" ht="38.25" customHeight="1">
      <c r="A128" s="27"/>
      <c r="B128" s="27"/>
      <c r="C128" s="27"/>
      <c r="D128" s="27"/>
      <c r="E128" s="27"/>
    </row>
    <row r="129" spans="1:5" ht="24" customHeight="1">
      <c r="A129" s="53" t="s">
        <v>125</v>
      </c>
      <c r="B129" s="28"/>
      <c r="C129" s="27"/>
      <c r="D129" s="27"/>
      <c r="E129" s="27"/>
    </row>
    <row r="130" spans="1:5" ht="24.75" customHeight="1">
      <c r="A130" s="27"/>
      <c r="B130" s="27"/>
      <c r="C130" s="27"/>
      <c r="D130" s="27"/>
      <c r="E130" s="27"/>
    </row>
    <row r="131" spans="1:5" s="99" customFormat="1" ht="20.25" customHeight="1">
      <c r="A131" s="141" t="s">
        <v>87</v>
      </c>
      <c r="B131" s="141"/>
      <c r="C131" s="141"/>
      <c r="D131" s="141"/>
      <c r="E131" s="141"/>
    </row>
    <row r="132" s="99" customFormat="1" ht="18.75" customHeight="1"/>
    <row r="133" s="99" customFormat="1" ht="12">
      <c r="A133" s="99" t="s">
        <v>737</v>
      </c>
    </row>
    <row r="134" s="99" customFormat="1" ht="12">
      <c r="A134" s="99" t="s">
        <v>646</v>
      </c>
    </row>
    <row r="135" s="99" customFormat="1" ht="12">
      <c r="A135" s="99" t="s">
        <v>716</v>
      </c>
    </row>
    <row r="136" spans="1:5" ht="12" customHeight="1">
      <c r="A136" s="27"/>
      <c r="B136" s="27"/>
      <c r="C136" s="27"/>
      <c r="D136" s="27"/>
      <c r="E136" s="27"/>
    </row>
    <row r="137" spans="1:5" ht="33.75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42" customHeight="1">
      <c r="A140" s="27"/>
      <c r="B140" s="27"/>
      <c r="C140" s="27"/>
      <c r="D140" s="27"/>
      <c r="E140" s="27"/>
    </row>
    <row r="141" spans="1:5" ht="42" customHeight="1">
      <c r="A141" s="27"/>
      <c r="B141" s="27"/>
      <c r="C141" s="27"/>
      <c r="D141" s="27"/>
      <c r="E141" s="27"/>
    </row>
    <row r="142" spans="1:5" ht="63" customHeight="1">
      <c r="A142" s="27"/>
      <c r="B142" s="27"/>
      <c r="C142" s="27"/>
      <c r="D142" s="27"/>
      <c r="E142" s="27"/>
    </row>
    <row r="143" ht="60" customHeight="1"/>
    <row r="144" ht="50.25" customHeight="1"/>
    <row r="145" ht="30" customHeight="1">
      <c r="A145" s="53" t="s">
        <v>89</v>
      </c>
    </row>
    <row r="146" ht="32.25" customHeight="1"/>
    <row r="148" spans="1:5" s="99" customFormat="1" ht="21" customHeight="1">
      <c r="A148" s="141" t="s">
        <v>90</v>
      </c>
      <c r="B148" s="141"/>
      <c r="C148" s="141"/>
      <c r="D148" s="141"/>
      <c r="E148" s="141"/>
    </row>
    <row r="149" s="99" customFormat="1" ht="12"/>
    <row r="150" s="99" customFormat="1" ht="15" customHeight="1">
      <c r="A150" s="99" t="s">
        <v>738</v>
      </c>
    </row>
    <row r="151" s="99" customFormat="1" ht="15" customHeight="1"/>
    <row r="152" s="99" customFormat="1" ht="15" customHeight="1">
      <c r="A152" s="99" t="s">
        <v>739</v>
      </c>
    </row>
    <row r="153" s="99" customFormat="1" ht="15" customHeight="1">
      <c r="A153" s="99" t="s">
        <v>744</v>
      </c>
    </row>
    <row r="154" s="99" customFormat="1" ht="15" customHeight="1">
      <c r="A154" s="99" t="s">
        <v>745</v>
      </c>
    </row>
    <row r="155" s="99" customFormat="1" ht="15" customHeight="1">
      <c r="A155" s="99" t="s">
        <v>742</v>
      </c>
    </row>
    <row r="156" s="99" customFormat="1" ht="15" customHeight="1">
      <c r="A156" s="99" t="s">
        <v>743</v>
      </c>
    </row>
    <row r="157" s="99" customFormat="1" ht="15" customHeight="1"/>
    <row r="158" s="99" customFormat="1" ht="12"/>
    <row r="159" spans="1:5" s="99" customFormat="1" ht="20.25" customHeight="1">
      <c r="A159" s="141" t="s">
        <v>101</v>
      </c>
      <c r="B159" s="141"/>
      <c r="C159" s="141"/>
      <c r="D159" s="141"/>
      <c r="E159" s="141"/>
    </row>
    <row r="160" s="99" customFormat="1" ht="18" customHeight="1"/>
    <row r="161" s="99" customFormat="1" ht="15" customHeight="1">
      <c r="A161" s="99" t="s">
        <v>741</v>
      </c>
    </row>
    <row r="162" s="99" customFormat="1" ht="15" customHeight="1">
      <c r="A162" s="99" t="s">
        <v>587</v>
      </c>
    </row>
    <row r="163" s="99" customFormat="1" ht="28.5" customHeight="1"/>
    <row r="164" spans="1:5" s="99" customFormat="1" ht="15" customHeight="1">
      <c r="A164" s="141" t="s">
        <v>91</v>
      </c>
      <c r="B164" s="141"/>
      <c r="C164" s="141"/>
      <c r="D164" s="141"/>
      <c r="E164" s="141"/>
    </row>
    <row r="165" spans="1:5" s="99" customFormat="1" ht="15" customHeight="1">
      <c r="A165" s="141" t="s">
        <v>92</v>
      </c>
      <c r="B165" s="141"/>
      <c r="C165" s="141"/>
      <c r="D165" s="141"/>
      <c r="E165" s="141"/>
    </row>
    <row r="166" spans="1:5" s="99" customFormat="1" ht="15" customHeight="1">
      <c r="A166" s="142" t="s">
        <v>93</v>
      </c>
      <c r="B166" s="142"/>
      <c r="C166" s="142"/>
      <c r="D166" s="142"/>
      <c r="E166" s="142"/>
    </row>
    <row r="167" spans="1:5" ht="15" customHeight="1">
      <c r="A167" s="142" t="s">
        <v>181</v>
      </c>
      <c r="B167" s="142"/>
      <c r="C167" s="142"/>
      <c r="D167" s="142"/>
      <c r="E167" s="142"/>
    </row>
    <row r="168" ht="15" customHeight="1"/>
    <row r="169" ht="15" customHeight="1"/>
    <row r="170" s="99" customFormat="1" ht="15" customHeight="1">
      <c r="A170" s="99" t="s">
        <v>740</v>
      </c>
    </row>
    <row r="171" s="99" customFormat="1" ht="15" customHeight="1">
      <c r="A171" s="99" t="s">
        <v>763</v>
      </c>
    </row>
    <row r="172" s="99" customFormat="1" ht="12"/>
    <row r="173" s="99" customFormat="1" ht="16.5" customHeight="1">
      <c r="A173" s="99" t="s">
        <v>762</v>
      </c>
    </row>
    <row r="174" s="99" customFormat="1" ht="23.25" customHeight="1"/>
    <row r="175" s="99" customFormat="1" ht="23.25" customHeight="1"/>
    <row r="176" spans="3:5" s="99" customFormat="1" ht="12.75" customHeight="1">
      <c r="C176" s="101"/>
      <c r="D176" s="101"/>
      <c r="E176" s="101"/>
    </row>
    <row r="177" spans="3:5" s="99" customFormat="1" ht="15.75" customHeight="1">
      <c r="C177" s="101"/>
      <c r="D177" s="101"/>
      <c r="E177" s="101"/>
    </row>
    <row r="178" spans="2:5" s="99" customFormat="1" ht="21.75" customHeight="1">
      <c r="B178" s="148" t="s">
        <v>197</v>
      </c>
      <c r="C178" s="148"/>
      <c r="D178" s="148"/>
      <c r="E178" s="148"/>
    </row>
    <row r="179" spans="3:5" s="99" customFormat="1" ht="15.75" customHeight="1">
      <c r="C179" s="147"/>
      <c r="D179" s="147"/>
      <c r="E179" s="147"/>
    </row>
    <row r="180" spans="2:5" s="99" customFormat="1" ht="33.75" customHeight="1">
      <c r="B180" s="102"/>
      <c r="C180" s="103"/>
      <c r="D180" s="103"/>
      <c r="E180" s="103"/>
    </row>
    <row r="181" spans="3:5" s="99" customFormat="1" ht="13.5">
      <c r="C181" s="146" t="s">
        <v>474</v>
      </c>
      <c r="D181" s="146"/>
      <c r="E181" s="146"/>
    </row>
  </sheetData>
  <sheetProtection/>
  <mergeCells count="16">
    <mergeCell ref="C181:E181"/>
    <mergeCell ref="C179:E179"/>
    <mergeCell ref="A167:E167"/>
    <mergeCell ref="A11:E11"/>
    <mergeCell ref="A159:E159"/>
    <mergeCell ref="A148:E148"/>
    <mergeCell ref="B178:E178"/>
    <mergeCell ref="A5:E5"/>
    <mergeCell ref="A6:E6"/>
    <mergeCell ref="A164:E164"/>
    <mergeCell ref="A165:E165"/>
    <mergeCell ref="A166:E166"/>
    <mergeCell ref="A131:E131"/>
    <mergeCell ref="A7:E7"/>
    <mergeCell ref="A16:B16"/>
    <mergeCell ref="A37:E37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1"/>
  <sheetViews>
    <sheetView zoomScale="84" zoomScaleNormal="84" zoomScaleSheetLayoutView="50" workbookViewId="0" topLeftCell="A400">
      <selection activeCell="M6" sqref="M6"/>
    </sheetView>
  </sheetViews>
  <sheetFormatPr defaultColWidth="9.140625" defaultRowHeight="12.75"/>
  <cols>
    <col min="1" max="1" width="6.7109375" style="80" customWidth="1"/>
    <col min="2" max="2" width="6.8515625" style="50" customWidth="1"/>
    <col min="3" max="3" width="48.28125" style="50" customWidth="1"/>
    <col min="4" max="6" width="10.28125" style="50" customWidth="1"/>
    <col min="7" max="7" width="10.00390625" style="50" customWidth="1"/>
    <col min="8" max="8" width="9.28125" style="50" customWidth="1"/>
    <col min="9" max="9" width="10.00390625" style="50" customWidth="1"/>
    <col min="10" max="10" width="10.28125" style="50" customWidth="1"/>
    <col min="11" max="11" width="9.421875" style="50" customWidth="1"/>
    <col min="12" max="12" width="8.421875" style="50" customWidth="1"/>
    <col min="13" max="13" width="6.8515625" style="50" customWidth="1"/>
    <col min="14" max="14" width="10.57421875" style="50" customWidth="1"/>
    <col min="15" max="16384" width="9.140625" style="50" customWidth="1"/>
  </cols>
  <sheetData>
    <row r="1" ht="14.25" customHeight="1"/>
    <row r="2" spans="1:14" s="56" customFormat="1" ht="15" customHeight="1">
      <c r="A2" s="151" t="s">
        <v>17</v>
      </c>
      <c r="B2" s="151" t="s">
        <v>240</v>
      </c>
      <c r="C2" s="152" t="s">
        <v>27</v>
      </c>
      <c r="D2" s="151" t="s">
        <v>657</v>
      </c>
      <c r="E2" s="151" t="s">
        <v>585</v>
      </c>
      <c r="F2" s="157" t="s">
        <v>664</v>
      </c>
      <c r="G2" s="152" t="s">
        <v>658</v>
      </c>
      <c r="H2" s="152"/>
      <c r="I2" s="152"/>
      <c r="J2" s="152"/>
      <c r="K2" s="152"/>
      <c r="L2" s="152"/>
      <c r="M2" s="152"/>
      <c r="N2" s="152"/>
    </row>
    <row r="3" spans="1:14" s="56" customFormat="1" ht="35.25" customHeight="1">
      <c r="A3" s="152"/>
      <c r="B3" s="152"/>
      <c r="C3" s="152"/>
      <c r="D3" s="152"/>
      <c r="E3" s="152"/>
      <c r="F3" s="158"/>
      <c r="G3" s="54" t="s">
        <v>166</v>
      </c>
      <c r="H3" s="54" t="s">
        <v>18</v>
      </c>
      <c r="I3" s="54" t="s">
        <v>165</v>
      </c>
      <c r="J3" s="54" t="s">
        <v>167</v>
      </c>
      <c r="K3" s="54" t="s">
        <v>19</v>
      </c>
      <c r="L3" s="54" t="s">
        <v>430</v>
      </c>
      <c r="M3" s="54" t="s">
        <v>168</v>
      </c>
      <c r="N3" s="54" t="s">
        <v>302</v>
      </c>
    </row>
    <row r="4" spans="1:14" s="56" customFormat="1" ht="10.5" customHeight="1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 s="55">
        <v>14</v>
      </c>
    </row>
    <row r="5" spans="1:14" s="11" customFormat="1" ht="45.75" customHeight="1">
      <c r="A5" s="174" t="s">
        <v>506</v>
      </c>
      <c r="B5" s="175"/>
      <c r="C5" s="176"/>
      <c r="D5" s="116">
        <f>D6+D360+D388</f>
        <v>61937100</v>
      </c>
      <c r="E5" s="116">
        <f>E6+E360+E388</f>
        <v>2227561</v>
      </c>
      <c r="F5" s="116">
        <f aca="true" t="shared" si="0" ref="F5:F17">SUM(G5:N5)</f>
        <v>64164661</v>
      </c>
      <c r="G5" s="116">
        <f aca="true" t="shared" si="1" ref="G5:N5">G6+G360+G388</f>
        <v>25733000</v>
      </c>
      <c r="H5" s="116">
        <f t="shared" si="1"/>
        <v>9627100</v>
      </c>
      <c r="I5" s="116">
        <f t="shared" si="1"/>
        <v>10185000</v>
      </c>
      <c r="J5" s="116">
        <f t="shared" si="1"/>
        <v>11814500</v>
      </c>
      <c r="K5" s="116">
        <f t="shared" si="1"/>
        <v>1454261</v>
      </c>
      <c r="L5" s="116">
        <f t="shared" si="1"/>
        <v>120000</v>
      </c>
      <c r="M5" s="116">
        <f t="shared" si="1"/>
        <v>0</v>
      </c>
      <c r="N5" s="116">
        <f t="shared" si="1"/>
        <v>5230800</v>
      </c>
    </row>
    <row r="6" spans="1:14" s="11" customFormat="1" ht="36" customHeight="1">
      <c r="A6" s="117"/>
      <c r="B6" s="177" t="s">
        <v>426</v>
      </c>
      <c r="C6" s="178"/>
      <c r="D6" s="120">
        <f>D7+D28+D40+D49+D53+D76+D90+D101+D112+D138+D148+D173+D177+D185+D206+D216+D228+D242+D259+D310+D314+D321+D331</f>
        <v>54783300</v>
      </c>
      <c r="E6" s="120">
        <f>E7+E28+E40+E49+E53+E76+E90+E101+E112+E138+E148+E173+E177+E185+E206+E216+E228+E242+E259+E310+E314+E321+E331</f>
        <v>1875561</v>
      </c>
      <c r="F6" s="120">
        <f t="shared" si="0"/>
        <v>56658861</v>
      </c>
      <c r="G6" s="120">
        <f aca="true" t="shared" si="2" ref="G6:N6">G7+G28+G40+G49+G53+G76+G90+G101+G112+G138+G148+G173+G177+G185+G206+G216+G228+G242+G259+G310+G314+G321+G331</f>
        <v>21784800</v>
      </c>
      <c r="H6" s="120">
        <f t="shared" si="2"/>
        <v>9605000</v>
      </c>
      <c r="I6" s="120">
        <f t="shared" si="2"/>
        <v>9390000</v>
      </c>
      <c r="J6" s="120">
        <f t="shared" si="2"/>
        <v>9354500</v>
      </c>
      <c r="K6" s="120">
        <f t="shared" si="2"/>
        <v>1424261</v>
      </c>
      <c r="L6" s="120">
        <f t="shared" si="2"/>
        <v>120000</v>
      </c>
      <c r="M6" s="120">
        <f t="shared" si="2"/>
        <v>0</v>
      </c>
      <c r="N6" s="120">
        <f t="shared" si="2"/>
        <v>4980300</v>
      </c>
    </row>
    <row r="7" spans="1:14" s="11" customFormat="1" ht="27.75" customHeight="1">
      <c r="A7" s="112"/>
      <c r="B7" s="169" t="s">
        <v>241</v>
      </c>
      <c r="C7" s="169"/>
      <c r="D7" s="15">
        <f>D8+D18+D23</f>
        <v>6041000</v>
      </c>
      <c r="E7" s="15">
        <f>E8+E18+E23</f>
        <v>1909261</v>
      </c>
      <c r="F7" s="15">
        <f t="shared" si="0"/>
        <v>7950261</v>
      </c>
      <c r="G7" s="15">
        <f>G8+G18+G23</f>
        <v>3930000</v>
      </c>
      <c r="H7" s="15">
        <f>H8+H18+H23</f>
        <v>2636000</v>
      </c>
      <c r="I7" s="15">
        <f aca="true" t="shared" si="3" ref="I7:N7">I8+I18+I23</f>
        <v>0</v>
      </c>
      <c r="J7" s="15">
        <f t="shared" si="3"/>
        <v>0</v>
      </c>
      <c r="K7" s="15">
        <f t="shared" si="3"/>
        <v>1234261</v>
      </c>
      <c r="L7" s="15">
        <f t="shared" si="3"/>
        <v>0</v>
      </c>
      <c r="M7" s="15">
        <f t="shared" si="3"/>
        <v>0</v>
      </c>
      <c r="N7" s="15">
        <f t="shared" si="3"/>
        <v>150000</v>
      </c>
    </row>
    <row r="8" spans="1:14" s="11" customFormat="1" ht="24" customHeight="1">
      <c r="A8" s="105" t="s">
        <v>5</v>
      </c>
      <c r="B8" s="179" t="s">
        <v>242</v>
      </c>
      <c r="C8" s="179"/>
      <c r="D8" s="21">
        <f>D9+D13</f>
        <v>5626000</v>
      </c>
      <c r="E8" s="21">
        <f>E9+E13</f>
        <v>50000</v>
      </c>
      <c r="F8" s="122">
        <f t="shared" si="0"/>
        <v>5676000</v>
      </c>
      <c r="G8" s="21">
        <f aca="true" t="shared" si="4" ref="G8:N8">G9+G13</f>
        <v>3040000</v>
      </c>
      <c r="H8" s="21">
        <f t="shared" si="4"/>
        <v>2486000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150000</v>
      </c>
    </row>
    <row r="9" spans="1:14" s="11" customFormat="1" ht="18" customHeight="1">
      <c r="A9" s="107"/>
      <c r="B9" s="62">
        <v>31</v>
      </c>
      <c r="C9" s="63" t="s">
        <v>9</v>
      </c>
      <c r="D9" s="64">
        <f>D10+D11+D12</f>
        <v>4236000</v>
      </c>
      <c r="E9" s="64">
        <f>E10+E11+E12</f>
        <v>0</v>
      </c>
      <c r="F9" s="65">
        <f t="shared" si="0"/>
        <v>4236000</v>
      </c>
      <c r="G9" s="64">
        <f aca="true" t="shared" si="5" ref="G9:N9">G10+G11+G12</f>
        <v>1625000</v>
      </c>
      <c r="H9" s="64">
        <f>H10+H11+H12</f>
        <v>2461000</v>
      </c>
      <c r="I9" s="64">
        <f t="shared" si="5"/>
        <v>0</v>
      </c>
      <c r="J9" s="64">
        <f t="shared" si="5"/>
        <v>0</v>
      </c>
      <c r="K9" s="64">
        <f t="shared" si="5"/>
        <v>0</v>
      </c>
      <c r="L9" s="64">
        <f t="shared" si="5"/>
        <v>0</v>
      </c>
      <c r="M9" s="64">
        <f>M10+M11+M12</f>
        <v>0</v>
      </c>
      <c r="N9" s="64">
        <f t="shared" si="5"/>
        <v>150000</v>
      </c>
    </row>
    <row r="10" spans="1:14" s="99" customFormat="1" ht="15" customHeight="1">
      <c r="A10" s="108"/>
      <c r="B10" s="96">
        <v>311</v>
      </c>
      <c r="C10" s="97" t="s">
        <v>376</v>
      </c>
      <c r="D10" s="60">
        <v>3550000</v>
      </c>
      <c r="E10" s="60">
        <f>F10-D10</f>
        <v>0</v>
      </c>
      <c r="F10" s="98">
        <f t="shared" si="0"/>
        <v>3550000</v>
      </c>
      <c r="G10" s="60">
        <v>1280000</v>
      </c>
      <c r="H10" s="60">
        <v>2120000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150000</v>
      </c>
    </row>
    <row r="11" spans="1:14" s="99" customFormat="1" ht="15" customHeight="1">
      <c r="A11" s="108"/>
      <c r="B11" s="96">
        <v>312</v>
      </c>
      <c r="C11" s="97" t="s">
        <v>377</v>
      </c>
      <c r="D11" s="60">
        <v>100000</v>
      </c>
      <c r="E11" s="60">
        <f aca="true" t="shared" si="6" ref="E11:E17">F11-D11</f>
        <v>0</v>
      </c>
      <c r="F11" s="98">
        <f t="shared" si="0"/>
        <v>100000</v>
      </c>
      <c r="G11" s="60">
        <v>100000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s="99" customFormat="1" ht="15" customHeight="1">
      <c r="A12" s="108"/>
      <c r="B12" s="96">
        <v>313</v>
      </c>
      <c r="C12" s="97" t="s">
        <v>378</v>
      </c>
      <c r="D12" s="60">
        <v>586000</v>
      </c>
      <c r="E12" s="60">
        <f t="shared" si="6"/>
        <v>0</v>
      </c>
      <c r="F12" s="98">
        <f t="shared" si="0"/>
        <v>586000</v>
      </c>
      <c r="G12" s="60">
        <v>245000</v>
      </c>
      <c r="H12" s="60">
        <v>341000</v>
      </c>
      <c r="I12" s="60">
        <v>0</v>
      </c>
      <c r="J12" s="60">
        <v>0</v>
      </c>
      <c r="K12" s="58">
        <v>0</v>
      </c>
      <c r="L12" s="58">
        <v>0</v>
      </c>
      <c r="M12" s="58">
        <v>0</v>
      </c>
      <c r="N12" s="60">
        <v>0</v>
      </c>
    </row>
    <row r="13" spans="1:14" s="11" customFormat="1" ht="18" customHeight="1">
      <c r="A13" s="107"/>
      <c r="B13" s="62">
        <v>32</v>
      </c>
      <c r="C13" s="63" t="s">
        <v>10</v>
      </c>
      <c r="D13" s="64">
        <f>D14+D15+D16+D17</f>
        <v>1390000</v>
      </c>
      <c r="E13" s="64">
        <f>E14+E15+E16+E17</f>
        <v>50000</v>
      </c>
      <c r="F13" s="65">
        <f t="shared" si="0"/>
        <v>1440000</v>
      </c>
      <c r="G13" s="64">
        <f>G14+G15+G16+G17</f>
        <v>1415000</v>
      </c>
      <c r="H13" s="64">
        <f>H14+H15+H16+H17</f>
        <v>25000</v>
      </c>
      <c r="I13" s="64">
        <f aca="true" t="shared" si="7" ref="I13:N13">I14+I15+I16+I17</f>
        <v>0</v>
      </c>
      <c r="J13" s="64">
        <f t="shared" si="7"/>
        <v>0</v>
      </c>
      <c r="K13" s="64">
        <f t="shared" si="7"/>
        <v>0</v>
      </c>
      <c r="L13" s="64">
        <f t="shared" si="7"/>
        <v>0</v>
      </c>
      <c r="M13" s="64">
        <f t="shared" si="7"/>
        <v>0</v>
      </c>
      <c r="N13" s="64">
        <f t="shared" si="7"/>
        <v>0</v>
      </c>
    </row>
    <row r="14" spans="1:14" s="99" customFormat="1" ht="15" customHeight="1">
      <c r="A14" s="108"/>
      <c r="B14" s="96">
        <v>321</v>
      </c>
      <c r="C14" s="97" t="s">
        <v>379</v>
      </c>
      <c r="D14" s="60">
        <v>230000</v>
      </c>
      <c r="E14" s="60">
        <f t="shared" si="6"/>
        <v>20000</v>
      </c>
      <c r="F14" s="98">
        <f t="shared" si="0"/>
        <v>250000</v>
      </c>
      <c r="G14" s="60">
        <v>250000</v>
      </c>
      <c r="H14" s="60">
        <v>0</v>
      </c>
      <c r="I14" s="60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</row>
    <row r="15" spans="1:14" s="99" customFormat="1" ht="15" customHeight="1">
      <c r="A15" s="108"/>
      <c r="B15" s="96">
        <v>322</v>
      </c>
      <c r="C15" s="97" t="s">
        <v>380</v>
      </c>
      <c r="D15" s="60">
        <v>340000</v>
      </c>
      <c r="E15" s="60">
        <f t="shared" si="6"/>
        <v>0</v>
      </c>
      <c r="F15" s="98">
        <f t="shared" si="0"/>
        <v>340000</v>
      </c>
      <c r="G15" s="60">
        <v>340000</v>
      </c>
      <c r="H15" s="60">
        <v>0</v>
      </c>
      <c r="I15" s="60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4" s="99" customFormat="1" ht="15" customHeight="1">
      <c r="A16" s="108"/>
      <c r="B16" s="96">
        <v>323</v>
      </c>
      <c r="C16" s="97" t="s">
        <v>382</v>
      </c>
      <c r="D16" s="60">
        <v>730000</v>
      </c>
      <c r="E16" s="60">
        <f t="shared" si="6"/>
        <v>30000</v>
      </c>
      <c r="F16" s="98">
        <f t="shared" si="0"/>
        <v>760000</v>
      </c>
      <c r="G16" s="60">
        <v>735000</v>
      </c>
      <c r="H16" s="60">
        <v>25000</v>
      </c>
      <c r="I16" s="60">
        <f>SUM(I17:I17)</f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</row>
    <row r="17" spans="1:14" s="99" customFormat="1" ht="15" customHeight="1">
      <c r="A17" s="108"/>
      <c r="B17" s="96" t="s">
        <v>180</v>
      </c>
      <c r="C17" s="97" t="s">
        <v>381</v>
      </c>
      <c r="D17" s="60">
        <v>90000</v>
      </c>
      <c r="E17" s="60">
        <f t="shared" si="6"/>
        <v>0</v>
      </c>
      <c r="F17" s="98">
        <f t="shared" si="0"/>
        <v>90000</v>
      </c>
      <c r="G17" s="60">
        <v>90000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4" s="11" customFormat="1" ht="25.5" customHeight="1">
      <c r="A18" s="105" t="s">
        <v>5</v>
      </c>
      <c r="B18" s="170" t="s">
        <v>749</v>
      </c>
      <c r="C18" s="171"/>
      <c r="D18" s="21">
        <f>D19</f>
        <v>255000</v>
      </c>
      <c r="E18" s="21">
        <f>E19</f>
        <v>0</v>
      </c>
      <c r="F18" s="122">
        <f aca="true" t="shared" si="8" ref="F18:F48">SUM(G18:N18)</f>
        <v>255000</v>
      </c>
      <c r="G18" s="21">
        <f aca="true" t="shared" si="9" ref="G18:N18">G19</f>
        <v>105000</v>
      </c>
      <c r="H18" s="21">
        <f t="shared" si="9"/>
        <v>150000</v>
      </c>
      <c r="I18" s="21">
        <f t="shared" si="9"/>
        <v>0</v>
      </c>
      <c r="J18" s="21">
        <f t="shared" si="9"/>
        <v>0</v>
      </c>
      <c r="K18" s="21">
        <f t="shared" si="9"/>
        <v>0</v>
      </c>
      <c r="L18" s="21">
        <f t="shared" si="9"/>
        <v>0</v>
      </c>
      <c r="M18" s="21">
        <f t="shared" si="9"/>
        <v>0</v>
      </c>
      <c r="N18" s="21">
        <f t="shared" si="9"/>
        <v>0</v>
      </c>
    </row>
    <row r="19" spans="1:14" s="11" customFormat="1" ht="18" customHeight="1">
      <c r="A19" s="107"/>
      <c r="B19" s="62">
        <v>32</v>
      </c>
      <c r="C19" s="63" t="s">
        <v>11</v>
      </c>
      <c r="D19" s="64">
        <f>D20+D21+D22</f>
        <v>255000</v>
      </c>
      <c r="E19" s="64">
        <f>E20+E21+E22</f>
        <v>0</v>
      </c>
      <c r="F19" s="65">
        <f t="shared" si="8"/>
        <v>255000</v>
      </c>
      <c r="G19" s="64">
        <f>G20+G21+G22</f>
        <v>105000</v>
      </c>
      <c r="H19" s="64">
        <f aca="true" t="shared" si="10" ref="H19:N19">H20+H21+H22</f>
        <v>150000</v>
      </c>
      <c r="I19" s="64">
        <f t="shared" si="10"/>
        <v>0</v>
      </c>
      <c r="J19" s="64">
        <f t="shared" si="10"/>
        <v>0</v>
      </c>
      <c r="K19" s="64">
        <f t="shared" si="10"/>
        <v>0</v>
      </c>
      <c r="L19" s="64">
        <f t="shared" si="10"/>
        <v>0</v>
      </c>
      <c r="M19" s="64">
        <f>M20+M21+M22</f>
        <v>0</v>
      </c>
      <c r="N19" s="64">
        <f t="shared" si="10"/>
        <v>0</v>
      </c>
    </row>
    <row r="20" spans="1:14" s="99" customFormat="1" ht="15" customHeight="1">
      <c r="A20" s="108"/>
      <c r="B20" s="96">
        <v>323</v>
      </c>
      <c r="C20" s="97" t="s">
        <v>382</v>
      </c>
      <c r="D20" s="60">
        <v>50000</v>
      </c>
      <c r="E20" s="60">
        <f>F20-D20</f>
        <v>0</v>
      </c>
      <c r="F20" s="98">
        <f t="shared" si="8"/>
        <v>50000</v>
      </c>
      <c r="G20" s="60">
        <v>50000</v>
      </c>
      <c r="H20" s="60">
        <f>SUM(H21:H21)</f>
        <v>0</v>
      </c>
      <c r="I20" s="60">
        <f>SUM(I21:I21)</f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</row>
    <row r="21" spans="1:14" s="99" customFormat="1" ht="15" customHeight="1">
      <c r="A21" s="108"/>
      <c r="B21" s="96" t="s">
        <v>186</v>
      </c>
      <c r="C21" s="97" t="s">
        <v>387</v>
      </c>
      <c r="D21" s="60">
        <v>5000</v>
      </c>
      <c r="E21" s="60">
        <f>F21-D21</f>
        <v>0</v>
      </c>
      <c r="F21" s="98">
        <f t="shared" si="8"/>
        <v>5000</v>
      </c>
      <c r="G21" s="60">
        <v>5000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s="99" customFormat="1" ht="15" customHeight="1">
      <c r="A22" s="108"/>
      <c r="B22" s="96">
        <v>329</v>
      </c>
      <c r="C22" s="97" t="s">
        <v>381</v>
      </c>
      <c r="D22" s="60">
        <v>200000</v>
      </c>
      <c r="E22" s="60">
        <f>F22-D22</f>
        <v>0</v>
      </c>
      <c r="F22" s="98">
        <f t="shared" si="8"/>
        <v>200000</v>
      </c>
      <c r="G22" s="60">
        <v>50000</v>
      </c>
      <c r="H22" s="60">
        <v>150000</v>
      </c>
      <c r="I22" s="60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</row>
    <row r="23" spans="1:14" s="11" customFormat="1" ht="24" customHeight="1">
      <c r="A23" s="105" t="s">
        <v>5</v>
      </c>
      <c r="B23" s="180" t="s">
        <v>588</v>
      </c>
      <c r="C23" s="171"/>
      <c r="D23" s="14">
        <f>D24</f>
        <v>160000</v>
      </c>
      <c r="E23" s="14">
        <f>E24</f>
        <v>1859261</v>
      </c>
      <c r="F23" s="118">
        <f t="shared" si="8"/>
        <v>2019261</v>
      </c>
      <c r="G23" s="14">
        <f aca="true" t="shared" si="11" ref="G23:N23">G24</f>
        <v>785000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1234261</v>
      </c>
      <c r="L23" s="14">
        <f t="shared" si="11"/>
        <v>0</v>
      </c>
      <c r="M23" s="14">
        <f t="shared" si="11"/>
        <v>0</v>
      </c>
      <c r="N23" s="14">
        <f t="shared" si="11"/>
        <v>0</v>
      </c>
    </row>
    <row r="24" spans="1:14" s="11" customFormat="1" ht="18" customHeight="1">
      <c r="A24" s="107"/>
      <c r="B24" s="62">
        <v>42</v>
      </c>
      <c r="C24" s="63" t="s">
        <v>385</v>
      </c>
      <c r="D24" s="64">
        <f>D25+D27+D26</f>
        <v>160000</v>
      </c>
      <c r="E24" s="64">
        <f>E25+E27+E26</f>
        <v>1859261</v>
      </c>
      <c r="F24" s="64">
        <f t="shared" si="8"/>
        <v>2019261</v>
      </c>
      <c r="G24" s="64">
        <f>G25+G27+G26</f>
        <v>785000</v>
      </c>
      <c r="H24" s="64">
        <f aca="true" t="shared" si="12" ref="H24:M24">H25+H27+H26</f>
        <v>0</v>
      </c>
      <c r="I24" s="64">
        <f t="shared" si="12"/>
        <v>0</v>
      </c>
      <c r="J24" s="64">
        <f t="shared" si="12"/>
        <v>0</v>
      </c>
      <c r="K24" s="64">
        <f t="shared" si="12"/>
        <v>1234261</v>
      </c>
      <c r="L24" s="64">
        <f t="shared" si="12"/>
        <v>0</v>
      </c>
      <c r="M24" s="64">
        <f t="shared" si="12"/>
        <v>0</v>
      </c>
      <c r="N24" s="64">
        <f>N25+N27</f>
        <v>0</v>
      </c>
    </row>
    <row r="25" spans="1:14" s="99" customFormat="1" ht="15" customHeight="1">
      <c r="A25" s="108"/>
      <c r="B25" s="96">
        <v>422</v>
      </c>
      <c r="C25" s="97" t="s">
        <v>383</v>
      </c>
      <c r="D25" s="60">
        <v>130000</v>
      </c>
      <c r="E25" s="60">
        <f>F25-D25</f>
        <v>595000</v>
      </c>
      <c r="F25" s="60">
        <f t="shared" si="8"/>
        <v>725000</v>
      </c>
      <c r="G25" s="60">
        <v>725000</v>
      </c>
      <c r="H25" s="58">
        <v>0</v>
      </c>
      <c r="I25" s="58">
        <v>0</v>
      </c>
      <c r="J25" s="58">
        <v>0</v>
      </c>
      <c r="K25" s="58">
        <v>0</v>
      </c>
      <c r="L25" s="60">
        <v>0</v>
      </c>
      <c r="M25" s="58">
        <v>0</v>
      </c>
      <c r="N25" s="58">
        <v>0</v>
      </c>
    </row>
    <row r="26" spans="1:14" s="99" customFormat="1" ht="15" customHeight="1">
      <c r="A26" s="108"/>
      <c r="B26" s="96" t="s">
        <v>714</v>
      </c>
      <c r="C26" s="97" t="s">
        <v>715</v>
      </c>
      <c r="D26" s="60">
        <v>0</v>
      </c>
      <c r="E26" s="60">
        <f>F26-D26</f>
        <v>1234261</v>
      </c>
      <c r="F26" s="60">
        <f>SUM(G26:N26)</f>
        <v>1234261</v>
      </c>
      <c r="G26" s="60">
        <v>0</v>
      </c>
      <c r="H26" s="58">
        <v>0</v>
      </c>
      <c r="I26" s="58">
        <v>0</v>
      </c>
      <c r="J26" s="58">
        <v>0</v>
      </c>
      <c r="K26" s="60">
        <v>1234261</v>
      </c>
      <c r="L26" s="60">
        <v>0</v>
      </c>
      <c r="M26" s="58">
        <v>0</v>
      </c>
      <c r="N26" s="58">
        <v>0</v>
      </c>
    </row>
    <row r="27" spans="1:14" s="99" customFormat="1" ht="15" customHeight="1">
      <c r="A27" s="108"/>
      <c r="B27" s="96">
        <v>426</v>
      </c>
      <c r="C27" s="97" t="s">
        <v>384</v>
      </c>
      <c r="D27" s="60">
        <v>30000</v>
      </c>
      <c r="E27" s="60">
        <f>F27-D27</f>
        <v>30000</v>
      </c>
      <c r="F27" s="60">
        <f t="shared" si="8"/>
        <v>60000</v>
      </c>
      <c r="G27" s="60">
        <v>60000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</row>
    <row r="28" spans="1:14" s="11" customFormat="1" ht="27.75" customHeight="1">
      <c r="A28" s="112"/>
      <c r="B28" s="169" t="s">
        <v>674</v>
      </c>
      <c r="C28" s="169"/>
      <c r="D28" s="15">
        <f>D29</f>
        <v>1250000</v>
      </c>
      <c r="E28" s="15">
        <f>E29</f>
        <v>300000</v>
      </c>
      <c r="F28" s="15">
        <f t="shared" si="8"/>
        <v>1550000</v>
      </c>
      <c r="G28" s="15">
        <f>G29</f>
        <v>220000</v>
      </c>
      <c r="H28" s="15">
        <f aca="true" t="shared" si="13" ref="H28:N28">H29</f>
        <v>1100000</v>
      </c>
      <c r="I28" s="15">
        <f t="shared" si="13"/>
        <v>180000</v>
      </c>
      <c r="J28" s="15">
        <f t="shared" si="13"/>
        <v>0</v>
      </c>
      <c r="K28" s="15">
        <f t="shared" si="13"/>
        <v>50000</v>
      </c>
      <c r="L28" s="15">
        <f t="shared" si="13"/>
        <v>0</v>
      </c>
      <c r="M28" s="15">
        <f t="shared" si="13"/>
        <v>0</v>
      </c>
      <c r="N28" s="15">
        <f t="shared" si="13"/>
        <v>0</v>
      </c>
    </row>
    <row r="29" spans="1:14" s="11" customFormat="1" ht="25.5" customHeight="1">
      <c r="A29" s="105" t="s">
        <v>59</v>
      </c>
      <c r="B29" s="149" t="s">
        <v>750</v>
      </c>
      <c r="C29" s="150"/>
      <c r="D29" s="14">
        <f>D30</f>
        <v>1250000</v>
      </c>
      <c r="E29" s="14">
        <f>E30+E38</f>
        <v>300000</v>
      </c>
      <c r="F29" s="118">
        <f t="shared" si="8"/>
        <v>1550000</v>
      </c>
      <c r="G29" s="14">
        <f>G30+G38</f>
        <v>220000</v>
      </c>
      <c r="H29" s="14">
        <f>H30+H38</f>
        <v>1100000</v>
      </c>
      <c r="I29" s="14">
        <f>I30+I38</f>
        <v>180000</v>
      </c>
      <c r="J29" s="14">
        <f>J30+J38</f>
        <v>0</v>
      </c>
      <c r="K29" s="14">
        <f>K30</f>
        <v>50000</v>
      </c>
      <c r="L29" s="14">
        <f>L30</f>
        <v>0</v>
      </c>
      <c r="M29" s="14">
        <f>M30</f>
        <v>0</v>
      </c>
      <c r="N29" s="14">
        <f>N30</f>
        <v>0</v>
      </c>
    </row>
    <row r="30" spans="1:14" s="11" customFormat="1" ht="18" customHeight="1">
      <c r="A30" s="107"/>
      <c r="B30" s="62">
        <v>32</v>
      </c>
      <c r="C30" s="63" t="s">
        <v>10</v>
      </c>
      <c r="D30" s="64">
        <f>D31+D32+D33</f>
        <v>1250000</v>
      </c>
      <c r="E30" s="64">
        <f>E31+E32+E33</f>
        <v>300000</v>
      </c>
      <c r="F30" s="64">
        <f t="shared" si="8"/>
        <v>1550000</v>
      </c>
      <c r="G30" s="64">
        <f aca="true" t="shared" si="14" ref="G30:N30">G31+G32+G33</f>
        <v>220000</v>
      </c>
      <c r="H30" s="64">
        <f t="shared" si="14"/>
        <v>1100000</v>
      </c>
      <c r="I30" s="64">
        <f t="shared" si="14"/>
        <v>180000</v>
      </c>
      <c r="J30" s="64">
        <f t="shared" si="14"/>
        <v>0</v>
      </c>
      <c r="K30" s="64">
        <f t="shared" si="14"/>
        <v>50000</v>
      </c>
      <c r="L30" s="64">
        <f t="shared" si="14"/>
        <v>0</v>
      </c>
      <c r="M30" s="64">
        <f>M31+M32+M33</f>
        <v>0</v>
      </c>
      <c r="N30" s="64">
        <f t="shared" si="14"/>
        <v>0</v>
      </c>
    </row>
    <row r="31" spans="1:14" s="99" customFormat="1" ht="15" customHeight="1">
      <c r="A31" s="108"/>
      <c r="B31" s="96">
        <v>322</v>
      </c>
      <c r="C31" s="97" t="s">
        <v>380</v>
      </c>
      <c r="D31" s="60">
        <v>15000</v>
      </c>
      <c r="E31" s="60">
        <f>F31-D31</f>
        <v>0</v>
      </c>
      <c r="F31" s="60">
        <f t="shared" si="8"/>
        <v>15000</v>
      </c>
      <c r="G31" s="60">
        <v>15000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s="99" customFormat="1" ht="15" customHeight="1">
      <c r="A32" s="108"/>
      <c r="B32" s="96">
        <v>323</v>
      </c>
      <c r="C32" s="97" t="s">
        <v>386</v>
      </c>
      <c r="D32" s="60">
        <v>1105000</v>
      </c>
      <c r="E32" s="60">
        <f>F32-D32</f>
        <v>300000</v>
      </c>
      <c r="F32" s="60">
        <f t="shared" si="8"/>
        <v>1405000</v>
      </c>
      <c r="G32" s="60">
        <v>75000</v>
      </c>
      <c r="H32" s="60">
        <v>1100000</v>
      </c>
      <c r="I32" s="60">
        <v>180000</v>
      </c>
      <c r="J32" s="60">
        <v>0</v>
      </c>
      <c r="K32" s="60">
        <v>50000</v>
      </c>
      <c r="L32" s="60">
        <v>0</v>
      </c>
      <c r="M32" s="60">
        <v>0</v>
      </c>
      <c r="N32" s="60">
        <v>0</v>
      </c>
    </row>
    <row r="33" spans="1:14" s="99" customFormat="1" ht="15" customHeight="1">
      <c r="A33" s="108"/>
      <c r="B33" s="96">
        <v>329</v>
      </c>
      <c r="C33" s="97" t="s">
        <v>381</v>
      </c>
      <c r="D33" s="60">
        <v>130000</v>
      </c>
      <c r="E33" s="60">
        <f>F33-D33</f>
        <v>0</v>
      </c>
      <c r="F33" s="60">
        <f t="shared" si="8"/>
        <v>130000</v>
      </c>
      <c r="G33" s="60">
        <v>130000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</row>
    <row r="34" ht="15" customHeight="1"/>
    <row r="35" spans="1:14" s="56" customFormat="1" ht="15" customHeight="1">
      <c r="A35" s="151" t="s">
        <v>17</v>
      </c>
      <c r="B35" s="151" t="s">
        <v>240</v>
      </c>
      <c r="C35" s="152" t="s">
        <v>27</v>
      </c>
      <c r="D35" s="151" t="s">
        <v>657</v>
      </c>
      <c r="E35" s="151" t="s">
        <v>585</v>
      </c>
      <c r="F35" s="157" t="s">
        <v>664</v>
      </c>
      <c r="G35" s="152" t="s">
        <v>658</v>
      </c>
      <c r="H35" s="152"/>
      <c r="I35" s="152"/>
      <c r="J35" s="152"/>
      <c r="K35" s="152"/>
      <c r="L35" s="152"/>
      <c r="M35" s="152"/>
      <c r="N35" s="152"/>
    </row>
    <row r="36" spans="1:14" s="56" customFormat="1" ht="35.25" customHeight="1">
      <c r="A36" s="152"/>
      <c r="B36" s="152"/>
      <c r="C36" s="152"/>
      <c r="D36" s="152"/>
      <c r="E36" s="152"/>
      <c r="F36" s="158"/>
      <c r="G36" s="54" t="s">
        <v>166</v>
      </c>
      <c r="H36" s="54" t="s">
        <v>18</v>
      </c>
      <c r="I36" s="54" t="s">
        <v>165</v>
      </c>
      <c r="J36" s="54" t="s">
        <v>167</v>
      </c>
      <c r="K36" s="54" t="s">
        <v>19</v>
      </c>
      <c r="L36" s="54" t="s">
        <v>430</v>
      </c>
      <c r="M36" s="54" t="s">
        <v>168</v>
      </c>
      <c r="N36" s="54" t="s">
        <v>302</v>
      </c>
    </row>
    <row r="37" spans="1:14" s="56" customFormat="1" ht="10.5" customHeight="1">
      <c r="A37" s="55">
        <v>1</v>
      </c>
      <c r="B37" s="55">
        <v>2</v>
      </c>
      <c r="C37" s="55">
        <v>3</v>
      </c>
      <c r="D37" s="55">
        <v>4</v>
      </c>
      <c r="E37" s="55">
        <v>5</v>
      </c>
      <c r="F37" s="55">
        <v>6</v>
      </c>
      <c r="G37" s="55">
        <v>7</v>
      </c>
      <c r="H37" s="55">
        <v>8</v>
      </c>
      <c r="I37" s="55">
        <v>9</v>
      </c>
      <c r="J37" s="55">
        <v>10</v>
      </c>
      <c r="K37" s="55">
        <v>11</v>
      </c>
      <c r="L37" s="55">
        <v>12</v>
      </c>
      <c r="M37" s="55">
        <v>13</v>
      </c>
      <c r="N37" s="55">
        <v>14</v>
      </c>
    </row>
    <row r="38" spans="1:14" s="11" customFormat="1" ht="18" customHeight="1">
      <c r="A38" s="107"/>
      <c r="B38" s="62" t="s">
        <v>435</v>
      </c>
      <c r="C38" s="63" t="s">
        <v>391</v>
      </c>
      <c r="D38" s="64">
        <f>D39</f>
        <v>0</v>
      </c>
      <c r="E38" s="64">
        <f>E39</f>
        <v>0</v>
      </c>
      <c r="F38" s="64">
        <f>SUM(G38:N38)</f>
        <v>0</v>
      </c>
      <c r="G38" s="64">
        <f>G39</f>
        <v>0</v>
      </c>
      <c r="H38" s="64">
        <f aca="true" t="shared" si="15" ref="H38:N38">H39</f>
        <v>0</v>
      </c>
      <c r="I38" s="64">
        <f t="shared" si="15"/>
        <v>0</v>
      </c>
      <c r="J38" s="64">
        <f t="shared" si="15"/>
        <v>0</v>
      </c>
      <c r="K38" s="64">
        <f t="shared" si="15"/>
        <v>0</v>
      </c>
      <c r="L38" s="64">
        <f t="shared" si="15"/>
        <v>0</v>
      </c>
      <c r="M38" s="64">
        <f t="shared" si="15"/>
        <v>0</v>
      </c>
      <c r="N38" s="64">
        <f t="shared" si="15"/>
        <v>0</v>
      </c>
    </row>
    <row r="39" spans="1:14" s="99" customFormat="1" ht="15" customHeight="1">
      <c r="A39" s="108"/>
      <c r="B39" s="96" t="s">
        <v>468</v>
      </c>
      <c r="C39" s="97" t="s">
        <v>392</v>
      </c>
      <c r="D39" s="60">
        <v>0</v>
      </c>
      <c r="E39" s="60">
        <f>F39-D39</f>
        <v>0</v>
      </c>
      <c r="F39" s="60">
        <f>SUM(G39:N39)</f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</row>
    <row r="40" spans="1:14" s="11" customFormat="1" ht="27.75" customHeight="1">
      <c r="A40" s="112"/>
      <c r="B40" s="169" t="s">
        <v>304</v>
      </c>
      <c r="C40" s="169"/>
      <c r="D40" s="15">
        <f>D41</f>
        <v>1680800</v>
      </c>
      <c r="E40" s="15">
        <f>E41</f>
        <v>136500</v>
      </c>
      <c r="F40" s="15">
        <f>SUM(G40:N40)</f>
        <v>1817300</v>
      </c>
      <c r="G40" s="15">
        <f aca="true" t="shared" si="16" ref="G40:N40">G41</f>
        <v>737300</v>
      </c>
      <c r="H40" s="15">
        <f t="shared" si="16"/>
        <v>1080000</v>
      </c>
      <c r="I40" s="15">
        <f t="shared" si="16"/>
        <v>0</v>
      </c>
      <c r="J40" s="15">
        <f t="shared" si="16"/>
        <v>0</v>
      </c>
      <c r="K40" s="15">
        <f t="shared" si="16"/>
        <v>0</v>
      </c>
      <c r="L40" s="15">
        <f t="shared" si="16"/>
        <v>0</v>
      </c>
      <c r="M40" s="15">
        <f t="shared" si="16"/>
        <v>0</v>
      </c>
      <c r="N40" s="15">
        <f t="shared" si="16"/>
        <v>0</v>
      </c>
    </row>
    <row r="41" spans="1:14" s="11" customFormat="1" ht="24" customHeight="1">
      <c r="A41" s="105" t="s">
        <v>59</v>
      </c>
      <c r="B41" s="180" t="s">
        <v>305</v>
      </c>
      <c r="C41" s="171"/>
      <c r="D41" s="14">
        <f>D42+D46</f>
        <v>1680800</v>
      </c>
      <c r="E41" s="14">
        <f>E42+E46</f>
        <v>136500</v>
      </c>
      <c r="F41" s="118">
        <f t="shared" si="8"/>
        <v>1817300</v>
      </c>
      <c r="G41" s="14">
        <f aca="true" t="shared" si="17" ref="G41:N41">G42+G46</f>
        <v>737300</v>
      </c>
      <c r="H41" s="14">
        <f t="shared" si="17"/>
        <v>1080000</v>
      </c>
      <c r="I41" s="14">
        <f t="shared" si="17"/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0</v>
      </c>
    </row>
    <row r="42" spans="1:14" s="11" customFormat="1" ht="18" customHeight="1">
      <c r="A42" s="107"/>
      <c r="B42" s="62">
        <v>32</v>
      </c>
      <c r="C42" s="63" t="s">
        <v>10</v>
      </c>
      <c r="D42" s="64">
        <f>D43+D44+D45</f>
        <v>1580000</v>
      </c>
      <c r="E42" s="64">
        <f>E43+E44+E45</f>
        <v>115000</v>
      </c>
      <c r="F42" s="64">
        <f t="shared" si="8"/>
        <v>1695000</v>
      </c>
      <c r="G42" s="64">
        <f aca="true" t="shared" si="18" ref="G42:M42">G43+G44+G45</f>
        <v>615000</v>
      </c>
      <c r="H42" s="64">
        <f t="shared" si="18"/>
        <v>1080000</v>
      </c>
      <c r="I42" s="64">
        <f t="shared" si="18"/>
        <v>0</v>
      </c>
      <c r="J42" s="64">
        <f t="shared" si="18"/>
        <v>0</v>
      </c>
      <c r="K42" s="64">
        <f t="shared" si="18"/>
        <v>0</v>
      </c>
      <c r="L42" s="64">
        <f t="shared" si="18"/>
        <v>0</v>
      </c>
      <c r="M42" s="64">
        <f t="shared" si="18"/>
        <v>0</v>
      </c>
      <c r="N42" s="64">
        <v>0</v>
      </c>
    </row>
    <row r="43" spans="1:14" s="99" customFormat="1" ht="15" customHeight="1">
      <c r="A43" s="108"/>
      <c r="B43" s="96">
        <v>323</v>
      </c>
      <c r="C43" s="97" t="s">
        <v>386</v>
      </c>
      <c r="D43" s="60">
        <v>1110000</v>
      </c>
      <c r="E43" s="60">
        <f>F43-D43</f>
        <v>130000</v>
      </c>
      <c r="F43" s="60">
        <f t="shared" si="8"/>
        <v>1240000</v>
      </c>
      <c r="G43" s="60">
        <v>160000</v>
      </c>
      <c r="H43" s="60">
        <v>1080000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</row>
    <row r="44" spans="1:14" s="99" customFormat="1" ht="15" customHeight="1">
      <c r="A44" s="108"/>
      <c r="B44" s="96" t="s">
        <v>186</v>
      </c>
      <c r="C44" s="97" t="s">
        <v>387</v>
      </c>
      <c r="D44" s="60">
        <v>5000</v>
      </c>
      <c r="E44" s="60">
        <f>F44-D44</f>
        <v>0</v>
      </c>
      <c r="F44" s="98">
        <f>SUM(G44:N44)</f>
        <v>5000</v>
      </c>
      <c r="G44" s="60">
        <v>5000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</row>
    <row r="45" spans="1:14" s="99" customFormat="1" ht="15" customHeight="1">
      <c r="A45" s="108"/>
      <c r="B45" s="96">
        <v>329</v>
      </c>
      <c r="C45" s="97" t="s">
        <v>381</v>
      </c>
      <c r="D45" s="60">
        <v>465000</v>
      </c>
      <c r="E45" s="60">
        <f>F45-D45</f>
        <v>-15000</v>
      </c>
      <c r="F45" s="60">
        <f t="shared" si="8"/>
        <v>450000</v>
      </c>
      <c r="G45" s="60">
        <v>450000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</row>
    <row r="46" spans="1:14" s="11" customFormat="1" ht="18" customHeight="1">
      <c r="A46" s="107"/>
      <c r="B46" s="62">
        <v>38</v>
      </c>
      <c r="C46" s="63" t="s">
        <v>0</v>
      </c>
      <c r="D46" s="64">
        <f>D48</f>
        <v>100800</v>
      </c>
      <c r="E46" s="64">
        <f>E48+E47</f>
        <v>21500</v>
      </c>
      <c r="F46" s="64">
        <f t="shared" si="8"/>
        <v>122300</v>
      </c>
      <c r="G46" s="64">
        <f>G48+G47</f>
        <v>122300</v>
      </c>
      <c r="H46" s="64">
        <f aca="true" t="shared" si="19" ref="H46:N46">H48</f>
        <v>0</v>
      </c>
      <c r="I46" s="64">
        <f t="shared" si="19"/>
        <v>0</v>
      </c>
      <c r="J46" s="64">
        <f t="shared" si="19"/>
        <v>0</v>
      </c>
      <c r="K46" s="64">
        <f t="shared" si="19"/>
        <v>0</v>
      </c>
      <c r="L46" s="64">
        <f t="shared" si="19"/>
        <v>0</v>
      </c>
      <c r="M46" s="64">
        <f t="shared" si="19"/>
        <v>0</v>
      </c>
      <c r="N46" s="64">
        <f t="shared" si="19"/>
        <v>0</v>
      </c>
    </row>
    <row r="47" spans="1:14" s="99" customFormat="1" ht="15" customHeight="1">
      <c r="A47" s="108"/>
      <c r="B47" s="96" t="s">
        <v>649</v>
      </c>
      <c r="C47" s="97" t="s">
        <v>650</v>
      </c>
      <c r="D47" s="60">
        <v>0</v>
      </c>
      <c r="E47" s="60">
        <f>F47-D47</f>
        <v>21500</v>
      </c>
      <c r="F47" s="60">
        <f>SUM(G47:N47)</f>
        <v>21500</v>
      </c>
      <c r="G47" s="60">
        <v>21500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</row>
    <row r="48" spans="1:14" s="99" customFormat="1" ht="15" customHeight="1">
      <c r="A48" s="108"/>
      <c r="B48" s="96">
        <v>385</v>
      </c>
      <c r="C48" s="97" t="s">
        <v>388</v>
      </c>
      <c r="D48" s="60">
        <v>100800</v>
      </c>
      <c r="E48" s="60">
        <f>F48-D48</f>
        <v>0</v>
      </c>
      <c r="F48" s="60">
        <f t="shared" si="8"/>
        <v>100800</v>
      </c>
      <c r="G48" s="60">
        <v>100800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</row>
    <row r="49" spans="1:14" s="11" customFormat="1" ht="27.75" customHeight="1">
      <c r="A49" s="113"/>
      <c r="B49" s="156" t="s">
        <v>589</v>
      </c>
      <c r="C49" s="155"/>
      <c r="D49" s="15">
        <f aca="true" t="shared" si="20" ref="D49:E51">D50</f>
        <v>95000</v>
      </c>
      <c r="E49" s="15">
        <f t="shared" si="20"/>
        <v>0</v>
      </c>
      <c r="F49" s="15">
        <f>SUM(G49:N49)</f>
        <v>95000</v>
      </c>
      <c r="G49" s="15">
        <f>G50</f>
        <v>95000</v>
      </c>
      <c r="H49" s="15">
        <f aca="true" t="shared" si="21" ref="H49:N50">H50</f>
        <v>0</v>
      </c>
      <c r="I49" s="15">
        <f t="shared" si="21"/>
        <v>0</v>
      </c>
      <c r="J49" s="15">
        <f t="shared" si="21"/>
        <v>0</v>
      </c>
      <c r="K49" s="15">
        <f t="shared" si="21"/>
        <v>0</v>
      </c>
      <c r="L49" s="15">
        <f t="shared" si="21"/>
        <v>0</v>
      </c>
      <c r="M49" s="15">
        <f t="shared" si="21"/>
        <v>0</v>
      </c>
      <c r="N49" s="15">
        <f t="shared" si="21"/>
        <v>0</v>
      </c>
    </row>
    <row r="50" spans="1:14" s="11" customFormat="1" ht="24" customHeight="1">
      <c r="A50" s="105" t="s">
        <v>58</v>
      </c>
      <c r="B50" s="153" t="s">
        <v>590</v>
      </c>
      <c r="C50" s="150"/>
      <c r="D50" s="14">
        <f>D51</f>
        <v>95000</v>
      </c>
      <c r="E50" s="14">
        <f>E51</f>
        <v>0</v>
      </c>
      <c r="F50" s="118">
        <f>SUM(G50:N50)</f>
        <v>95000</v>
      </c>
      <c r="G50" s="14">
        <f>G51</f>
        <v>95000</v>
      </c>
      <c r="H50" s="14">
        <f t="shared" si="21"/>
        <v>0</v>
      </c>
      <c r="I50" s="14">
        <f t="shared" si="21"/>
        <v>0</v>
      </c>
      <c r="J50" s="14">
        <f t="shared" si="21"/>
        <v>0</v>
      </c>
      <c r="K50" s="14">
        <f t="shared" si="21"/>
        <v>0</v>
      </c>
      <c r="L50" s="14">
        <f t="shared" si="21"/>
        <v>0</v>
      </c>
      <c r="M50" s="14">
        <f t="shared" si="21"/>
        <v>0</v>
      </c>
      <c r="N50" s="14">
        <f t="shared" si="21"/>
        <v>0</v>
      </c>
    </row>
    <row r="51" spans="1:14" s="11" customFormat="1" ht="18" customHeight="1">
      <c r="A51" s="107"/>
      <c r="B51" s="62">
        <v>34</v>
      </c>
      <c r="C51" s="63" t="s">
        <v>389</v>
      </c>
      <c r="D51" s="64">
        <f t="shared" si="20"/>
        <v>95000</v>
      </c>
      <c r="E51" s="64">
        <f t="shared" si="20"/>
        <v>0</v>
      </c>
      <c r="F51" s="64">
        <f>SUM(G51:N51)</f>
        <v>95000</v>
      </c>
      <c r="G51" s="64">
        <f>G52</f>
        <v>95000</v>
      </c>
      <c r="H51" s="64">
        <f aca="true" t="shared" si="22" ref="H51:N51">H52</f>
        <v>0</v>
      </c>
      <c r="I51" s="64">
        <f t="shared" si="22"/>
        <v>0</v>
      </c>
      <c r="J51" s="64">
        <f t="shared" si="22"/>
        <v>0</v>
      </c>
      <c r="K51" s="64">
        <f t="shared" si="22"/>
        <v>0</v>
      </c>
      <c r="L51" s="64">
        <f t="shared" si="22"/>
        <v>0</v>
      </c>
      <c r="M51" s="64">
        <f t="shared" si="22"/>
        <v>0</v>
      </c>
      <c r="N51" s="64">
        <f t="shared" si="22"/>
        <v>0</v>
      </c>
    </row>
    <row r="52" spans="1:14" s="99" customFormat="1" ht="15" customHeight="1">
      <c r="A52" s="108"/>
      <c r="B52" s="96">
        <v>343</v>
      </c>
      <c r="C52" s="97" t="s">
        <v>390</v>
      </c>
      <c r="D52" s="60">
        <v>95000</v>
      </c>
      <c r="E52" s="60">
        <f>F52-D52</f>
        <v>0</v>
      </c>
      <c r="F52" s="60">
        <f>SUM(G52:N52)</f>
        <v>95000</v>
      </c>
      <c r="G52" s="60">
        <v>95000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</row>
    <row r="53" spans="1:14" s="11" customFormat="1" ht="27.75" customHeight="1">
      <c r="A53" s="113"/>
      <c r="B53" s="154" t="s">
        <v>306</v>
      </c>
      <c r="C53" s="155"/>
      <c r="D53" s="15">
        <f>D54+D57+D61+D64+D71</f>
        <v>2100000</v>
      </c>
      <c r="E53" s="15">
        <f>E54+E57+E61+E64+E71</f>
        <v>20000</v>
      </c>
      <c r="F53" s="15">
        <f aca="true" t="shared" si="23" ref="F53:F66">SUM(G53:N53)</f>
        <v>2120000</v>
      </c>
      <c r="G53" s="15">
        <f aca="true" t="shared" si="24" ref="G53:N53">G54+G57+G61+G64+G71</f>
        <v>1970000</v>
      </c>
      <c r="H53" s="15">
        <f t="shared" si="24"/>
        <v>150000</v>
      </c>
      <c r="I53" s="15">
        <f t="shared" si="24"/>
        <v>0</v>
      </c>
      <c r="J53" s="15">
        <f t="shared" si="24"/>
        <v>0</v>
      </c>
      <c r="K53" s="15">
        <f t="shared" si="24"/>
        <v>0</v>
      </c>
      <c r="L53" s="15">
        <f t="shared" si="24"/>
        <v>0</v>
      </c>
      <c r="M53" s="15">
        <f t="shared" si="24"/>
        <v>0</v>
      </c>
      <c r="N53" s="15">
        <f t="shared" si="24"/>
        <v>0</v>
      </c>
    </row>
    <row r="54" spans="1:14" s="11" customFormat="1" ht="24" customHeight="1">
      <c r="A54" s="105" t="s">
        <v>62</v>
      </c>
      <c r="B54" s="153" t="s">
        <v>591</v>
      </c>
      <c r="C54" s="150"/>
      <c r="D54" s="14">
        <f>D55</f>
        <v>20000</v>
      </c>
      <c r="E54" s="14">
        <f>E55</f>
        <v>0</v>
      </c>
      <c r="F54" s="118">
        <f t="shared" si="23"/>
        <v>20000</v>
      </c>
      <c r="G54" s="14">
        <f aca="true" t="shared" si="25" ref="G54:N54">G55</f>
        <v>20000</v>
      </c>
      <c r="H54" s="14">
        <f t="shared" si="25"/>
        <v>0</v>
      </c>
      <c r="I54" s="14">
        <f t="shared" si="25"/>
        <v>0</v>
      </c>
      <c r="J54" s="14">
        <f t="shared" si="25"/>
        <v>0</v>
      </c>
      <c r="K54" s="14">
        <f t="shared" si="25"/>
        <v>0</v>
      </c>
      <c r="L54" s="14">
        <f t="shared" si="25"/>
        <v>0</v>
      </c>
      <c r="M54" s="14">
        <f t="shared" si="25"/>
        <v>0</v>
      </c>
      <c r="N54" s="14">
        <f t="shared" si="25"/>
        <v>0</v>
      </c>
    </row>
    <row r="55" spans="1:14" s="11" customFormat="1" ht="18" customHeight="1">
      <c r="A55" s="107"/>
      <c r="B55" s="62">
        <v>32</v>
      </c>
      <c r="C55" s="63" t="s">
        <v>10</v>
      </c>
      <c r="D55" s="64">
        <f aca="true" t="shared" si="26" ref="D55:N55">D56</f>
        <v>20000</v>
      </c>
      <c r="E55" s="64">
        <f t="shared" si="26"/>
        <v>0</v>
      </c>
      <c r="F55" s="64">
        <f t="shared" si="23"/>
        <v>20000</v>
      </c>
      <c r="G55" s="64">
        <f t="shared" si="26"/>
        <v>20000</v>
      </c>
      <c r="H55" s="64">
        <f t="shared" si="26"/>
        <v>0</v>
      </c>
      <c r="I55" s="64">
        <f t="shared" si="26"/>
        <v>0</v>
      </c>
      <c r="J55" s="64">
        <f t="shared" si="26"/>
        <v>0</v>
      </c>
      <c r="K55" s="64">
        <f t="shared" si="26"/>
        <v>0</v>
      </c>
      <c r="L55" s="64">
        <f t="shared" si="26"/>
        <v>0</v>
      </c>
      <c r="M55" s="64">
        <f t="shared" si="26"/>
        <v>0</v>
      </c>
      <c r="N55" s="64">
        <f t="shared" si="26"/>
        <v>0</v>
      </c>
    </row>
    <row r="56" spans="1:14" s="99" customFormat="1" ht="15" customHeight="1">
      <c r="A56" s="108"/>
      <c r="B56" s="96">
        <v>329</v>
      </c>
      <c r="C56" s="97" t="s">
        <v>381</v>
      </c>
      <c r="D56" s="60">
        <v>20000</v>
      </c>
      <c r="E56" s="60">
        <f>F56-D56</f>
        <v>0</v>
      </c>
      <c r="F56" s="60">
        <f t="shared" si="23"/>
        <v>20000</v>
      </c>
      <c r="G56" s="60">
        <v>20000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</row>
    <row r="57" spans="1:14" s="11" customFormat="1" ht="24" customHeight="1">
      <c r="A57" s="105" t="s">
        <v>62</v>
      </c>
      <c r="B57" s="153" t="s">
        <v>307</v>
      </c>
      <c r="C57" s="150"/>
      <c r="D57" s="14">
        <f>D58</f>
        <v>1800000</v>
      </c>
      <c r="E57" s="14">
        <f>E58</f>
        <v>0</v>
      </c>
      <c r="F57" s="118">
        <f>SUM(G57:N57)</f>
        <v>1800000</v>
      </c>
      <c r="G57" s="14">
        <f aca="true" t="shared" si="27" ref="G57:N57">G58</f>
        <v>1800000</v>
      </c>
      <c r="H57" s="14">
        <f t="shared" si="27"/>
        <v>0</v>
      </c>
      <c r="I57" s="14">
        <f t="shared" si="27"/>
        <v>0</v>
      </c>
      <c r="J57" s="14">
        <f t="shared" si="27"/>
        <v>0</v>
      </c>
      <c r="K57" s="14">
        <f t="shared" si="27"/>
        <v>0</v>
      </c>
      <c r="L57" s="14">
        <f t="shared" si="27"/>
        <v>0</v>
      </c>
      <c r="M57" s="14">
        <f t="shared" si="27"/>
        <v>0</v>
      </c>
      <c r="N57" s="14">
        <f t="shared" si="27"/>
        <v>0</v>
      </c>
    </row>
    <row r="58" spans="1:14" s="11" customFormat="1" ht="18" customHeight="1">
      <c r="A58" s="107"/>
      <c r="B58" s="62">
        <v>38</v>
      </c>
      <c r="C58" s="63" t="s">
        <v>391</v>
      </c>
      <c r="D58" s="64">
        <f>SUM(D59+D60)</f>
        <v>1800000</v>
      </c>
      <c r="E58" s="64">
        <f>SUM(E59+E60)</f>
        <v>0</v>
      </c>
      <c r="F58" s="64">
        <f t="shared" si="23"/>
        <v>1800000</v>
      </c>
      <c r="G58" s="64">
        <f aca="true" t="shared" si="28" ref="G58:N58">SUM(G59+G60)</f>
        <v>1800000</v>
      </c>
      <c r="H58" s="64">
        <f t="shared" si="28"/>
        <v>0</v>
      </c>
      <c r="I58" s="64">
        <f t="shared" si="28"/>
        <v>0</v>
      </c>
      <c r="J58" s="64">
        <f t="shared" si="28"/>
        <v>0</v>
      </c>
      <c r="K58" s="64">
        <f t="shared" si="28"/>
        <v>0</v>
      </c>
      <c r="L58" s="64">
        <f t="shared" si="28"/>
        <v>0</v>
      </c>
      <c r="M58" s="64">
        <f t="shared" si="28"/>
        <v>0</v>
      </c>
      <c r="N58" s="64">
        <f t="shared" si="28"/>
        <v>0</v>
      </c>
    </row>
    <row r="59" spans="1:14" s="99" customFormat="1" ht="15" customHeight="1">
      <c r="A59" s="108"/>
      <c r="B59" s="96">
        <v>381</v>
      </c>
      <c r="C59" s="97" t="s">
        <v>392</v>
      </c>
      <c r="D59" s="60">
        <v>1400000</v>
      </c>
      <c r="E59" s="60">
        <f>F59-D59</f>
        <v>0</v>
      </c>
      <c r="F59" s="60">
        <f t="shared" si="23"/>
        <v>1400000</v>
      </c>
      <c r="G59" s="60">
        <v>1400000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</row>
    <row r="60" spans="1:14" s="99" customFormat="1" ht="15" customHeight="1">
      <c r="A60" s="108"/>
      <c r="B60" s="96" t="s">
        <v>26</v>
      </c>
      <c r="C60" s="97" t="s">
        <v>393</v>
      </c>
      <c r="D60" s="60">
        <v>400000</v>
      </c>
      <c r="E60" s="60">
        <f>F60-D60</f>
        <v>0</v>
      </c>
      <c r="F60" s="60">
        <f t="shared" si="23"/>
        <v>400000</v>
      </c>
      <c r="G60" s="60">
        <v>400000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</row>
    <row r="61" spans="1:14" s="11" customFormat="1" ht="24" customHeight="1">
      <c r="A61" s="105" t="s">
        <v>15</v>
      </c>
      <c r="B61" s="153" t="s">
        <v>308</v>
      </c>
      <c r="C61" s="150"/>
      <c r="D61" s="14">
        <f>D62</f>
        <v>20000</v>
      </c>
      <c r="E61" s="14">
        <f>E62</f>
        <v>0</v>
      </c>
      <c r="F61" s="118">
        <f t="shared" si="23"/>
        <v>20000</v>
      </c>
      <c r="G61" s="14">
        <f aca="true" t="shared" si="29" ref="G61:N61">G62</f>
        <v>20000</v>
      </c>
      <c r="H61" s="14">
        <f t="shared" si="29"/>
        <v>0</v>
      </c>
      <c r="I61" s="14">
        <f t="shared" si="29"/>
        <v>0</v>
      </c>
      <c r="J61" s="14">
        <f t="shared" si="29"/>
        <v>0</v>
      </c>
      <c r="K61" s="14">
        <f t="shared" si="29"/>
        <v>0</v>
      </c>
      <c r="L61" s="14">
        <f t="shared" si="29"/>
        <v>0</v>
      </c>
      <c r="M61" s="14">
        <f t="shared" si="29"/>
        <v>0</v>
      </c>
      <c r="N61" s="14">
        <f t="shared" si="29"/>
        <v>0</v>
      </c>
    </row>
    <row r="62" spans="1:14" s="11" customFormat="1" ht="18" customHeight="1">
      <c r="A62" s="107"/>
      <c r="B62" s="62">
        <v>32</v>
      </c>
      <c r="C62" s="63" t="s">
        <v>10</v>
      </c>
      <c r="D62" s="64">
        <f aca="true" t="shared" si="30" ref="D62:N62">D63</f>
        <v>20000</v>
      </c>
      <c r="E62" s="64">
        <f t="shared" si="30"/>
        <v>0</v>
      </c>
      <c r="F62" s="64">
        <f t="shared" si="23"/>
        <v>20000</v>
      </c>
      <c r="G62" s="64">
        <f t="shared" si="30"/>
        <v>20000</v>
      </c>
      <c r="H62" s="64">
        <f t="shared" si="30"/>
        <v>0</v>
      </c>
      <c r="I62" s="64">
        <f t="shared" si="30"/>
        <v>0</v>
      </c>
      <c r="J62" s="64">
        <f t="shared" si="30"/>
        <v>0</v>
      </c>
      <c r="K62" s="64">
        <f t="shared" si="30"/>
        <v>0</v>
      </c>
      <c r="L62" s="64">
        <f t="shared" si="30"/>
        <v>0</v>
      </c>
      <c r="M62" s="64">
        <f t="shared" si="30"/>
        <v>0</v>
      </c>
      <c r="N62" s="64">
        <f t="shared" si="30"/>
        <v>0</v>
      </c>
    </row>
    <row r="63" spans="1:14" s="99" customFormat="1" ht="15" customHeight="1">
      <c r="A63" s="108"/>
      <c r="B63" s="96">
        <v>329</v>
      </c>
      <c r="C63" s="97" t="s">
        <v>381</v>
      </c>
      <c r="D63" s="60">
        <v>20000</v>
      </c>
      <c r="E63" s="60">
        <f>F63-D63</f>
        <v>0</v>
      </c>
      <c r="F63" s="60">
        <f t="shared" si="23"/>
        <v>20000</v>
      </c>
      <c r="G63" s="60">
        <v>20000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</row>
    <row r="64" spans="1:14" s="11" customFormat="1" ht="24" customHeight="1">
      <c r="A64" s="105" t="s">
        <v>15</v>
      </c>
      <c r="B64" s="153" t="s">
        <v>309</v>
      </c>
      <c r="C64" s="150"/>
      <c r="D64" s="14">
        <f>D65</f>
        <v>10000</v>
      </c>
      <c r="E64" s="14">
        <f>E65</f>
        <v>0</v>
      </c>
      <c r="F64" s="118">
        <f>SUM(G64:N64)</f>
        <v>10000</v>
      </c>
      <c r="G64" s="14">
        <f aca="true" t="shared" si="31" ref="G64:N64">G65</f>
        <v>10000</v>
      </c>
      <c r="H64" s="14">
        <f t="shared" si="31"/>
        <v>0</v>
      </c>
      <c r="I64" s="14">
        <f t="shared" si="31"/>
        <v>0</v>
      </c>
      <c r="J64" s="14">
        <f t="shared" si="31"/>
        <v>0</v>
      </c>
      <c r="K64" s="14">
        <f t="shared" si="31"/>
        <v>0</v>
      </c>
      <c r="L64" s="14">
        <f t="shared" si="31"/>
        <v>0</v>
      </c>
      <c r="M64" s="14">
        <f t="shared" si="31"/>
        <v>0</v>
      </c>
      <c r="N64" s="14">
        <f t="shared" si="31"/>
        <v>0</v>
      </c>
    </row>
    <row r="65" spans="1:14" s="11" customFormat="1" ht="18" customHeight="1">
      <c r="A65" s="107"/>
      <c r="B65" s="62">
        <v>38</v>
      </c>
      <c r="C65" s="63" t="s">
        <v>391</v>
      </c>
      <c r="D65" s="64">
        <f aca="true" t="shared" si="32" ref="D65:N65">D66</f>
        <v>10000</v>
      </c>
      <c r="E65" s="64">
        <f t="shared" si="32"/>
        <v>0</v>
      </c>
      <c r="F65" s="64">
        <f t="shared" si="23"/>
        <v>10000</v>
      </c>
      <c r="G65" s="64">
        <f t="shared" si="32"/>
        <v>10000</v>
      </c>
      <c r="H65" s="64">
        <f t="shared" si="32"/>
        <v>0</v>
      </c>
      <c r="I65" s="64">
        <f t="shared" si="32"/>
        <v>0</v>
      </c>
      <c r="J65" s="64">
        <f t="shared" si="32"/>
        <v>0</v>
      </c>
      <c r="K65" s="64">
        <f t="shared" si="32"/>
        <v>0</v>
      </c>
      <c r="L65" s="64">
        <f t="shared" si="32"/>
        <v>0</v>
      </c>
      <c r="M65" s="64">
        <f t="shared" si="32"/>
        <v>0</v>
      </c>
      <c r="N65" s="64">
        <f t="shared" si="32"/>
        <v>0</v>
      </c>
    </row>
    <row r="66" spans="1:14" s="99" customFormat="1" ht="14.25" customHeight="1">
      <c r="A66" s="108"/>
      <c r="B66" s="96">
        <v>381</v>
      </c>
      <c r="C66" s="97" t="s">
        <v>392</v>
      </c>
      <c r="D66" s="60">
        <v>10000</v>
      </c>
      <c r="E66" s="60">
        <f>F66-D66</f>
        <v>0</v>
      </c>
      <c r="F66" s="60">
        <f t="shared" si="23"/>
        <v>10000</v>
      </c>
      <c r="G66" s="60">
        <v>10000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</row>
    <row r="67" ht="48.75" customHeight="1"/>
    <row r="68" spans="1:14" s="129" customFormat="1" ht="22.5" customHeight="1">
      <c r="A68" s="151" t="s">
        <v>17</v>
      </c>
      <c r="B68" s="151" t="s">
        <v>240</v>
      </c>
      <c r="C68" s="152" t="s">
        <v>27</v>
      </c>
      <c r="D68" s="151" t="s">
        <v>657</v>
      </c>
      <c r="E68" s="151" t="s">
        <v>585</v>
      </c>
      <c r="F68" s="157" t="s">
        <v>664</v>
      </c>
      <c r="G68" s="152" t="s">
        <v>658</v>
      </c>
      <c r="H68" s="152"/>
      <c r="I68" s="152"/>
      <c r="J68" s="152"/>
      <c r="K68" s="152"/>
      <c r="L68" s="152"/>
      <c r="M68" s="152"/>
      <c r="N68" s="152"/>
    </row>
    <row r="69" spans="1:14" s="56" customFormat="1" ht="35.25" customHeight="1">
      <c r="A69" s="152"/>
      <c r="B69" s="152"/>
      <c r="C69" s="152"/>
      <c r="D69" s="152"/>
      <c r="E69" s="152"/>
      <c r="F69" s="158"/>
      <c r="G69" s="54" t="s">
        <v>166</v>
      </c>
      <c r="H69" s="54" t="s">
        <v>18</v>
      </c>
      <c r="I69" s="54" t="s">
        <v>165</v>
      </c>
      <c r="J69" s="54" t="s">
        <v>167</v>
      </c>
      <c r="K69" s="54" t="s">
        <v>19</v>
      </c>
      <c r="L69" s="54" t="s">
        <v>430</v>
      </c>
      <c r="M69" s="54" t="s">
        <v>168</v>
      </c>
      <c r="N69" s="54" t="s">
        <v>302</v>
      </c>
    </row>
    <row r="70" spans="1:14" s="56" customFormat="1" ht="10.5" customHeight="1">
      <c r="A70" s="55">
        <v>1</v>
      </c>
      <c r="B70" s="55">
        <v>2</v>
      </c>
      <c r="C70" s="55">
        <v>3</v>
      </c>
      <c r="D70" s="55">
        <v>4</v>
      </c>
      <c r="E70" s="55">
        <v>5</v>
      </c>
      <c r="F70" s="55">
        <v>6</v>
      </c>
      <c r="G70" s="55">
        <v>7</v>
      </c>
      <c r="H70" s="55">
        <v>8</v>
      </c>
      <c r="I70" s="55">
        <v>9</v>
      </c>
      <c r="J70" s="55">
        <v>10</v>
      </c>
      <c r="K70" s="55">
        <v>11</v>
      </c>
      <c r="L70" s="55">
        <v>12</v>
      </c>
      <c r="M70" s="55">
        <v>13</v>
      </c>
      <c r="N70" s="55">
        <v>14</v>
      </c>
    </row>
    <row r="71" spans="1:14" s="11" customFormat="1" ht="24" customHeight="1">
      <c r="A71" s="105" t="s">
        <v>195</v>
      </c>
      <c r="B71" s="149" t="s">
        <v>659</v>
      </c>
      <c r="C71" s="150"/>
      <c r="D71" s="14">
        <f>D72+D74</f>
        <v>250000</v>
      </c>
      <c r="E71" s="14">
        <f>E72+E74</f>
        <v>20000</v>
      </c>
      <c r="F71" s="118">
        <f aca="true" t="shared" si="33" ref="F71:F80">SUM(G71:N71)</f>
        <v>270000</v>
      </c>
      <c r="G71" s="14">
        <f aca="true" t="shared" si="34" ref="G71:N71">G72+G74</f>
        <v>120000</v>
      </c>
      <c r="H71" s="14">
        <f t="shared" si="34"/>
        <v>150000</v>
      </c>
      <c r="I71" s="14">
        <f t="shared" si="34"/>
        <v>0</v>
      </c>
      <c r="J71" s="14">
        <f t="shared" si="34"/>
        <v>0</v>
      </c>
      <c r="K71" s="14">
        <f t="shared" si="34"/>
        <v>0</v>
      </c>
      <c r="L71" s="14">
        <f t="shared" si="34"/>
        <v>0</v>
      </c>
      <c r="M71" s="14">
        <f t="shared" si="34"/>
        <v>0</v>
      </c>
      <c r="N71" s="14">
        <f t="shared" si="34"/>
        <v>0</v>
      </c>
    </row>
    <row r="72" spans="1:14" s="11" customFormat="1" ht="18" customHeight="1">
      <c r="A72" s="107"/>
      <c r="B72" s="62">
        <v>32</v>
      </c>
      <c r="C72" s="63" t="s">
        <v>10</v>
      </c>
      <c r="D72" s="64">
        <f aca="true" t="shared" si="35" ref="D72:N74">D73</f>
        <v>250000</v>
      </c>
      <c r="E72" s="64">
        <f t="shared" si="35"/>
        <v>20000</v>
      </c>
      <c r="F72" s="64">
        <f t="shared" si="33"/>
        <v>270000</v>
      </c>
      <c r="G72" s="64">
        <f t="shared" si="35"/>
        <v>120000</v>
      </c>
      <c r="H72" s="64">
        <f t="shared" si="35"/>
        <v>150000</v>
      </c>
      <c r="I72" s="64">
        <f t="shared" si="35"/>
        <v>0</v>
      </c>
      <c r="J72" s="64">
        <f t="shared" si="35"/>
        <v>0</v>
      </c>
      <c r="K72" s="64">
        <f t="shared" si="35"/>
        <v>0</v>
      </c>
      <c r="L72" s="64">
        <f t="shared" si="35"/>
        <v>0</v>
      </c>
      <c r="M72" s="64">
        <f t="shared" si="35"/>
        <v>0</v>
      </c>
      <c r="N72" s="64">
        <f t="shared" si="35"/>
        <v>0</v>
      </c>
    </row>
    <row r="73" spans="1:14" s="99" customFormat="1" ht="14.25" customHeight="1">
      <c r="A73" s="108"/>
      <c r="B73" s="96">
        <v>329</v>
      </c>
      <c r="C73" s="97" t="s">
        <v>381</v>
      </c>
      <c r="D73" s="60">
        <v>250000</v>
      </c>
      <c r="E73" s="60">
        <f>F73-D73</f>
        <v>20000</v>
      </c>
      <c r="F73" s="60">
        <f t="shared" si="33"/>
        <v>270000</v>
      </c>
      <c r="G73" s="60">
        <v>120000</v>
      </c>
      <c r="H73" s="60">
        <v>150000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</row>
    <row r="74" spans="1:14" s="11" customFormat="1" ht="18" customHeight="1">
      <c r="A74" s="107"/>
      <c r="B74" s="62" t="s">
        <v>208</v>
      </c>
      <c r="C74" s="63" t="s">
        <v>643</v>
      </c>
      <c r="D74" s="64">
        <f t="shared" si="35"/>
        <v>0</v>
      </c>
      <c r="E74" s="64">
        <f t="shared" si="35"/>
        <v>0</v>
      </c>
      <c r="F74" s="64">
        <f>SUM(G74:N74)</f>
        <v>0</v>
      </c>
      <c r="G74" s="64">
        <f t="shared" si="35"/>
        <v>0</v>
      </c>
      <c r="H74" s="64">
        <f t="shared" si="35"/>
        <v>0</v>
      </c>
      <c r="I74" s="64">
        <f t="shared" si="35"/>
        <v>0</v>
      </c>
      <c r="J74" s="64">
        <f t="shared" si="35"/>
        <v>0</v>
      </c>
      <c r="K74" s="64">
        <f t="shared" si="35"/>
        <v>0</v>
      </c>
      <c r="L74" s="64">
        <f t="shared" si="35"/>
        <v>0</v>
      </c>
      <c r="M74" s="64">
        <f t="shared" si="35"/>
        <v>0</v>
      </c>
      <c r="N74" s="64">
        <f t="shared" si="35"/>
        <v>0</v>
      </c>
    </row>
    <row r="75" spans="1:14" s="99" customFormat="1" ht="14.25" customHeight="1">
      <c r="A75" s="108"/>
      <c r="B75" s="96" t="s">
        <v>209</v>
      </c>
      <c r="C75" s="97" t="s">
        <v>411</v>
      </c>
      <c r="D75" s="60">
        <v>0</v>
      </c>
      <c r="E75" s="60">
        <f>F75-D75</f>
        <v>0</v>
      </c>
      <c r="F75" s="60">
        <f>SUM(G75:N75)</f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</row>
    <row r="76" spans="1:14" s="11" customFormat="1" ht="27.75" customHeight="1">
      <c r="A76" s="113"/>
      <c r="B76" s="154" t="s">
        <v>644</v>
      </c>
      <c r="C76" s="155"/>
      <c r="D76" s="15">
        <f>D77+D81+D84+D87</f>
        <v>345000</v>
      </c>
      <c r="E76" s="15">
        <f>E77+E81+E84+E87</f>
        <v>-91000</v>
      </c>
      <c r="F76" s="15">
        <f t="shared" si="33"/>
        <v>254000</v>
      </c>
      <c r="G76" s="15">
        <f aca="true" t="shared" si="36" ref="G76:N76">G77+G81+G84+G87</f>
        <v>34000</v>
      </c>
      <c r="H76" s="15">
        <f t="shared" si="36"/>
        <v>220000</v>
      </c>
      <c r="I76" s="15">
        <f t="shared" si="36"/>
        <v>0</v>
      </c>
      <c r="J76" s="15">
        <f t="shared" si="36"/>
        <v>0</v>
      </c>
      <c r="K76" s="15">
        <f t="shared" si="36"/>
        <v>0</v>
      </c>
      <c r="L76" s="15">
        <f t="shared" si="36"/>
        <v>0</v>
      </c>
      <c r="M76" s="15">
        <f t="shared" si="36"/>
        <v>0</v>
      </c>
      <c r="N76" s="15">
        <f t="shared" si="36"/>
        <v>0</v>
      </c>
    </row>
    <row r="77" spans="1:14" s="11" customFormat="1" ht="24" customHeight="1">
      <c r="A77" s="105" t="s">
        <v>5</v>
      </c>
      <c r="B77" s="153" t="s">
        <v>592</v>
      </c>
      <c r="C77" s="150"/>
      <c r="D77" s="14">
        <f>D78</f>
        <v>135000</v>
      </c>
      <c r="E77" s="14">
        <f>E78</f>
        <v>0</v>
      </c>
      <c r="F77" s="118">
        <f t="shared" si="33"/>
        <v>135000</v>
      </c>
      <c r="G77" s="14">
        <f aca="true" t="shared" si="37" ref="G77:N77">G78</f>
        <v>15000</v>
      </c>
      <c r="H77" s="14">
        <f t="shared" si="37"/>
        <v>120000</v>
      </c>
      <c r="I77" s="14">
        <f t="shared" si="37"/>
        <v>0</v>
      </c>
      <c r="J77" s="14">
        <f t="shared" si="37"/>
        <v>0</v>
      </c>
      <c r="K77" s="14">
        <f t="shared" si="37"/>
        <v>0</v>
      </c>
      <c r="L77" s="14">
        <f t="shared" si="37"/>
        <v>0</v>
      </c>
      <c r="M77" s="14">
        <f t="shared" si="37"/>
        <v>0</v>
      </c>
      <c r="N77" s="14">
        <f t="shared" si="37"/>
        <v>0</v>
      </c>
    </row>
    <row r="78" spans="1:14" s="11" customFormat="1" ht="18" customHeight="1">
      <c r="A78" s="107"/>
      <c r="B78" s="62">
        <v>32</v>
      </c>
      <c r="C78" s="63" t="s">
        <v>10</v>
      </c>
      <c r="D78" s="64">
        <f>D79+D80</f>
        <v>135000</v>
      </c>
      <c r="E78" s="64">
        <f>E79+E80</f>
        <v>0</v>
      </c>
      <c r="F78" s="64">
        <f t="shared" si="33"/>
        <v>135000</v>
      </c>
      <c r="G78" s="64">
        <f aca="true" t="shared" si="38" ref="G78:N78">G79+G80</f>
        <v>15000</v>
      </c>
      <c r="H78" s="64">
        <f t="shared" si="38"/>
        <v>120000</v>
      </c>
      <c r="I78" s="64">
        <f t="shared" si="38"/>
        <v>0</v>
      </c>
      <c r="J78" s="64">
        <f t="shared" si="38"/>
        <v>0</v>
      </c>
      <c r="K78" s="64">
        <f t="shared" si="38"/>
        <v>0</v>
      </c>
      <c r="L78" s="64">
        <f t="shared" si="38"/>
        <v>0</v>
      </c>
      <c r="M78" s="64">
        <f>M79+M80</f>
        <v>0</v>
      </c>
      <c r="N78" s="64">
        <f t="shared" si="38"/>
        <v>0</v>
      </c>
    </row>
    <row r="79" spans="1:14" s="99" customFormat="1" ht="14.25" customHeight="1">
      <c r="A79" s="108"/>
      <c r="B79" s="96">
        <v>322</v>
      </c>
      <c r="C79" s="97" t="s">
        <v>380</v>
      </c>
      <c r="D79" s="60">
        <v>5000</v>
      </c>
      <c r="E79" s="60">
        <f>F79-D79</f>
        <v>0</v>
      </c>
      <c r="F79" s="60">
        <f t="shared" si="33"/>
        <v>5000</v>
      </c>
      <c r="G79" s="60">
        <v>5000</v>
      </c>
      <c r="H79" s="60">
        <v>0</v>
      </c>
      <c r="I79" s="60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</row>
    <row r="80" spans="1:14" s="99" customFormat="1" ht="14.25" customHeight="1">
      <c r="A80" s="108"/>
      <c r="B80" s="96">
        <v>323</v>
      </c>
      <c r="C80" s="97" t="s">
        <v>386</v>
      </c>
      <c r="D80" s="60">
        <v>130000</v>
      </c>
      <c r="E80" s="60">
        <f>F80-D80</f>
        <v>0</v>
      </c>
      <c r="F80" s="60">
        <f t="shared" si="33"/>
        <v>130000</v>
      </c>
      <c r="G80" s="60">
        <v>10000</v>
      </c>
      <c r="H80" s="60">
        <v>120000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</row>
    <row r="81" spans="1:14" s="11" customFormat="1" ht="24" customHeight="1">
      <c r="A81" s="105" t="s">
        <v>5</v>
      </c>
      <c r="B81" s="153" t="s">
        <v>593</v>
      </c>
      <c r="C81" s="150"/>
      <c r="D81" s="14">
        <f>D82</f>
        <v>50000</v>
      </c>
      <c r="E81" s="14">
        <f>E82</f>
        <v>-41000</v>
      </c>
      <c r="F81" s="118">
        <f aca="true" t="shared" si="39" ref="F81:F93">SUM(G81:N81)</f>
        <v>9000</v>
      </c>
      <c r="G81" s="14">
        <f aca="true" t="shared" si="40" ref="G81:N81">G82</f>
        <v>9000</v>
      </c>
      <c r="H81" s="14">
        <f t="shared" si="40"/>
        <v>0</v>
      </c>
      <c r="I81" s="14">
        <f t="shared" si="40"/>
        <v>0</v>
      </c>
      <c r="J81" s="14">
        <f t="shared" si="40"/>
        <v>0</v>
      </c>
      <c r="K81" s="14">
        <f t="shared" si="40"/>
        <v>0</v>
      </c>
      <c r="L81" s="14">
        <f t="shared" si="40"/>
        <v>0</v>
      </c>
      <c r="M81" s="14">
        <f t="shared" si="40"/>
        <v>0</v>
      </c>
      <c r="N81" s="14">
        <f t="shared" si="40"/>
        <v>0</v>
      </c>
    </row>
    <row r="82" spans="1:14" s="11" customFormat="1" ht="18" customHeight="1">
      <c r="A82" s="107"/>
      <c r="B82" s="62" t="s">
        <v>6</v>
      </c>
      <c r="C82" s="63" t="s">
        <v>431</v>
      </c>
      <c r="D82" s="64">
        <f>D83</f>
        <v>50000</v>
      </c>
      <c r="E82" s="64">
        <f>E83</f>
        <v>-41000</v>
      </c>
      <c r="F82" s="64">
        <f t="shared" si="39"/>
        <v>9000</v>
      </c>
      <c r="G82" s="64">
        <f>G83</f>
        <v>9000</v>
      </c>
      <c r="H82" s="64">
        <f aca="true" t="shared" si="41" ref="H82:N85">H83</f>
        <v>0</v>
      </c>
      <c r="I82" s="64">
        <f t="shared" si="41"/>
        <v>0</v>
      </c>
      <c r="J82" s="64">
        <f t="shared" si="41"/>
        <v>0</v>
      </c>
      <c r="K82" s="64">
        <f t="shared" si="41"/>
        <v>0</v>
      </c>
      <c r="L82" s="64">
        <f t="shared" si="41"/>
        <v>0</v>
      </c>
      <c r="M82" s="64">
        <f t="shared" si="41"/>
        <v>0</v>
      </c>
      <c r="N82" s="64">
        <f t="shared" si="41"/>
        <v>0</v>
      </c>
    </row>
    <row r="83" spans="1:14" s="99" customFormat="1" ht="14.25" customHeight="1">
      <c r="A83" s="108"/>
      <c r="B83" s="96" t="s">
        <v>8</v>
      </c>
      <c r="C83" s="97" t="s">
        <v>414</v>
      </c>
      <c r="D83" s="60">
        <v>50000</v>
      </c>
      <c r="E83" s="60">
        <f>F83-D83</f>
        <v>-41000</v>
      </c>
      <c r="F83" s="60">
        <f t="shared" si="39"/>
        <v>9000</v>
      </c>
      <c r="G83" s="60">
        <v>9000</v>
      </c>
      <c r="H83" s="60">
        <v>0</v>
      </c>
      <c r="I83" s="60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</row>
    <row r="84" spans="1:14" s="11" customFormat="1" ht="24" customHeight="1">
      <c r="A84" s="105" t="s">
        <v>5</v>
      </c>
      <c r="B84" s="153" t="s">
        <v>594</v>
      </c>
      <c r="C84" s="150"/>
      <c r="D84" s="14">
        <f>D85</f>
        <v>10000</v>
      </c>
      <c r="E84" s="14">
        <f>E85</f>
        <v>0</v>
      </c>
      <c r="F84" s="118">
        <f t="shared" si="39"/>
        <v>10000</v>
      </c>
      <c r="G84" s="14">
        <f aca="true" t="shared" si="42" ref="G84:N84">G85</f>
        <v>10000</v>
      </c>
      <c r="H84" s="14">
        <f t="shared" si="42"/>
        <v>0</v>
      </c>
      <c r="I84" s="14">
        <f t="shared" si="42"/>
        <v>0</v>
      </c>
      <c r="J84" s="14">
        <f t="shared" si="42"/>
        <v>0</v>
      </c>
      <c r="K84" s="14">
        <f t="shared" si="42"/>
        <v>0</v>
      </c>
      <c r="L84" s="14">
        <f t="shared" si="42"/>
        <v>0</v>
      </c>
      <c r="M84" s="14">
        <f t="shared" si="42"/>
        <v>0</v>
      </c>
      <c r="N84" s="14">
        <f t="shared" si="42"/>
        <v>0</v>
      </c>
    </row>
    <row r="85" spans="1:14" s="11" customFormat="1" ht="18" customHeight="1">
      <c r="A85" s="107"/>
      <c r="B85" s="62" t="s">
        <v>6</v>
      </c>
      <c r="C85" s="63" t="s">
        <v>431</v>
      </c>
      <c r="D85" s="64">
        <f>D86</f>
        <v>10000</v>
      </c>
      <c r="E85" s="64">
        <f>E86</f>
        <v>0</v>
      </c>
      <c r="F85" s="64">
        <f t="shared" si="39"/>
        <v>10000</v>
      </c>
      <c r="G85" s="64">
        <f>G86</f>
        <v>10000</v>
      </c>
      <c r="H85" s="64">
        <f t="shared" si="41"/>
        <v>0</v>
      </c>
      <c r="I85" s="64">
        <f t="shared" si="41"/>
        <v>0</v>
      </c>
      <c r="J85" s="64">
        <f t="shared" si="41"/>
        <v>0</v>
      </c>
      <c r="K85" s="64">
        <f t="shared" si="41"/>
        <v>0</v>
      </c>
      <c r="L85" s="64">
        <f t="shared" si="41"/>
        <v>0</v>
      </c>
      <c r="M85" s="64">
        <f t="shared" si="41"/>
        <v>0</v>
      </c>
      <c r="N85" s="64">
        <f t="shared" si="41"/>
        <v>0</v>
      </c>
    </row>
    <row r="86" spans="1:14" s="99" customFormat="1" ht="14.25" customHeight="1">
      <c r="A86" s="108"/>
      <c r="B86" s="96" t="s">
        <v>8</v>
      </c>
      <c r="C86" s="97" t="s">
        <v>414</v>
      </c>
      <c r="D86" s="60">
        <v>10000</v>
      </c>
      <c r="E86" s="60">
        <f>F86-D86</f>
        <v>0</v>
      </c>
      <c r="F86" s="60">
        <f t="shared" si="39"/>
        <v>10000</v>
      </c>
      <c r="G86" s="60">
        <v>10000</v>
      </c>
      <c r="H86" s="60">
        <v>0</v>
      </c>
      <c r="I86" s="60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</row>
    <row r="87" spans="1:14" s="11" customFormat="1" ht="24" customHeight="1">
      <c r="A87" s="105" t="s">
        <v>5</v>
      </c>
      <c r="B87" s="149" t="s">
        <v>660</v>
      </c>
      <c r="C87" s="150"/>
      <c r="D87" s="14">
        <f>D88</f>
        <v>150000</v>
      </c>
      <c r="E87" s="14">
        <f>E88</f>
        <v>-50000</v>
      </c>
      <c r="F87" s="118">
        <f>SUM(G87:N87)</f>
        <v>100000</v>
      </c>
      <c r="G87" s="14">
        <f aca="true" t="shared" si="43" ref="G87:N87">G88</f>
        <v>0</v>
      </c>
      <c r="H87" s="14">
        <f t="shared" si="43"/>
        <v>100000</v>
      </c>
      <c r="I87" s="14">
        <f t="shared" si="43"/>
        <v>0</v>
      </c>
      <c r="J87" s="14">
        <f t="shared" si="43"/>
        <v>0</v>
      </c>
      <c r="K87" s="14">
        <f t="shared" si="43"/>
        <v>0</v>
      </c>
      <c r="L87" s="14">
        <f t="shared" si="43"/>
        <v>0</v>
      </c>
      <c r="M87" s="14">
        <f t="shared" si="43"/>
        <v>0</v>
      </c>
      <c r="N87" s="14">
        <f t="shared" si="43"/>
        <v>0</v>
      </c>
    </row>
    <row r="88" spans="1:14" s="11" customFormat="1" ht="18" customHeight="1">
      <c r="A88" s="107"/>
      <c r="B88" s="62" t="s">
        <v>6</v>
      </c>
      <c r="C88" s="63" t="s">
        <v>431</v>
      </c>
      <c r="D88" s="64">
        <f>D89</f>
        <v>150000</v>
      </c>
      <c r="E88" s="64">
        <f>E89</f>
        <v>-50000</v>
      </c>
      <c r="F88" s="64">
        <f>SUM(G88:N88)</f>
        <v>100000</v>
      </c>
      <c r="G88" s="64">
        <f>G89</f>
        <v>0</v>
      </c>
      <c r="H88" s="64">
        <f aca="true" t="shared" si="44" ref="H88:N88">H89</f>
        <v>100000</v>
      </c>
      <c r="I88" s="64">
        <f t="shared" si="44"/>
        <v>0</v>
      </c>
      <c r="J88" s="64">
        <f t="shared" si="44"/>
        <v>0</v>
      </c>
      <c r="K88" s="64">
        <f t="shared" si="44"/>
        <v>0</v>
      </c>
      <c r="L88" s="64">
        <f t="shared" si="44"/>
        <v>0</v>
      </c>
      <c r="M88" s="64">
        <f t="shared" si="44"/>
        <v>0</v>
      </c>
      <c r="N88" s="64">
        <f t="shared" si="44"/>
        <v>0</v>
      </c>
    </row>
    <row r="89" spans="1:14" s="99" customFormat="1" ht="14.25" customHeight="1">
      <c r="A89" s="108"/>
      <c r="B89" s="96" t="s">
        <v>8</v>
      </c>
      <c r="C89" s="97" t="s">
        <v>414</v>
      </c>
      <c r="D89" s="60">
        <v>150000</v>
      </c>
      <c r="E89" s="60">
        <f>F89-D89</f>
        <v>-50000</v>
      </c>
      <c r="F89" s="60">
        <f>SUM(G89:N89)</f>
        <v>100000</v>
      </c>
      <c r="G89" s="60">
        <v>0</v>
      </c>
      <c r="H89" s="60">
        <v>100000</v>
      </c>
      <c r="I89" s="60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</row>
    <row r="90" spans="1:14" s="11" customFormat="1" ht="27.75" customHeight="1">
      <c r="A90" s="113"/>
      <c r="B90" s="156" t="s">
        <v>595</v>
      </c>
      <c r="C90" s="155"/>
      <c r="D90" s="15">
        <f>D91+D94</f>
        <v>50000</v>
      </c>
      <c r="E90" s="15">
        <f>E91+E94</f>
        <v>0</v>
      </c>
      <c r="F90" s="15">
        <f t="shared" si="39"/>
        <v>50000</v>
      </c>
      <c r="G90" s="15">
        <f aca="true" t="shared" si="45" ref="G90:N90">G91+G94</f>
        <v>40000</v>
      </c>
      <c r="H90" s="15">
        <f t="shared" si="45"/>
        <v>0</v>
      </c>
      <c r="I90" s="15">
        <f t="shared" si="45"/>
        <v>0</v>
      </c>
      <c r="J90" s="15">
        <f t="shared" si="45"/>
        <v>10000</v>
      </c>
      <c r="K90" s="15">
        <f t="shared" si="45"/>
        <v>0</v>
      </c>
      <c r="L90" s="15">
        <f t="shared" si="45"/>
        <v>0</v>
      </c>
      <c r="M90" s="15">
        <f t="shared" si="45"/>
        <v>0</v>
      </c>
      <c r="N90" s="15">
        <f t="shared" si="45"/>
        <v>0</v>
      </c>
    </row>
    <row r="91" spans="1:14" s="11" customFormat="1" ht="24" customHeight="1">
      <c r="A91" s="105" t="s">
        <v>64</v>
      </c>
      <c r="B91" s="149" t="s">
        <v>596</v>
      </c>
      <c r="C91" s="150"/>
      <c r="D91" s="14">
        <f>D92</f>
        <v>20000</v>
      </c>
      <c r="E91" s="14">
        <f>E92</f>
        <v>0</v>
      </c>
      <c r="F91" s="118">
        <f t="shared" si="39"/>
        <v>20000</v>
      </c>
      <c r="G91" s="14">
        <f aca="true" t="shared" si="46" ref="G91:N91">G92</f>
        <v>10000</v>
      </c>
      <c r="H91" s="14">
        <f t="shared" si="46"/>
        <v>0</v>
      </c>
      <c r="I91" s="14">
        <f t="shared" si="46"/>
        <v>0</v>
      </c>
      <c r="J91" s="14">
        <f t="shared" si="46"/>
        <v>10000</v>
      </c>
      <c r="K91" s="14">
        <f t="shared" si="46"/>
        <v>0</v>
      </c>
      <c r="L91" s="14">
        <f t="shared" si="46"/>
        <v>0</v>
      </c>
      <c r="M91" s="14">
        <f t="shared" si="46"/>
        <v>0</v>
      </c>
      <c r="N91" s="14">
        <f t="shared" si="46"/>
        <v>0</v>
      </c>
    </row>
    <row r="92" spans="1:14" s="11" customFormat="1" ht="18" customHeight="1">
      <c r="A92" s="107"/>
      <c r="B92" s="62">
        <v>35</v>
      </c>
      <c r="C92" s="63" t="s">
        <v>394</v>
      </c>
      <c r="D92" s="64">
        <f>D93</f>
        <v>20000</v>
      </c>
      <c r="E92" s="64">
        <f>E93</f>
        <v>0</v>
      </c>
      <c r="F92" s="64">
        <f t="shared" si="39"/>
        <v>20000</v>
      </c>
      <c r="G92" s="64">
        <f>G93</f>
        <v>10000</v>
      </c>
      <c r="H92" s="64">
        <f aca="true" t="shared" si="47" ref="H92:I95">H93</f>
        <v>0</v>
      </c>
      <c r="I92" s="64">
        <f t="shared" si="47"/>
        <v>0</v>
      </c>
      <c r="J92" s="64">
        <f aca="true" t="shared" si="48" ref="J92:N95">J93</f>
        <v>10000</v>
      </c>
      <c r="K92" s="64">
        <f t="shared" si="48"/>
        <v>0</v>
      </c>
      <c r="L92" s="64">
        <f t="shared" si="48"/>
        <v>0</v>
      </c>
      <c r="M92" s="64">
        <f t="shared" si="48"/>
        <v>0</v>
      </c>
      <c r="N92" s="64">
        <f t="shared" si="48"/>
        <v>0</v>
      </c>
    </row>
    <row r="93" spans="1:14" s="99" customFormat="1" ht="15" customHeight="1">
      <c r="A93" s="108"/>
      <c r="B93" s="96">
        <v>352</v>
      </c>
      <c r="C93" s="97" t="s">
        <v>395</v>
      </c>
      <c r="D93" s="60">
        <v>20000</v>
      </c>
      <c r="E93" s="60">
        <f>F93-D93</f>
        <v>0</v>
      </c>
      <c r="F93" s="60">
        <f t="shared" si="39"/>
        <v>20000</v>
      </c>
      <c r="G93" s="60">
        <v>10000</v>
      </c>
      <c r="H93" s="60">
        <v>0</v>
      </c>
      <c r="I93" s="60">
        <v>0</v>
      </c>
      <c r="J93" s="60">
        <v>10000</v>
      </c>
      <c r="K93" s="60">
        <v>0</v>
      </c>
      <c r="L93" s="60">
        <v>0</v>
      </c>
      <c r="M93" s="60">
        <v>0</v>
      </c>
      <c r="N93" s="60">
        <v>0</v>
      </c>
    </row>
    <row r="94" spans="1:14" s="11" customFormat="1" ht="24" customHeight="1">
      <c r="A94" s="105" t="s">
        <v>467</v>
      </c>
      <c r="B94" s="149" t="s">
        <v>597</v>
      </c>
      <c r="C94" s="150"/>
      <c r="D94" s="14">
        <f>D95</f>
        <v>30000</v>
      </c>
      <c r="E94" s="14">
        <f>E95</f>
        <v>0</v>
      </c>
      <c r="F94" s="118">
        <f>SUM(G94:N94)</f>
        <v>30000</v>
      </c>
      <c r="G94" s="14">
        <f aca="true" t="shared" si="49" ref="G94:N94">G95</f>
        <v>30000</v>
      </c>
      <c r="H94" s="14">
        <f t="shared" si="49"/>
        <v>0</v>
      </c>
      <c r="I94" s="14">
        <f t="shared" si="49"/>
        <v>0</v>
      </c>
      <c r="J94" s="14">
        <f t="shared" si="49"/>
        <v>0</v>
      </c>
      <c r="K94" s="14">
        <f t="shared" si="49"/>
        <v>0</v>
      </c>
      <c r="L94" s="14">
        <f t="shared" si="49"/>
        <v>0</v>
      </c>
      <c r="M94" s="14">
        <f t="shared" si="49"/>
        <v>0</v>
      </c>
      <c r="N94" s="14">
        <f t="shared" si="49"/>
        <v>0</v>
      </c>
    </row>
    <row r="95" spans="1:14" s="11" customFormat="1" ht="18" customHeight="1">
      <c r="A95" s="107"/>
      <c r="B95" s="62" t="s">
        <v>435</v>
      </c>
      <c r="C95" s="63" t="s">
        <v>391</v>
      </c>
      <c r="D95" s="64">
        <f>D96</f>
        <v>30000</v>
      </c>
      <c r="E95" s="64">
        <f>E96</f>
        <v>0</v>
      </c>
      <c r="F95" s="64">
        <f>SUM(G95:N95)</f>
        <v>30000</v>
      </c>
      <c r="G95" s="64">
        <f>G96</f>
        <v>30000</v>
      </c>
      <c r="H95" s="64">
        <f t="shared" si="47"/>
        <v>0</v>
      </c>
      <c r="I95" s="64">
        <f t="shared" si="47"/>
        <v>0</v>
      </c>
      <c r="J95" s="64">
        <f t="shared" si="48"/>
        <v>0</v>
      </c>
      <c r="K95" s="64">
        <f t="shared" si="48"/>
        <v>0</v>
      </c>
      <c r="L95" s="64">
        <f t="shared" si="48"/>
        <v>0</v>
      </c>
      <c r="M95" s="64">
        <f t="shared" si="48"/>
        <v>0</v>
      </c>
      <c r="N95" s="64">
        <f t="shared" si="48"/>
        <v>0</v>
      </c>
    </row>
    <row r="96" spans="1:14" s="99" customFormat="1" ht="15" customHeight="1">
      <c r="A96" s="108"/>
      <c r="B96" s="96" t="s">
        <v>468</v>
      </c>
      <c r="C96" s="97" t="s">
        <v>392</v>
      </c>
      <c r="D96" s="60">
        <v>30000</v>
      </c>
      <c r="E96" s="60">
        <f>F96-D96</f>
        <v>0</v>
      </c>
      <c r="F96" s="60">
        <f>SUM(G96:N96)</f>
        <v>30000</v>
      </c>
      <c r="G96" s="60">
        <v>30000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</row>
    <row r="97" ht="48.75" customHeight="1"/>
    <row r="98" spans="1:14" s="129" customFormat="1" ht="22.5" customHeight="1">
      <c r="A98" s="151" t="s">
        <v>17</v>
      </c>
      <c r="B98" s="151" t="s">
        <v>240</v>
      </c>
      <c r="C98" s="152" t="s">
        <v>27</v>
      </c>
      <c r="D98" s="151" t="s">
        <v>657</v>
      </c>
      <c r="E98" s="151" t="s">
        <v>585</v>
      </c>
      <c r="F98" s="157" t="s">
        <v>664</v>
      </c>
      <c r="G98" s="152" t="s">
        <v>658</v>
      </c>
      <c r="H98" s="152"/>
      <c r="I98" s="152"/>
      <c r="J98" s="152"/>
      <c r="K98" s="152"/>
      <c r="L98" s="152"/>
      <c r="M98" s="152"/>
      <c r="N98" s="152"/>
    </row>
    <row r="99" spans="1:14" s="56" customFormat="1" ht="35.25" customHeight="1">
      <c r="A99" s="152"/>
      <c r="B99" s="152"/>
      <c r="C99" s="152"/>
      <c r="D99" s="152"/>
      <c r="E99" s="152"/>
      <c r="F99" s="158"/>
      <c r="G99" s="54" t="s">
        <v>166</v>
      </c>
      <c r="H99" s="54" t="s">
        <v>18</v>
      </c>
      <c r="I99" s="54" t="s">
        <v>165</v>
      </c>
      <c r="J99" s="54" t="s">
        <v>167</v>
      </c>
      <c r="K99" s="54" t="s">
        <v>19</v>
      </c>
      <c r="L99" s="54" t="s">
        <v>430</v>
      </c>
      <c r="M99" s="54" t="s">
        <v>168</v>
      </c>
      <c r="N99" s="54" t="s">
        <v>302</v>
      </c>
    </row>
    <row r="100" spans="1:14" s="56" customFormat="1" ht="10.5" customHeight="1">
      <c r="A100" s="55">
        <v>1</v>
      </c>
      <c r="B100" s="55">
        <v>2</v>
      </c>
      <c r="C100" s="55">
        <v>3</v>
      </c>
      <c r="D100" s="55">
        <v>4</v>
      </c>
      <c r="E100" s="55">
        <v>5</v>
      </c>
      <c r="F100" s="55">
        <v>6</v>
      </c>
      <c r="G100" s="55">
        <v>7</v>
      </c>
      <c r="H100" s="55">
        <v>8</v>
      </c>
      <c r="I100" s="55">
        <v>9</v>
      </c>
      <c r="J100" s="55">
        <v>10</v>
      </c>
      <c r="K100" s="55">
        <v>11</v>
      </c>
      <c r="L100" s="55">
        <v>12</v>
      </c>
      <c r="M100" s="55">
        <v>13</v>
      </c>
      <c r="N100" s="55">
        <v>14</v>
      </c>
    </row>
    <row r="101" spans="1:14" s="11" customFormat="1" ht="27.75" customHeight="1">
      <c r="A101" s="113"/>
      <c r="B101" s="156" t="s">
        <v>751</v>
      </c>
      <c r="C101" s="155"/>
      <c r="D101" s="15">
        <f>D102+D106+D109</f>
        <v>3370000</v>
      </c>
      <c r="E101" s="15">
        <f>E102+E106+E109</f>
        <v>-362500</v>
      </c>
      <c r="F101" s="15">
        <f aca="true" t="shared" si="50" ref="F101:F118">SUM(G101:N101)</f>
        <v>3007500</v>
      </c>
      <c r="G101" s="15">
        <f aca="true" t="shared" si="51" ref="G101:N101">G102+G106+G109</f>
        <v>67500</v>
      </c>
      <c r="H101" s="15">
        <f t="shared" si="51"/>
        <v>0</v>
      </c>
      <c r="I101" s="15">
        <f t="shared" si="51"/>
        <v>2640000</v>
      </c>
      <c r="J101" s="15">
        <f t="shared" si="51"/>
        <v>0</v>
      </c>
      <c r="K101" s="15">
        <f t="shared" si="51"/>
        <v>0</v>
      </c>
      <c r="L101" s="15">
        <f t="shared" si="51"/>
        <v>0</v>
      </c>
      <c r="M101" s="15">
        <f t="shared" si="51"/>
        <v>0</v>
      </c>
      <c r="N101" s="15">
        <f t="shared" si="51"/>
        <v>300000</v>
      </c>
    </row>
    <row r="102" spans="1:14" s="11" customFormat="1" ht="24" customHeight="1">
      <c r="A102" s="105" t="s">
        <v>65</v>
      </c>
      <c r="B102" s="153" t="s">
        <v>598</v>
      </c>
      <c r="C102" s="150"/>
      <c r="D102" s="14">
        <f>D103</f>
        <v>770000</v>
      </c>
      <c r="E102" s="14">
        <f>E103</f>
        <v>0</v>
      </c>
      <c r="F102" s="118">
        <f t="shared" si="50"/>
        <v>770000</v>
      </c>
      <c r="G102" s="14">
        <f aca="true" t="shared" si="52" ref="G102:N102">G103</f>
        <v>30000</v>
      </c>
      <c r="H102" s="14">
        <f t="shared" si="52"/>
        <v>0</v>
      </c>
      <c r="I102" s="14">
        <f t="shared" si="52"/>
        <v>640000</v>
      </c>
      <c r="J102" s="14">
        <f t="shared" si="52"/>
        <v>0</v>
      </c>
      <c r="K102" s="14">
        <f t="shared" si="52"/>
        <v>0</v>
      </c>
      <c r="L102" s="14">
        <f t="shared" si="52"/>
        <v>0</v>
      </c>
      <c r="M102" s="14">
        <f t="shared" si="52"/>
        <v>0</v>
      </c>
      <c r="N102" s="14">
        <f t="shared" si="52"/>
        <v>100000</v>
      </c>
    </row>
    <row r="103" spans="1:14" s="11" customFormat="1" ht="18" customHeight="1">
      <c r="A103" s="107"/>
      <c r="B103" s="62">
        <v>32</v>
      </c>
      <c r="C103" s="63" t="s">
        <v>10</v>
      </c>
      <c r="D103" s="64">
        <f>D104+D105</f>
        <v>770000</v>
      </c>
      <c r="E103" s="64">
        <f>E104+E105</f>
        <v>0</v>
      </c>
      <c r="F103" s="64">
        <f t="shared" si="50"/>
        <v>770000</v>
      </c>
      <c r="G103" s="64">
        <f aca="true" t="shared" si="53" ref="G103:N103">G104+G105</f>
        <v>30000</v>
      </c>
      <c r="H103" s="64">
        <f t="shared" si="53"/>
        <v>0</v>
      </c>
      <c r="I103" s="64">
        <f t="shared" si="53"/>
        <v>640000</v>
      </c>
      <c r="J103" s="64">
        <f t="shared" si="53"/>
        <v>0</v>
      </c>
      <c r="K103" s="64">
        <f t="shared" si="53"/>
        <v>0</v>
      </c>
      <c r="L103" s="64">
        <f t="shared" si="53"/>
        <v>0</v>
      </c>
      <c r="M103" s="64">
        <f t="shared" si="53"/>
        <v>0</v>
      </c>
      <c r="N103" s="64">
        <f t="shared" si="53"/>
        <v>100000</v>
      </c>
    </row>
    <row r="104" spans="1:14" s="99" customFormat="1" ht="15" customHeight="1">
      <c r="A104" s="108" t="s">
        <v>1</v>
      </c>
      <c r="B104" s="96">
        <v>322</v>
      </c>
      <c r="C104" s="97" t="s">
        <v>380</v>
      </c>
      <c r="D104" s="60">
        <v>150000</v>
      </c>
      <c r="E104" s="60">
        <f>F104-D104</f>
        <v>0</v>
      </c>
      <c r="F104" s="60">
        <f t="shared" si="50"/>
        <v>150000</v>
      </c>
      <c r="G104" s="60">
        <v>30000</v>
      </c>
      <c r="H104" s="60">
        <v>0</v>
      </c>
      <c r="I104" s="60">
        <v>120000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</row>
    <row r="105" spans="1:14" s="99" customFormat="1" ht="15" customHeight="1">
      <c r="A105" s="108"/>
      <c r="B105" s="96">
        <v>323</v>
      </c>
      <c r="C105" s="97" t="s">
        <v>386</v>
      </c>
      <c r="D105" s="60">
        <v>620000</v>
      </c>
      <c r="E105" s="60">
        <f>F105-D105</f>
        <v>0</v>
      </c>
      <c r="F105" s="60">
        <f t="shared" si="50"/>
        <v>620000</v>
      </c>
      <c r="G105" s="60">
        <v>0</v>
      </c>
      <c r="H105" s="60">
        <v>0</v>
      </c>
      <c r="I105" s="60">
        <v>520000</v>
      </c>
      <c r="J105" s="60">
        <v>0</v>
      </c>
      <c r="K105" s="60">
        <v>0</v>
      </c>
      <c r="L105" s="60">
        <v>0</v>
      </c>
      <c r="M105" s="60">
        <v>0</v>
      </c>
      <c r="N105" s="60">
        <v>100000</v>
      </c>
    </row>
    <row r="106" spans="1:14" s="11" customFormat="1" ht="24" customHeight="1">
      <c r="A106" s="105" t="s">
        <v>65</v>
      </c>
      <c r="B106" s="153" t="s">
        <v>599</v>
      </c>
      <c r="C106" s="150"/>
      <c r="D106" s="14">
        <f>D107</f>
        <v>100000</v>
      </c>
      <c r="E106" s="14">
        <f>E107</f>
        <v>-100000</v>
      </c>
      <c r="F106" s="118">
        <f t="shared" si="50"/>
        <v>0</v>
      </c>
      <c r="G106" s="14">
        <f aca="true" t="shared" si="54" ref="G106:N106">G107</f>
        <v>0</v>
      </c>
      <c r="H106" s="14">
        <f t="shared" si="54"/>
        <v>0</v>
      </c>
      <c r="I106" s="14">
        <f t="shared" si="54"/>
        <v>0</v>
      </c>
      <c r="J106" s="14">
        <f t="shared" si="54"/>
        <v>0</v>
      </c>
      <c r="K106" s="14">
        <f t="shared" si="54"/>
        <v>0</v>
      </c>
      <c r="L106" s="14">
        <f t="shared" si="54"/>
        <v>0</v>
      </c>
      <c r="M106" s="14">
        <f t="shared" si="54"/>
        <v>0</v>
      </c>
      <c r="N106" s="14">
        <f t="shared" si="54"/>
        <v>0</v>
      </c>
    </row>
    <row r="107" spans="1:14" s="11" customFormat="1" ht="18" customHeight="1">
      <c r="A107" s="107"/>
      <c r="B107" s="62">
        <v>41</v>
      </c>
      <c r="C107" s="63" t="s">
        <v>396</v>
      </c>
      <c r="D107" s="64">
        <f>D108</f>
        <v>100000</v>
      </c>
      <c r="E107" s="64">
        <f>E108</f>
        <v>-100000</v>
      </c>
      <c r="F107" s="64">
        <f t="shared" si="50"/>
        <v>0</v>
      </c>
      <c r="G107" s="64">
        <f aca="true" t="shared" si="55" ref="G107:N107">G108</f>
        <v>0</v>
      </c>
      <c r="H107" s="64">
        <f t="shared" si="55"/>
        <v>0</v>
      </c>
      <c r="I107" s="64">
        <f t="shared" si="55"/>
        <v>0</v>
      </c>
      <c r="J107" s="64">
        <f t="shared" si="55"/>
        <v>0</v>
      </c>
      <c r="K107" s="64">
        <f t="shared" si="55"/>
        <v>0</v>
      </c>
      <c r="L107" s="64">
        <f t="shared" si="55"/>
        <v>0</v>
      </c>
      <c r="M107" s="64">
        <f t="shared" si="55"/>
        <v>0</v>
      </c>
      <c r="N107" s="64">
        <f t="shared" si="55"/>
        <v>0</v>
      </c>
    </row>
    <row r="108" spans="1:14" s="99" customFormat="1" ht="15" customHeight="1">
      <c r="A108" s="108"/>
      <c r="B108" s="96">
        <v>411</v>
      </c>
      <c r="C108" s="97" t="s">
        <v>397</v>
      </c>
      <c r="D108" s="60">
        <v>100000</v>
      </c>
      <c r="E108" s="60">
        <f>F108-D108</f>
        <v>-100000</v>
      </c>
      <c r="F108" s="60">
        <f t="shared" si="50"/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</row>
    <row r="109" spans="1:14" s="11" customFormat="1" ht="24" customHeight="1">
      <c r="A109" s="105" t="s">
        <v>65</v>
      </c>
      <c r="B109" s="153" t="s">
        <v>600</v>
      </c>
      <c r="C109" s="150"/>
      <c r="D109" s="14">
        <f>D110</f>
        <v>2500000</v>
      </c>
      <c r="E109" s="14">
        <f>E110</f>
        <v>-262500</v>
      </c>
      <c r="F109" s="118">
        <f t="shared" si="50"/>
        <v>2237500</v>
      </c>
      <c r="G109" s="14">
        <f aca="true" t="shared" si="56" ref="G109:N109">G110</f>
        <v>37500</v>
      </c>
      <c r="H109" s="14">
        <f t="shared" si="56"/>
        <v>0</v>
      </c>
      <c r="I109" s="14">
        <f t="shared" si="56"/>
        <v>2000000</v>
      </c>
      <c r="J109" s="14">
        <f t="shared" si="56"/>
        <v>0</v>
      </c>
      <c r="K109" s="14">
        <f t="shared" si="56"/>
        <v>0</v>
      </c>
      <c r="L109" s="14">
        <f t="shared" si="56"/>
        <v>0</v>
      </c>
      <c r="M109" s="14">
        <f t="shared" si="56"/>
        <v>0</v>
      </c>
      <c r="N109" s="14">
        <f t="shared" si="56"/>
        <v>200000</v>
      </c>
    </row>
    <row r="110" spans="1:14" s="11" customFormat="1" ht="18" customHeight="1">
      <c r="A110" s="107" t="s">
        <v>1</v>
      </c>
      <c r="B110" s="62">
        <v>42</v>
      </c>
      <c r="C110" s="63" t="s">
        <v>398</v>
      </c>
      <c r="D110" s="64">
        <f>D111</f>
        <v>2500000</v>
      </c>
      <c r="E110" s="64">
        <f>E111</f>
        <v>-262500</v>
      </c>
      <c r="F110" s="64">
        <f t="shared" si="50"/>
        <v>2237500</v>
      </c>
      <c r="G110" s="64">
        <f aca="true" t="shared" si="57" ref="G110:N110">G111</f>
        <v>37500</v>
      </c>
      <c r="H110" s="64">
        <f t="shared" si="57"/>
        <v>0</v>
      </c>
      <c r="I110" s="64">
        <f t="shared" si="57"/>
        <v>2000000</v>
      </c>
      <c r="J110" s="64">
        <f t="shared" si="57"/>
        <v>0</v>
      </c>
      <c r="K110" s="64">
        <f t="shared" si="57"/>
        <v>0</v>
      </c>
      <c r="L110" s="64">
        <f t="shared" si="57"/>
        <v>0</v>
      </c>
      <c r="M110" s="64">
        <f t="shared" si="57"/>
        <v>0</v>
      </c>
      <c r="N110" s="64">
        <f t="shared" si="57"/>
        <v>200000</v>
      </c>
    </row>
    <row r="111" spans="1:14" s="99" customFormat="1" ht="15" customHeight="1">
      <c r="A111" s="108" t="s">
        <v>1</v>
      </c>
      <c r="B111" s="96">
        <v>421</v>
      </c>
      <c r="C111" s="97" t="s">
        <v>399</v>
      </c>
      <c r="D111" s="60">
        <v>2500000</v>
      </c>
      <c r="E111" s="60">
        <f>F111-D111</f>
        <v>-262500</v>
      </c>
      <c r="F111" s="60">
        <f t="shared" si="50"/>
        <v>2237500</v>
      </c>
      <c r="G111" s="60">
        <v>37500</v>
      </c>
      <c r="H111" s="60">
        <v>0</v>
      </c>
      <c r="I111" s="60">
        <v>2000000</v>
      </c>
      <c r="J111" s="60">
        <v>0</v>
      </c>
      <c r="K111" s="60">
        <v>0</v>
      </c>
      <c r="L111" s="60">
        <v>0</v>
      </c>
      <c r="M111" s="60">
        <v>0</v>
      </c>
      <c r="N111" s="60">
        <v>200000</v>
      </c>
    </row>
    <row r="112" spans="1:14" s="11" customFormat="1" ht="27.75" customHeight="1">
      <c r="A112" s="113"/>
      <c r="B112" s="156" t="s">
        <v>601</v>
      </c>
      <c r="C112" s="155"/>
      <c r="D112" s="15">
        <f>D113+D116+D119+D122+D125+D134+D131</f>
        <v>7970500</v>
      </c>
      <c r="E112" s="15">
        <f>E113+E116+E119+E122+E125+E134+E131</f>
        <v>90000</v>
      </c>
      <c r="F112" s="15">
        <f t="shared" si="50"/>
        <v>8060500</v>
      </c>
      <c r="G112" s="15">
        <f>G113+G116+G119+G122+G125+G134+G131</f>
        <v>1277500</v>
      </c>
      <c r="H112" s="15">
        <f aca="true" t="shared" si="58" ref="H112:N112">H113+H116+H119+H122+H125+H134+H131</f>
        <v>0</v>
      </c>
      <c r="I112" s="15">
        <f t="shared" si="58"/>
        <v>40000</v>
      </c>
      <c r="J112" s="15">
        <f t="shared" si="58"/>
        <v>6260000</v>
      </c>
      <c r="K112" s="15">
        <f t="shared" si="58"/>
        <v>0</v>
      </c>
      <c r="L112" s="15">
        <f t="shared" si="58"/>
        <v>50000</v>
      </c>
      <c r="M112" s="15">
        <f t="shared" si="58"/>
        <v>0</v>
      </c>
      <c r="N112" s="15">
        <f t="shared" si="58"/>
        <v>433000</v>
      </c>
    </row>
    <row r="113" spans="1:14" s="11" customFormat="1" ht="24" customHeight="1">
      <c r="A113" s="105" t="s">
        <v>102</v>
      </c>
      <c r="B113" s="153" t="s">
        <v>313</v>
      </c>
      <c r="C113" s="150"/>
      <c r="D113" s="14">
        <f>D114</f>
        <v>60000</v>
      </c>
      <c r="E113" s="14">
        <f>E114</f>
        <v>0</v>
      </c>
      <c r="F113" s="118">
        <f>SUM(G113:N113)</f>
        <v>60000</v>
      </c>
      <c r="G113" s="14">
        <f aca="true" t="shared" si="59" ref="G113:N113">G114</f>
        <v>50000</v>
      </c>
      <c r="H113" s="14">
        <f t="shared" si="59"/>
        <v>0</v>
      </c>
      <c r="I113" s="14">
        <f t="shared" si="59"/>
        <v>10000</v>
      </c>
      <c r="J113" s="14">
        <f t="shared" si="59"/>
        <v>0</v>
      </c>
      <c r="K113" s="14">
        <f t="shared" si="59"/>
        <v>0</v>
      </c>
      <c r="L113" s="14">
        <f t="shared" si="59"/>
        <v>0</v>
      </c>
      <c r="M113" s="14">
        <f t="shared" si="59"/>
        <v>0</v>
      </c>
      <c r="N113" s="14">
        <f t="shared" si="59"/>
        <v>0</v>
      </c>
    </row>
    <row r="114" spans="1:14" s="11" customFormat="1" ht="18" customHeight="1">
      <c r="A114" s="107"/>
      <c r="B114" s="62">
        <v>32</v>
      </c>
      <c r="C114" s="63" t="s">
        <v>10</v>
      </c>
      <c r="D114" s="64">
        <f>D115</f>
        <v>60000</v>
      </c>
      <c r="E114" s="64">
        <f>E115</f>
        <v>0</v>
      </c>
      <c r="F114" s="64">
        <f t="shared" si="50"/>
        <v>60000</v>
      </c>
      <c r="G114" s="64">
        <f aca="true" t="shared" si="60" ref="G114:N114">G115</f>
        <v>50000</v>
      </c>
      <c r="H114" s="64">
        <f t="shared" si="60"/>
        <v>0</v>
      </c>
      <c r="I114" s="64">
        <f t="shared" si="60"/>
        <v>10000</v>
      </c>
      <c r="J114" s="64">
        <f t="shared" si="60"/>
        <v>0</v>
      </c>
      <c r="K114" s="64">
        <f t="shared" si="60"/>
        <v>0</v>
      </c>
      <c r="L114" s="64">
        <f t="shared" si="60"/>
        <v>0</v>
      </c>
      <c r="M114" s="64">
        <f t="shared" si="60"/>
        <v>0</v>
      </c>
      <c r="N114" s="64">
        <f t="shared" si="60"/>
        <v>0</v>
      </c>
    </row>
    <row r="115" spans="1:14" s="99" customFormat="1" ht="15" customHeight="1">
      <c r="A115" s="108"/>
      <c r="B115" s="96">
        <v>323</v>
      </c>
      <c r="C115" s="97" t="s">
        <v>386</v>
      </c>
      <c r="D115" s="60">
        <v>60000</v>
      </c>
      <c r="E115" s="60">
        <f>F115-D115</f>
        <v>0</v>
      </c>
      <c r="F115" s="60">
        <f t="shared" si="50"/>
        <v>60000</v>
      </c>
      <c r="G115" s="60">
        <v>50000</v>
      </c>
      <c r="H115" s="60">
        <v>0</v>
      </c>
      <c r="I115" s="60">
        <v>10000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</row>
    <row r="116" spans="1:14" s="11" customFormat="1" ht="25.5" customHeight="1">
      <c r="A116" s="105" t="s">
        <v>102</v>
      </c>
      <c r="B116" s="149" t="s">
        <v>314</v>
      </c>
      <c r="C116" s="150"/>
      <c r="D116" s="14">
        <f>D117</f>
        <v>3500000</v>
      </c>
      <c r="E116" s="14">
        <f>E117</f>
        <v>0</v>
      </c>
      <c r="F116" s="118">
        <f>SUM(G116:N116)</f>
        <v>3500000</v>
      </c>
      <c r="G116" s="14">
        <f aca="true" t="shared" si="61" ref="G116:N116">G117</f>
        <v>700000</v>
      </c>
      <c r="H116" s="14">
        <f t="shared" si="61"/>
        <v>0</v>
      </c>
      <c r="I116" s="14">
        <f t="shared" si="61"/>
        <v>0</v>
      </c>
      <c r="J116" s="14">
        <f t="shared" si="61"/>
        <v>2800000</v>
      </c>
      <c r="K116" s="14">
        <f t="shared" si="61"/>
        <v>0</v>
      </c>
      <c r="L116" s="14">
        <f t="shared" si="61"/>
        <v>0</v>
      </c>
      <c r="M116" s="14">
        <f t="shared" si="61"/>
        <v>0</v>
      </c>
      <c r="N116" s="14">
        <f t="shared" si="61"/>
        <v>0</v>
      </c>
    </row>
    <row r="117" spans="1:14" s="11" customFormat="1" ht="18" customHeight="1">
      <c r="A117" s="107"/>
      <c r="B117" s="62">
        <v>38</v>
      </c>
      <c r="C117" s="63" t="s">
        <v>391</v>
      </c>
      <c r="D117" s="64">
        <f>D118</f>
        <v>3500000</v>
      </c>
      <c r="E117" s="64">
        <f>E118</f>
        <v>0</v>
      </c>
      <c r="F117" s="64">
        <f t="shared" si="50"/>
        <v>3500000</v>
      </c>
      <c r="G117" s="64">
        <f aca="true" t="shared" si="62" ref="G117:N117">G118</f>
        <v>700000</v>
      </c>
      <c r="H117" s="64">
        <f t="shared" si="62"/>
        <v>0</v>
      </c>
      <c r="I117" s="64">
        <f t="shared" si="62"/>
        <v>0</v>
      </c>
      <c r="J117" s="64">
        <f t="shared" si="62"/>
        <v>2800000</v>
      </c>
      <c r="K117" s="64">
        <f t="shared" si="62"/>
        <v>0</v>
      </c>
      <c r="L117" s="64">
        <f t="shared" si="62"/>
        <v>0</v>
      </c>
      <c r="M117" s="64">
        <f t="shared" si="62"/>
        <v>0</v>
      </c>
      <c r="N117" s="64">
        <f t="shared" si="62"/>
        <v>0</v>
      </c>
    </row>
    <row r="118" spans="1:14" s="99" customFormat="1" ht="16.5" customHeight="1">
      <c r="A118" s="108" t="s">
        <v>1</v>
      </c>
      <c r="B118" s="96">
        <v>386</v>
      </c>
      <c r="C118" s="97" t="s">
        <v>400</v>
      </c>
      <c r="D118" s="60">
        <v>3500000</v>
      </c>
      <c r="E118" s="60">
        <f>F118-D118</f>
        <v>0</v>
      </c>
      <c r="F118" s="60">
        <f t="shared" si="50"/>
        <v>3500000</v>
      </c>
      <c r="G118" s="60">
        <v>700000</v>
      </c>
      <c r="H118" s="60">
        <v>0</v>
      </c>
      <c r="I118" s="60">
        <v>0</v>
      </c>
      <c r="J118" s="60">
        <v>2800000</v>
      </c>
      <c r="K118" s="60">
        <v>0</v>
      </c>
      <c r="L118" s="60">
        <v>0</v>
      </c>
      <c r="M118" s="60">
        <v>0</v>
      </c>
      <c r="N118" s="60">
        <v>0</v>
      </c>
    </row>
    <row r="119" spans="1:14" s="11" customFormat="1" ht="24" customHeight="1">
      <c r="A119" s="105" t="s">
        <v>102</v>
      </c>
      <c r="B119" s="149" t="s">
        <v>661</v>
      </c>
      <c r="C119" s="150"/>
      <c r="D119" s="14">
        <f>D120</f>
        <v>420000</v>
      </c>
      <c r="E119" s="14">
        <f>E120</f>
        <v>-370000</v>
      </c>
      <c r="F119" s="118">
        <f aca="true" t="shared" si="63" ref="F119:F137">SUM(G119:N119)</f>
        <v>50000</v>
      </c>
      <c r="G119" s="14">
        <f aca="true" t="shared" si="64" ref="G119:N119">G120</f>
        <v>0</v>
      </c>
      <c r="H119" s="14">
        <f t="shared" si="64"/>
        <v>0</v>
      </c>
      <c r="I119" s="14">
        <f t="shared" si="64"/>
        <v>0</v>
      </c>
      <c r="J119" s="14">
        <f t="shared" si="64"/>
        <v>0</v>
      </c>
      <c r="K119" s="14">
        <f t="shared" si="64"/>
        <v>0</v>
      </c>
      <c r="L119" s="14">
        <f t="shared" si="64"/>
        <v>50000</v>
      </c>
      <c r="M119" s="14">
        <f t="shared" si="64"/>
        <v>0</v>
      </c>
      <c r="N119" s="14">
        <f t="shared" si="64"/>
        <v>0</v>
      </c>
    </row>
    <row r="120" spans="1:14" s="11" customFormat="1" ht="18" customHeight="1">
      <c r="A120" s="107"/>
      <c r="B120" s="62">
        <v>41</v>
      </c>
      <c r="C120" s="63" t="s">
        <v>396</v>
      </c>
      <c r="D120" s="64">
        <f>D121</f>
        <v>420000</v>
      </c>
      <c r="E120" s="64">
        <f>E121</f>
        <v>-370000</v>
      </c>
      <c r="F120" s="64">
        <f t="shared" si="63"/>
        <v>50000</v>
      </c>
      <c r="G120" s="64">
        <f>G121</f>
        <v>0</v>
      </c>
      <c r="H120" s="64">
        <f aca="true" t="shared" si="65" ref="H120:N120">H121</f>
        <v>0</v>
      </c>
      <c r="I120" s="64">
        <f t="shared" si="65"/>
        <v>0</v>
      </c>
      <c r="J120" s="64">
        <f t="shared" si="65"/>
        <v>0</v>
      </c>
      <c r="K120" s="64">
        <f t="shared" si="65"/>
        <v>0</v>
      </c>
      <c r="L120" s="64">
        <f t="shared" si="65"/>
        <v>50000</v>
      </c>
      <c r="M120" s="64">
        <f t="shared" si="65"/>
        <v>0</v>
      </c>
      <c r="N120" s="64">
        <f t="shared" si="65"/>
        <v>0</v>
      </c>
    </row>
    <row r="121" spans="1:14" s="99" customFormat="1" ht="15" customHeight="1">
      <c r="A121" s="108"/>
      <c r="B121" s="96">
        <v>411</v>
      </c>
      <c r="C121" s="97" t="s">
        <v>397</v>
      </c>
      <c r="D121" s="60">
        <v>420000</v>
      </c>
      <c r="E121" s="60">
        <f>F121-D121</f>
        <v>-370000</v>
      </c>
      <c r="F121" s="60">
        <f t="shared" si="63"/>
        <v>50000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104">
        <v>50000</v>
      </c>
      <c r="M121" s="60">
        <v>0</v>
      </c>
      <c r="N121" s="60">
        <v>0</v>
      </c>
    </row>
    <row r="122" spans="1:14" s="11" customFormat="1" ht="24" customHeight="1">
      <c r="A122" s="105" t="s">
        <v>67</v>
      </c>
      <c r="B122" s="153" t="s">
        <v>315</v>
      </c>
      <c r="C122" s="150"/>
      <c r="D122" s="14">
        <f>D123</f>
        <v>20000</v>
      </c>
      <c r="E122" s="14">
        <f>E123</f>
        <v>0</v>
      </c>
      <c r="F122" s="118">
        <f t="shared" si="63"/>
        <v>20000</v>
      </c>
      <c r="G122" s="14">
        <f aca="true" t="shared" si="66" ref="G122:N122">G123</f>
        <v>20000</v>
      </c>
      <c r="H122" s="14">
        <f t="shared" si="66"/>
        <v>0</v>
      </c>
      <c r="I122" s="14">
        <f t="shared" si="66"/>
        <v>0</v>
      </c>
      <c r="J122" s="14">
        <f t="shared" si="66"/>
        <v>0</v>
      </c>
      <c r="K122" s="14">
        <f t="shared" si="66"/>
        <v>0</v>
      </c>
      <c r="L122" s="14">
        <f t="shared" si="66"/>
        <v>0</v>
      </c>
      <c r="M122" s="14">
        <f t="shared" si="66"/>
        <v>0</v>
      </c>
      <c r="N122" s="14">
        <f t="shared" si="66"/>
        <v>0</v>
      </c>
    </row>
    <row r="123" spans="1:14" s="11" customFormat="1" ht="18" customHeight="1">
      <c r="A123" s="107"/>
      <c r="B123" s="62">
        <v>32</v>
      </c>
      <c r="C123" s="63" t="s">
        <v>10</v>
      </c>
      <c r="D123" s="64">
        <f>D124</f>
        <v>20000</v>
      </c>
      <c r="E123" s="64">
        <f>E124</f>
        <v>0</v>
      </c>
      <c r="F123" s="64">
        <f t="shared" si="63"/>
        <v>20000</v>
      </c>
      <c r="G123" s="64">
        <f aca="true" t="shared" si="67" ref="G123:N123">G124</f>
        <v>20000</v>
      </c>
      <c r="H123" s="64">
        <f t="shared" si="67"/>
        <v>0</v>
      </c>
      <c r="I123" s="64">
        <f t="shared" si="67"/>
        <v>0</v>
      </c>
      <c r="J123" s="64">
        <f t="shared" si="67"/>
        <v>0</v>
      </c>
      <c r="K123" s="64">
        <f t="shared" si="67"/>
        <v>0</v>
      </c>
      <c r="L123" s="64">
        <f t="shared" si="67"/>
        <v>0</v>
      </c>
      <c r="M123" s="64">
        <f t="shared" si="67"/>
        <v>0</v>
      </c>
      <c r="N123" s="64">
        <f t="shared" si="67"/>
        <v>0</v>
      </c>
    </row>
    <row r="124" spans="1:14" s="99" customFormat="1" ht="15" customHeight="1">
      <c r="A124" s="108"/>
      <c r="B124" s="96">
        <v>323</v>
      </c>
      <c r="C124" s="97" t="s">
        <v>386</v>
      </c>
      <c r="D124" s="60">
        <v>20000</v>
      </c>
      <c r="E124" s="60">
        <f>F124-D124</f>
        <v>0</v>
      </c>
      <c r="F124" s="60">
        <f t="shared" si="63"/>
        <v>20000</v>
      </c>
      <c r="G124" s="60">
        <v>20000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</row>
    <row r="125" spans="1:14" s="11" customFormat="1" ht="25.5" customHeight="1">
      <c r="A125" s="105" t="s">
        <v>67</v>
      </c>
      <c r="B125" s="149" t="s">
        <v>662</v>
      </c>
      <c r="C125" s="150"/>
      <c r="D125" s="14">
        <f>D126</f>
        <v>2243000</v>
      </c>
      <c r="E125" s="14">
        <f>E126</f>
        <v>0</v>
      </c>
      <c r="F125" s="118">
        <f t="shared" si="63"/>
        <v>2243000</v>
      </c>
      <c r="G125" s="14">
        <f aca="true" t="shared" si="68" ref="G125:N125">G126</f>
        <v>370000</v>
      </c>
      <c r="H125" s="14">
        <f t="shared" si="68"/>
        <v>0</v>
      </c>
      <c r="I125" s="14">
        <f t="shared" si="68"/>
        <v>30000</v>
      </c>
      <c r="J125" s="14">
        <f t="shared" si="68"/>
        <v>1410000</v>
      </c>
      <c r="K125" s="14">
        <f t="shared" si="68"/>
        <v>0</v>
      </c>
      <c r="L125" s="14">
        <f t="shared" si="68"/>
        <v>0</v>
      </c>
      <c r="M125" s="14">
        <f t="shared" si="68"/>
        <v>0</v>
      </c>
      <c r="N125" s="14">
        <f t="shared" si="68"/>
        <v>433000</v>
      </c>
    </row>
    <row r="126" spans="1:14" s="11" customFormat="1" ht="18" customHeight="1">
      <c r="A126" s="107"/>
      <c r="B126" s="62">
        <v>38</v>
      </c>
      <c r="C126" s="63" t="s">
        <v>391</v>
      </c>
      <c r="D126" s="64">
        <f aca="true" t="shared" si="69" ref="D126:N126">D127</f>
        <v>2243000</v>
      </c>
      <c r="E126" s="64">
        <f t="shared" si="69"/>
        <v>0</v>
      </c>
      <c r="F126" s="64">
        <f t="shared" si="63"/>
        <v>2243000</v>
      </c>
      <c r="G126" s="64">
        <f t="shared" si="69"/>
        <v>370000</v>
      </c>
      <c r="H126" s="64">
        <f t="shared" si="69"/>
        <v>0</v>
      </c>
      <c r="I126" s="64">
        <f t="shared" si="69"/>
        <v>30000</v>
      </c>
      <c r="J126" s="64">
        <f t="shared" si="69"/>
        <v>1410000</v>
      </c>
      <c r="K126" s="64">
        <f t="shared" si="69"/>
        <v>0</v>
      </c>
      <c r="L126" s="64">
        <f t="shared" si="69"/>
        <v>0</v>
      </c>
      <c r="M126" s="64">
        <f t="shared" si="69"/>
        <v>0</v>
      </c>
      <c r="N126" s="64">
        <f t="shared" si="69"/>
        <v>433000</v>
      </c>
    </row>
    <row r="127" spans="1:14" s="99" customFormat="1" ht="15" customHeight="1">
      <c r="A127" s="108" t="s">
        <v>1</v>
      </c>
      <c r="B127" s="96">
        <v>386</v>
      </c>
      <c r="C127" s="97" t="s">
        <v>400</v>
      </c>
      <c r="D127" s="60">
        <v>2243000</v>
      </c>
      <c r="E127" s="60">
        <f>F127-D127</f>
        <v>0</v>
      </c>
      <c r="F127" s="60">
        <f t="shared" si="63"/>
        <v>2243000</v>
      </c>
      <c r="G127" s="60">
        <v>370000</v>
      </c>
      <c r="H127" s="60">
        <v>0</v>
      </c>
      <c r="I127" s="60">
        <v>30000</v>
      </c>
      <c r="J127" s="60">
        <v>1410000</v>
      </c>
      <c r="K127" s="60">
        <v>0</v>
      </c>
      <c r="L127" s="60">
        <v>0</v>
      </c>
      <c r="M127" s="60">
        <v>0</v>
      </c>
      <c r="N127" s="60">
        <v>433000</v>
      </c>
    </row>
    <row r="128" spans="1:14" s="56" customFormat="1" ht="15" customHeight="1">
      <c r="A128" s="181" t="s">
        <v>17</v>
      </c>
      <c r="B128" s="181" t="s">
        <v>240</v>
      </c>
      <c r="C128" s="183" t="s">
        <v>27</v>
      </c>
      <c r="D128" s="151" t="s">
        <v>657</v>
      </c>
      <c r="E128" s="151" t="s">
        <v>585</v>
      </c>
      <c r="F128" s="157" t="s">
        <v>664</v>
      </c>
      <c r="G128" s="152" t="s">
        <v>658</v>
      </c>
      <c r="H128" s="152"/>
      <c r="I128" s="152"/>
      <c r="J128" s="152"/>
      <c r="K128" s="152"/>
      <c r="L128" s="152"/>
      <c r="M128" s="152"/>
      <c r="N128" s="152"/>
    </row>
    <row r="129" spans="1:14" s="56" customFormat="1" ht="35.25" customHeight="1">
      <c r="A129" s="182"/>
      <c r="B129" s="182"/>
      <c r="C129" s="184"/>
      <c r="D129" s="152"/>
      <c r="E129" s="152"/>
      <c r="F129" s="158"/>
      <c r="G129" s="54" t="s">
        <v>166</v>
      </c>
      <c r="H129" s="54" t="s">
        <v>18</v>
      </c>
      <c r="I129" s="54" t="s">
        <v>165</v>
      </c>
      <c r="J129" s="54" t="s">
        <v>167</v>
      </c>
      <c r="K129" s="54" t="s">
        <v>19</v>
      </c>
      <c r="L129" s="54" t="s">
        <v>430</v>
      </c>
      <c r="M129" s="54" t="s">
        <v>168</v>
      </c>
      <c r="N129" s="54" t="s">
        <v>302</v>
      </c>
    </row>
    <row r="130" spans="1:14" s="56" customFormat="1" ht="10.5" customHeight="1">
      <c r="A130" s="55">
        <v>1</v>
      </c>
      <c r="B130" s="55">
        <v>2</v>
      </c>
      <c r="C130" s="55">
        <v>3</v>
      </c>
      <c r="D130" s="55">
        <v>4</v>
      </c>
      <c r="E130" s="55">
        <v>5</v>
      </c>
      <c r="F130" s="55">
        <v>6</v>
      </c>
      <c r="G130" s="55">
        <v>7</v>
      </c>
      <c r="H130" s="55">
        <v>8</v>
      </c>
      <c r="I130" s="55">
        <v>9</v>
      </c>
      <c r="J130" s="55">
        <v>10</v>
      </c>
      <c r="K130" s="55">
        <v>11</v>
      </c>
      <c r="L130" s="55">
        <v>12</v>
      </c>
      <c r="M130" s="55">
        <v>13</v>
      </c>
      <c r="N130" s="55">
        <v>14</v>
      </c>
    </row>
    <row r="131" spans="1:14" s="11" customFormat="1" ht="24" customHeight="1">
      <c r="A131" s="105" t="s">
        <v>67</v>
      </c>
      <c r="B131" s="153" t="s">
        <v>663</v>
      </c>
      <c r="C131" s="150"/>
      <c r="D131" s="14">
        <f>D132</f>
        <v>1707500</v>
      </c>
      <c r="E131" s="14">
        <f>E132</f>
        <v>460000</v>
      </c>
      <c r="F131" s="118">
        <f>SUM(G131:N131)</f>
        <v>2167500</v>
      </c>
      <c r="G131" s="14">
        <f aca="true" t="shared" si="70" ref="G131:N132">G132</f>
        <v>117500</v>
      </c>
      <c r="H131" s="14">
        <f t="shared" si="70"/>
        <v>0</v>
      </c>
      <c r="I131" s="14">
        <f t="shared" si="70"/>
        <v>0</v>
      </c>
      <c r="J131" s="14">
        <f t="shared" si="70"/>
        <v>2050000</v>
      </c>
      <c r="K131" s="14">
        <f t="shared" si="70"/>
        <v>0</v>
      </c>
      <c r="L131" s="14">
        <f t="shared" si="70"/>
        <v>0</v>
      </c>
      <c r="M131" s="14">
        <f t="shared" si="70"/>
        <v>0</v>
      </c>
      <c r="N131" s="14">
        <f t="shared" si="70"/>
        <v>0</v>
      </c>
    </row>
    <row r="132" spans="1:14" s="11" customFormat="1" ht="18" customHeight="1">
      <c r="A132" s="107" t="s">
        <v>1</v>
      </c>
      <c r="B132" s="62">
        <v>42</v>
      </c>
      <c r="C132" s="63" t="s">
        <v>398</v>
      </c>
      <c r="D132" s="64">
        <f>D133</f>
        <v>1707500</v>
      </c>
      <c r="E132" s="64">
        <f>E133</f>
        <v>460000</v>
      </c>
      <c r="F132" s="64">
        <f>SUM(G132:N132)</f>
        <v>2167500</v>
      </c>
      <c r="G132" s="64">
        <f t="shared" si="70"/>
        <v>117500</v>
      </c>
      <c r="H132" s="64">
        <f t="shared" si="70"/>
        <v>0</v>
      </c>
      <c r="I132" s="64">
        <f t="shared" si="70"/>
        <v>0</v>
      </c>
      <c r="J132" s="64">
        <f t="shared" si="70"/>
        <v>2050000</v>
      </c>
      <c r="K132" s="64">
        <f t="shared" si="70"/>
        <v>0</v>
      </c>
      <c r="L132" s="64">
        <f t="shared" si="70"/>
        <v>0</v>
      </c>
      <c r="M132" s="64">
        <f t="shared" si="70"/>
        <v>0</v>
      </c>
      <c r="N132" s="64">
        <f t="shared" si="70"/>
        <v>0</v>
      </c>
    </row>
    <row r="133" spans="1:14" s="99" customFormat="1" ht="15" customHeight="1">
      <c r="A133" s="108" t="s">
        <v>1</v>
      </c>
      <c r="B133" s="96">
        <v>421</v>
      </c>
      <c r="C133" s="97" t="s">
        <v>399</v>
      </c>
      <c r="D133" s="60">
        <v>1707500</v>
      </c>
      <c r="E133" s="60">
        <f>F133-D133</f>
        <v>460000</v>
      </c>
      <c r="F133" s="60">
        <f>SUM(G133:N133)</f>
        <v>2167500</v>
      </c>
      <c r="G133" s="60">
        <v>117500</v>
      </c>
      <c r="H133" s="60">
        <v>0</v>
      </c>
      <c r="I133" s="60">
        <v>0</v>
      </c>
      <c r="J133" s="60">
        <v>2050000</v>
      </c>
      <c r="K133" s="60">
        <v>0</v>
      </c>
      <c r="L133" s="60">
        <v>0</v>
      </c>
      <c r="M133" s="60">
        <v>0</v>
      </c>
      <c r="N133" s="60">
        <v>0</v>
      </c>
    </row>
    <row r="134" spans="1:14" s="11" customFormat="1" ht="24" customHeight="1">
      <c r="A134" s="105" t="s">
        <v>102</v>
      </c>
      <c r="B134" s="149" t="s">
        <v>665</v>
      </c>
      <c r="C134" s="150"/>
      <c r="D134" s="14">
        <f>D135</f>
        <v>20000</v>
      </c>
      <c r="E134" s="14">
        <f>E135</f>
        <v>0</v>
      </c>
      <c r="F134" s="118">
        <f t="shared" si="63"/>
        <v>20000</v>
      </c>
      <c r="G134" s="14">
        <f aca="true" t="shared" si="71" ref="G134:N134">G135</f>
        <v>20000</v>
      </c>
      <c r="H134" s="14">
        <f t="shared" si="71"/>
        <v>0</v>
      </c>
      <c r="I134" s="14">
        <f t="shared" si="71"/>
        <v>0</v>
      </c>
      <c r="J134" s="14">
        <f t="shared" si="71"/>
        <v>0</v>
      </c>
      <c r="K134" s="14">
        <f t="shared" si="71"/>
        <v>0</v>
      </c>
      <c r="L134" s="14">
        <f t="shared" si="71"/>
        <v>0</v>
      </c>
      <c r="M134" s="14">
        <f t="shared" si="71"/>
        <v>0</v>
      </c>
      <c r="N134" s="14">
        <f t="shared" si="71"/>
        <v>0</v>
      </c>
    </row>
    <row r="135" spans="1:14" s="11" customFormat="1" ht="18" customHeight="1">
      <c r="A135" s="107"/>
      <c r="B135" s="62">
        <v>32</v>
      </c>
      <c r="C135" s="63" t="s">
        <v>10</v>
      </c>
      <c r="D135" s="64">
        <f>D136+D137</f>
        <v>20000</v>
      </c>
      <c r="E135" s="64">
        <f>E136+E137</f>
        <v>0</v>
      </c>
      <c r="F135" s="64">
        <f t="shared" si="63"/>
        <v>20000</v>
      </c>
      <c r="G135" s="64">
        <f aca="true" t="shared" si="72" ref="G135:N135">G136+G137</f>
        <v>20000</v>
      </c>
      <c r="H135" s="64">
        <f t="shared" si="72"/>
        <v>0</v>
      </c>
      <c r="I135" s="64">
        <f t="shared" si="72"/>
        <v>0</v>
      </c>
      <c r="J135" s="64">
        <f t="shared" si="72"/>
        <v>0</v>
      </c>
      <c r="K135" s="64">
        <f t="shared" si="72"/>
        <v>0</v>
      </c>
      <c r="L135" s="64">
        <f t="shared" si="72"/>
        <v>0</v>
      </c>
      <c r="M135" s="64">
        <f t="shared" si="72"/>
        <v>0</v>
      </c>
      <c r="N135" s="64">
        <f t="shared" si="72"/>
        <v>0</v>
      </c>
    </row>
    <row r="136" spans="1:14" s="99" customFormat="1" ht="15" customHeight="1">
      <c r="A136" s="108" t="s">
        <v>1</v>
      </c>
      <c r="B136" s="96">
        <v>322</v>
      </c>
      <c r="C136" s="97" t="s">
        <v>380</v>
      </c>
      <c r="D136" s="60">
        <v>0</v>
      </c>
      <c r="E136" s="60">
        <f>F136-D136</f>
        <v>0</v>
      </c>
      <c r="F136" s="60">
        <f t="shared" si="63"/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</row>
    <row r="137" spans="1:14" s="99" customFormat="1" ht="15" customHeight="1">
      <c r="A137" s="108"/>
      <c r="B137" s="96">
        <v>323</v>
      </c>
      <c r="C137" s="97" t="s">
        <v>386</v>
      </c>
      <c r="D137" s="60">
        <v>20000</v>
      </c>
      <c r="E137" s="60">
        <f>F137-D137</f>
        <v>0</v>
      </c>
      <c r="F137" s="60">
        <f t="shared" si="63"/>
        <v>20000</v>
      </c>
      <c r="G137" s="60">
        <v>20000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</row>
    <row r="138" spans="1:14" s="11" customFormat="1" ht="27.75" customHeight="1">
      <c r="A138" s="114"/>
      <c r="B138" s="154" t="s">
        <v>752</v>
      </c>
      <c r="C138" s="155"/>
      <c r="D138" s="15">
        <f>D139+D142+D145</f>
        <v>500000</v>
      </c>
      <c r="E138" s="15">
        <f>E139+E142+E145</f>
        <v>-17000</v>
      </c>
      <c r="F138" s="15">
        <f aca="true" t="shared" si="73" ref="F138:F147">SUM(G138:N138)</f>
        <v>483000</v>
      </c>
      <c r="G138" s="15">
        <f aca="true" t="shared" si="74" ref="G138:N138">G139+G142+G145</f>
        <v>483000</v>
      </c>
      <c r="H138" s="15">
        <f t="shared" si="74"/>
        <v>0</v>
      </c>
      <c r="I138" s="15">
        <f t="shared" si="74"/>
        <v>0</v>
      </c>
      <c r="J138" s="15">
        <f t="shared" si="74"/>
        <v>0</v>
      </c>
      <c r="K138" s="15">
        <f t="shared" si="74"/>
        <v>0</v>
      </c>
      <c r="L138" s="15">
        <f t="shared" si="74"/>
        <v>0</v>
      </c>
      <c r="M138" s="15">
        <f t="shared" si="74"/>
        <v>0</v>
      </c>
      <c r="N138" s="15">
        <f t="shared" si="74"/>
        <v>0</v>
      </c>
    </row>
    <row r="139" spans="1:14" s="11" customFormat="1" ht="24" customHeight="1">
      <c r="A139" s="105" t="s">
        <v>478</v>
      </c>
      <c r="B139" s="149" t="s">
        <v>666</v>
      </c>
      <c r="C139" s="150"/>
      <c r="D139" s="14">
        <f>D140</f>
        <v>250000</v>
      </c>
      <c r="E139" s="14">
        <f>E140</f>
        <v>0</v>
      </c>
      <c r="F139" s="118">
        <f t="shared" si="73"/>
        <v>250000</v>
      </c>
      <c r="G139" s="14">
        <f aca="true" t="shared" si="75" ref="G139:N139">G140</f>
        <v>250000</v>
      </c>
      <c r="H139" s="14">
        <f t="shared" si="75"/>
        <v>0</v>
      </c>
      <c r="I139" s="14">
        <f t="shared" si="75"/>
        <v>0</v>
      </c>
      <c r="J139" s="14">
        <f t="shared" si="75"/>
        <v>0</v>
      </c>
      <c r="K139" s="14">
        <f t="shared" si="75"/>
        <v>0</v>
      </c>
      <c r="L139" s="14">
        <f t="shared" si="75"/>
        <v>0</v>
      </c>
      <c r="M139" s="14">
        <f t="shared" si="75"/>
        <v>0</v>
      </c>
      <c r="N139" s="14">
        <f t="shared" si="75"/>
        <v>0</v>
      </c>
    </row>
    <row r="140" spans="1:14" s="11" customFormat="1" ht="18" customHeight="1">
      <c r="A140" s="107"/>
      <c r="B140" s="62">
        <v>42</v>
      </c>
      <c r="C140" s="63" t="s">
        <v>401</v>
      </c>
      <c r="D140" s="64">
        <f>D141</f>
        <v>250000</v>
      </c>
      <c r="E140" s="64">
        <f>E141</f>
        <v>0</v>
      </c>
      <c r="F140" s="64">
        <f t="shared" si="73"/>
        <v>250000</v>
      </c>
      <c r="G140" s="64">
        <f aca="true" t="shared" si="76" ref="G140:N140">G141</f>
        <v>250000</v>
      </c>
      <c r="H140" s="64">
        <f t="shared" si="76"/>
        <v>0</v>
      </c>
      <c r="I140" s="64">
        <f t="shared" si="76"/>
        <v>0</v>
      </c>
      <c r="J140" s="64">
        <f t="shared" si="76"/>
        <v>0</v>
      </c>
      <c r="K140" s="64">
        <f t="shared" si="76"/>
        <v>0</v>
      </c>
      <c r="L140" s="64">
        <f t="shared" si="76"/>
        <v>0</v>
      </c>
      <c r="M140" s="64">
        <f t="shared" si="76"/>
        <v>0</v>
      </c>
      <c r="N140" s="64">
        <f t="shared" si="76"/>
        <v>0</v>
      </c>
    </row>
    <row r="141" spans="1:14" s="99" customFormat="1" ht="15" customHeight="1">
      <c r="A141" s="108"/>
      <c r="B141" s="96">
        <v>426</v>
      </c>
      <c r="C141" s="97" t="s">
        <v>402</v>
      </c>
      <c r="D141" s="60">
        <v>250000</v>
      </c>
      <c r="E141" s="60">
        <f>F141-D141</f>
        <v>0</v>
      </c>
      <c r="F141" s="60">
        <f t="shared" si="73"/>
        <v>250000</v>
      </c>
      <c r="G141" s="60">
        <v>250000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</row>
    <row r="142" spans="1:14" s="11" customFormat="1" ht="24" customHeight="1">
      <c r="A142" s="105" t="s">
        <v>467</v>
      </c>
      <c r="B142" s="153" t="s">
        <v>479</v>
      </c>
      <c r="C142" s="150"/>
      <c r="D142" s="14">
        <f>D143</f>
        <v>0</v>
      </c>
      <c r="E142" s="14">
        <f>E143</f>
        <v>0</v>
      </c>
      <c r="F142" s="118">
        <f>SUM(G142:N142)</f>
        <v>0</v>
      </c>
      <c r="G142" s="14">
        <f aca="true" t="shared" si="77" ref="G142:N142">G143</f>
        <v>0</v>
      </c>
      <c r="H142" s="14">
        <f t="shared" si="77"/>
        <v>0</v>
      </c>
      <c r="I142" s="14">
        <f t="shared" si="77"/>
        <v>0</v>
      </c>
      <c r="J142" s="14">
        <f t="shared" si="77"/>
        <v>0</v>
      </c>
      <c r="K142" s="14">
        <f t="shared" si="77"/>
        <v>0</v>
      </c>
      <c r="L142" s="14">
        <f t="shared" si="77"/>
        <v>0</v>
      </c>
      <c r="M142" s="14">
        <f t="shared" si="77"/>
        <v>0</v>
      </c>
      <c r="N142" s="14">
        <f t="shared" si="77"/>
        <v>0</v>
      </c>
    </row>
    <row r="143" spans="1:14" s="11" customFormat="1" ht="18" customHeight="1">
      <c r="A143" s="107" t="s">
        <v>1</v>
      </c>
      <c r="B143" s="62">
        <v>42</v>
      </c>
      <c r="C143" s="63" t="s">
        <v>401</v>
      </c>
      <c r="D143" s="64">
        <f>D144</f>
        <v>0</v>
      </c>
      <c r="E143" s="64">
        <f>E144</f>
        <v>0</v>
      </c>
      <c r="F143" s="64">
        <f>SUM(G143:N143)</f>
        <v>0</v>
      </c>
      <c r="G143" s="64">
        <f aca="true" t="shared" si="78" ref="G143:N143">G144</f>
        <v>0</v>
      </c>
      <c r="H143" s="64">
        <f t="shared" si="78"/>
        <v>0</v>
      </c>
      <c r="I143" s="64">
        <f t="shared" si="78"/>
        <v>0</v>
      </c>
      <c r="J143" s="64">
        <f t="shared" si="78"/>
        <v>0</v>
      </c>
      <c r="K143" s="64">
        <f t="shared" si="78"/>
        <v>0</v>
      </c>
      <c r="L143" s="64">
        <f t="shared" si="78"/>
        <v>0</v>
      </c>
      <c r="M143" s="64">
        <f t="shared" si="78"/>
        <v>0</v>
      </c>
      <c r="N143" s="64">
        <f t="shared" si="78"/>
        <v>0</v>
      </c>
    </row>
    <row r="144" spans="1:14" s="99" customFormat="1" ht="15" customHeight="1">
      <c r="A144" s="108" t="s">
        <v>1</v>
      </c>
      <c r="B144" s="96">
        <v>426</v>
      </c>
      <c r="C144" s="97" t="s">
        <v>402</v>
      </c>
      <c r="D144" s="60">
        <v>0</v>
      </c>
      <c r="E144" s="60">
        <f>F144-D144</f>
        <v>0</v>
      </c>
      <c r="F144" s="60">
        <f>SUM(G144:N144)</f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0">
        <v>0</v>
      </c>
    </row>
    <row r="145" spans="1:14" s="11" customFormat="1" ht="24" customHeight="1">
      <c r="A145" s="105" t="s">
        <v>467</v>
      </c>
      <c r="B145" s="153" t="s">
        <v>480</v>
      </c>
      <c r="C145" s="150"/>
      <c r="D145" s="14">
        <f>D146</f>
        <v>250000</v>
      </c>
      <c r="E145" s="14">
        <f>E146</f>
        <v>-17000</v>
      </c>
      <c r="F145" s="118">
        <f t="shared" si="73"/>
        <v>233000</v>
      </c>
      <c r="G145" s="14">
        <f aca="true" t="shared" si="79" ref="G145:N145">G146</f>
        <v>233000</v>
      </c>
      <c r="H145" s="14">
        <f t="shared" si="79"/>
        <v>0</v>
      </c>
      <c r="I145" s="14">
        <f t="shared" si="79"/>
        <v>0</v>
      </c>
      <c r="J145" s="14">
        <f t="shared" si="79"/>
        <v>0</v>
      </c>
      <c r="K145" s="14">
        <f t="shared" si="79"/>
        <v>0</v>
      </c>
      <c r="L145" s="14">
        <f t="shared" si="79"/>
        <v>0</v>
      </c>
      <c r="M145" s="14">
        <f t="shared" si="79"/>
        <v>0</v>
      </c>
      <c r="N145" s="14">
        <f t="shared" si="79"/>
        <v>0</v>
      </c>
    </row>
    <row r="146" spans="1:14" s="11" customFormat="1" ht="18" customHeight="1">
      <c r="A146" s="107" t="s">
        <v>1</v>
      </c>
      <c r="B146" s="62">
        <v>42</v>
      </c>
      <c r="C146" s="63" t="s">
        <v>401</v>
      </c>
      <c r="D146" s="64">
        <f>D147</f>
        <v>250000</v>
      </c>
      <c r="E146" s="64">
        <f>E147</f>
        <v>-17000</v>
      </c>
      <c r="F146" s="64">
        <f t="shared" si="73"/>
        <v>233000</v>
      </c>
      <c r="G146" s="64">
        <f aca="true" t="shared" si="80" ref="G146:N146">G147</f>
        <v>233000</v>
      </c>
      <c r="H146" s="64">
        <f t="shared" si="80"/>
        <v>0</v>
      </c>
      <c r="I146" s="64">
        <f t="shared" si="80"/>
        <v>0</v>
      </c>
      <c r="J146" s="64">
        <f t="shared" si="80"/>
        <v>0</v>
      </c>
      <c r="K146" s="64">
        <f t="shared" si="80"/>
        <v>0</v>
      </c>
      <c r="L146" s="64">
        <f t="shared" si="80"/>
        <v>0</v>
      </c>
      <c r="M146" s="64">
        <f t="shared" si="80"/>
        <v>0</v>
      </c>
      <c r="N146" s="64">
        <f t="shared" si="80"/>
        <v>0</v>
      </c>
    </row>
    <row r="147" spans="1:14" s="99" customFormat="1" ht="14.25" customHeight="1">
      <c r="A147" s="108" t="s">
        <v>1</v>
      </c>
      <c r="B147" s="96">
        <v>426</v>
      </c>
      <c r="C147" s="97" t="s">
        <v>402</v>
      </c>
      <c r="D147" s="60">
        <v>250000</v>
      </c>
      <c r="E147" s="60">
        <f>F147-D147</f>
        <v>-17000</v>
      </c>
      <c r="F147" s="60">
        <f t="shared" si="73"/>
        <v>233000</v>
      </c>
      <c r="G147" s="60">
        <v>233000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</row>
    <row r="148" spans="1:14" s="11" customFormat="1" ht="27.75" customHeight="1">
      <c r="A148" s="114"/>
      <c r="B148" s="156" t="s">
        <v>602</v>
      </c>
      <c r="C148" s="155"/>
      <c r="D148" s="15">
        <f>D149+D152+D155+D163+D160+D170</f>
        <v>3710000</v>
      </c>
      <c r="E148" s="15">
        <f>E149+E152+E155+E163+E160+E170</f>
        <v>0</v>
      </c>
      <c r="F148" s="15">
        <f aca="true" t="shared" si="81" ref="F148:F154">SUM(G148:N148)</f>
        <v>3710000</v>
      </c>
      <c r="G148" s="15">
        <f>G149+G152+G155+G163+G160+G170</f>
        <v>2390500</v>
      </c>
      <c r="H148" s="15">
        <f aca="true" t="shared" si="82" ref="H148:N148">H149+H152+H155+H163+H160+H170</f>
        <v>0</v>
      </c>
      <c r="I148" s="15">
        <f t="shared" si="82"/>
        <v>70000</v>
      </c>
      <c r="J148" s="15">
        <f t="shared" si="82"/>
        <v>149500</v>
      </c>
      <c r="K148" s="15">
        <f t="shared" si="82"/>
        <v>0</v>
      </c>
      <c r="L148" s="15">
        <f t="shared" si="82"/>
        <v>50000</v>
      </c>
      <c r="M148" s="15">
        <f t="shared" si="82"/>
        <v>0</v>
      </c>
      <c r="N148" s="15">
        <f t="shared" si="82"/>
        <v>1050000</v>
      </c>
    </row>
    <row r="149" spans="1:14" s="11" customFormat="1" ht="24" customHeight="1">
      <c r="A149" s="105" t="s">
        <v>69</v>
      </c>
      <c r="B149" s="153" t="s">
        <v>481</v>
      </c>
      <c r="C149" s="150"/>
      <c r="D149" s="14">
        <f>D150</f>
        <v>600000</v>
      </c>
      <c r="E149" s="14">
        <f>E150</f>
        <v>0</v>
      </c>
      <c r="F149" s="118">
        <f t="shared" si="81"/>
        <v>600000</v>
      </c>
      <c r="G149" s="14">
        <f aca="true" t="shared" si="83" ref="G149:N149">G150</f>
        <v>280500</v>
      </c>
      <c r="H149" s="14">
        <f t="shared" si="83"/>
        <v>0</v>
      </c>
      <c r="I149" s="14">
        <f t="shared" si="83"/>
        <v>70000</v>
      </c>
      <c r="J149" s="14">
        <f t="shared" si="83"/>
        <v>149500</v>
      </c>
      <c r="K149" s="14">
        <f t="shared" si="83"/>
        <v>0</v>
      </c>
      <c r="L149" s="14">
        <f t="shared" si="83"/>
        <v>0</v>
      </c>
      <c r="M149" s="14">
        <f t="shared" si="83"/>
        <v>0</v>
      </c>
      <c r="N149" s="14">
        <f t="shared" si="83"/>
        <v>100000</v>
      </c>
    </row>
    <row r="150" spans="1:14" s="11" customFormat="1" ht="18" customHeight="1">
      <c r="A150" s="107"/>
      <c r="B150" s="62">
        <v>32</v>
      </c>
      <c r="C150" s="63" t="s">
        <v>10</v>
      </c>
      <c r="D150" s="64">
        <f>D151</f>
        <v>600000</v>
      </c>
      <c r="E150" s="64">
        <f>E151</f>
        <v>0</v>
      </c>
      <c r="F150" s="64">
        <f t="shared" si="81"/>
        <v>600000</v>
      </c>
      <c r="G150" s="64">
        <f aca="true" t="shared" si="84" ref="G150:N150">G151</f>
        <v>280500</v>
      </c>
      <c r="H150" s="64">
        <f t="shared" si="84"/>
        <v>0</v>
      </c>
      <c r="I150" s="64">
        <f t="shared" si="84"/>
        <v>70000</v>
      </c>
      <c r="J150" s="64">
        <f t="shared" si="84"/>
        <v>149500</v>
      </c>
      <c r="K150" s="64">
        <f t="shared" si="84"/>
        <v>0</v>
      </c>
      <c r="L150" s="64">
        <f t="shared" si="84"/>
        <v>0</v>
      </c>
      <c r="M150" s="64">
        <f t="shared" si="84"/>
        <v>0</v>
      </c>
      <c r="N150" s="64">
        <f t="shared" si="84"/>
        <v>100000</v>
      </c>
    </row>
    <row r="151" spans="1:14" s="99" customFormat="1" ht="14.25" customHeight="1">
      <c r="A151" s="108"/>
      <c r="B151" s="96">
        <v>323</v>
      </c>
      <c r="C151" s="97" t="s">
        <v>386</v>
      </c>
      <c r="D151" s="60">
        <v>600000</v>
      </c>
      <c r="E151" s="60">
        <f>F151-D151</f>
        <v>0</v>
      </c>
      <c r="F151" s="60">
        <f t="shared" si="81"/>
        <v>600000</v>
      </c>
      <c r="G151" s="60">
        <v>280500</v>
      </c>
      <c r="H151" s="60">
        <v>0</v>
      </c>
      <c r="I151" s="60">
        <v>70000</v>
      </c>
      <c r="J151" s="60">
        <v>149500</v>
      </c>
      <c r="K151" s="60">
        <v>0</v>
      </c>
      <c r="L151" s="60">
        <v>0</v>
      </c>
      <c r="M151" s="60">
        <v>0</v>
      </c>
      <c r="N151" s="60">
        <v>100000</v>
      </c>
    </row>
    <row r="152" spans="1:14" s="11" customFormat="1" ht="24" customHeight="1">
      <c r="A152" s="105" t="s">
        <v>69</v>
      </c>
      <c r="B152" s="153" t="s">
        <v>753</v>
      </c>
      <c r="C152" s="150"/>
      <c r="D152" s="14">
        <f>D153</f>
        <v>500000</v>
      </c>
      <c r="E152" s="14">
        <f>E153</f>
        <v>0</v>
      </c>
      <c r="F152" s="118">
        <f t="shared" si="81"/>
        <v>500000</v>
      </c>
      <c r="G152" s="14">
        <f aca="true" t="shared" si="85" ref="G152:N152">G153</f>
        <v>350000</v>
      </c>
      <c r="H152" s="14">
        <f t="shared" si="85"/>
        <v>0</v>
      </c>
      <c r="I152" s="14">
        <f t="shared" si="85"/>
        <v>0</v>
      </c>
      <c r="J152" s="14">
        <f t="shared" si="85"/>
        <v>0</v>
      </c>
      <c r="K152" s="14">
        <f t="shared" si="85"/>
        <v>0</v>
      </c>
      <c r="L152" s="14">
        <f t="shared" si="85"/>
        <v>0</v>
      </c>
      <c r="M152" s="14">
        <f t="shared" si="85"/>
        <v>0</v>
      </c>
      <c r="N152" s="14">
        <f t="shared" si="85"/>
        <v>150000</v>
      </c>
    </row>
    <row r="153" spans="1:14" s="11" customFormat="1" ht="18" customHeight="1">
      <c r="A153" s="107" t="s">
        <v>1</v>
      </c>
      <c r="B153" s="62">
        <v>42</v>
      </c>
      <c r="C153" s="63" t="s">
        <v>401</v>
      </c>
      <c r="D153" s="64">
        <f>D154</f>
        <v>500000</v>
      </c>
      <c r="E153" s="64">
        <f>E154</f>
        <v>0</v>
      </c>
      <c r="F153" s="64">
        <f t="shared" si="81"/>
        <v>500000</v>
      </c>
      <c r="G153" s="64">
        <f aca="true" t="shared" si="86" ref="G153:N153">G154</f>
        <v>350000</v>
      </c>
      <c r="H153" s="64">
        <f t="shared" si="86"/>
        <v>0</v>
      </c>
      <c r="I153" s="64">
        <f t="shared" si="86"/>
        <v>0</v>
      </c>
      <c r="J153" s="64">
        <f t="shared" si="86"/>
        <v>0</v>
      </c>
      <c r="K153" s="64">
        <f t="shared" si="86"/>
        <v>0</v>
      </c>
      <c r="L153" s="64">
        <f t="shared" si="86"/>
        <v>0</v>
      </c>
      <c r="M153" s="64">
        <f t="shared" si="86"/>
        <v>0</v>
      </c>
      <c r="N153" s="64">
        <f t="shared" si="86"/>
        <v>150000</v>
      </c>
    </row>
    <row r="154" spans="1:14" s="99" customFormat="1" ht="15" customHeight="1">
      <c r="A154" s="108" t="s">
        <v>1</v>
      </c>
      <c r="B154" s="96">
        <v>426</v>
      </c>
      <c r="C154" s="97" t="s">
        <v>402</v>
      </c>
      <c r="D154" s="60">
        <v>500000</v>
      </c>
      <c r="E154" s="60">
        <f>F154-D154</f>
        <v>0</v>
      </c>
      <c r="F154" s="60">
        <f t="shared" si="81"/>
        <v>500000</v>
      </c>
      <c r="G154" s="60">
        <v>350000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150000</v>
      </c>
    </row>
    <row r="155" spans="1:14" s="11" customFormat="1" ht="24" customHeight="1">
      <c r="A155" s="105" t="s">
        <v>69</v>
      </c>
      <c r="B155" s="149" t="s">
        <v>603</v>
      </c>
      <c r="C155" s="150"/>
      <c r="D155" s="14">
        <f>D156+D158</f>
        <v>200000</v>
      </c>
      <c r="E155" s="14">
        <f>E156+E158</f>
        <v>0</v>
      </c>
      <c r="F155" s="118">
        <f aca="true" t="shared" si="87" ref="F155:F176">SUM(G155:N155)</f>
        <v>200000</v>
      </c>
      <c r="G155" s="14">
        <f aca="true" t="shared" si="88" ref="G155:N155">G156+G158</f>
        <v>0</v>
      </c>
      <c r="H155" s="14">
        <f t="shared" si="88"/>
        <v>0</v>
      </c>
      <c r="I155" s="14">
        <f t="shared" si="88"/>
        <v>0</v>
      </c>
      <c r="J155" s="14">
        <f t="shared" si="88"/>
        <v>0</v>
      </c>
      <c r="K155" s="14">
        <f t="shared" si="88"/>
        <v>0</v>
      </c>
      <c r="L155" s="14">
        <f t="shared" si="88"/>
        <v>50000</v>
      </c>
      <c r="M155" s="14">
        <f t="shared" si="88"/>
        <v>0</v>
      </c>
      <c r="N155" s="14">
        <f t="shared" si="88"/>
        <v>150000</v>
      </c>
    </row>
    <row r="156" spans="1:14" s="11" customFormat="1" ht="18" customHeight="1">
      <c r="A156" s="107"/>
      <c r="B156" s="62">
        <v>41</v>
      </c>
      <c r="C156" s="63" t="s">
        <v>396</v>
      </c>
      <c r="D156" s="64">
        <f>D157</f>
        <v>100000</v>
      </c>
      <c r="E156" s="64">
        <f>E157</f>
        <v>0</v>
      </c>
      <c r="F156" s="64">
        <f t="shared" si="87"/>
        <v>100000</v>
      </c>
      <c r="G156" s="64">
        <f aca="true" t="shared" si="89" ref="G156:N156">G157</f>
        <v>0</v>
      </c>
      <c r="H156" s="64">
        <f t="shared" si="89"/>
        <v>0</v>
      </c>
      <c r="I156" s="64">
        <f t="shared" si="89"/>
        <v>0</v>
      </c>
      <c r="J156" s="64">
        <f t="shared" si="89"/>
        <v>0</v>
      </c>
      <c r="K156" s="64">
        <f t="shared" si="89"/>
        <v>0</v>
      </c>
      <c r="L156" s="64">
        <f t="shared" si="89"/>
        <v>50000</v>
      </c>
      <c r="M156" s="64">
        <f t="shared" si="89"/>
        <v>0</v>
      </c>
      <c r="N156" s="64">
        <f t="shared" si="89"/>
        <v>50000</v>
      </c>
    </row>
    <row r="157" spans="1:14" s="99" customFormat="1" ht="14.25" customHeight="1">
      <c r="A157" s="108"/>
      <c r="B157" s="96">
        <v>411</v>
      </c>
      <c r="C157" s="97" t="s">
        <v>397</v>
      </c>
      <c r="D157" s="60">
        <v>100000</v>
      </c>
      <c r="E157" s="60">
        <f>F157-D157</f>
        <v>0</v>
      </c>
      <c r="F157" s="60">
        <f t="shared" si="87"/>
        <v>100000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50000</v>
      </c>
      <c r="M157" s="60">
        <v>0</v>
      </c>
      <c r="N157" s="60">
        <v>50000</v>
      </c>
    </row>
    <row r="158" spans="1:14" s="11" customFormat="1" ht="18" customHeight="1">
      <c r="A158" s="107" t="s">
        <v>1</v>
      </c>
      <c r="B158" s="62">
        <v>42</v>
      </c>
      <c r="C158" s="63" t="s">
        <v>401</v>
      </c>
      <c r="D158" s="64">
        <f>D159</f>
        <v>100000</v>
      </c>
      <c r="E158" s="64">
        <f>E159</f>
        <v>0</v>
      </c>
      <c r="F158" s="64">
        <f t="shared" si="87"/>
        <v>100000</v>
      </c>
      <c r="G158" s="64">
        <f aca="true" t="shared" si="90" ref="G158:N158">G159</f>
        <v>0</v>
      </c>
      <c r="H158" s="64">
        <f t="shared" si="90"/>
        <v>0</v>
      </c>
      <c r="I158" s="64">
        <f t="shared" si="90"/>
        <v>0</v>
      </c>
      <c r="J158" s="64">
        <f t="shared" si="90"/>
        <v>0</v>
      </c>
      <c r="K158" s="64">
        <f t="shared" si="90"/>
        <v>0</v>
      </c>
      <c r="L158" s="64">
        <f t="shared" si="90"/>
        <v>0</v>
      </c>
      <c r="M158" s="64">
        <f t="shared" si="90"/>
        <v>0</v>
      </c>
      <c r="N158" s="64">
        <f t="shared" si="90"/>
        <v>100000</v>
      </c>
    </row>
    <row r="159" spans="1:14" s="99" customFormat="1" ht="14.25" customHeight="1">
      <c r="A159" s="108" t="s">
        <v>1</v>
      </c>
      <c r="B159" s="96" t="s">
        <v>100</v>
      </c>
      <c r="C159" s="97" t="s">
        <v>399</v>
      </c>
      <c r="D159" s="60">
        <v>100000</v>
      </c>
      <c r="E159" s="60">
        <f>F159-D159</f>
        <v>0</v>
      </c>
      <c r="F159" s="60">
        <f t="shared" si="87"/>
        <v>100000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100000</v>
      </c>
    </row>
    <row r="160" spans="1:14" s="11" customFormat="1" ht="24" customHeight="1">
      <c r="A160" s="105" t="s">
        <v>69</v>
      </c>
      <c r="B160" s="149" t="s">
        <v>667</v>
      </c>
      <c r="C160" s="150"/>
      <c r="D160" s="14">
        <f>D161</f>
        <v>2000000</v>
      </c>
      <c r="E160" s="14">
        <f>E161</f>
        <v>0</v>
      </c>
      <c r="F160" s="118">
        <f>SUM(G160:N160)</f>
        <v>2000000</v>
      </c>
      <c r="G160" s="14">
        <f>G161</f>
        <v>1500000</v>
      </c>
      <c r="H160" s="14">
        <f aca="true" t="shared" si="91" ref="H160:N160">H161</f>
        <v>0</v>
      </c>
      <c r="I160" s="14">
        <f t="shared" si="91"/>
        <v>0</v>
      </c>
      <c r="J160" s="14">
        <f t="shared" si="91"/>
        <v>0</v>
      </c>
      <c r="K160" s="14">
        <f t="shared" si="91"/>
        <v>0</v>
      </c>
      <c r="L160" s="14">
        <f t="shared" si="91"/>
        <v>0</v>
      </c>
      <c r="M160" s="14">
        <f t="shared" si="91"/>
        <v>0</v>
      </c>
      <c r="N160" s="14">
        <f t="shared" si="91"/>
        <v>500000</v>
      </c>
    </row>
    <row r="161" spans="1:14" s="11" customFormat="1" ht="18" customHeight="1">
      <c r="A161" s="107"/>
      <c r="B161" s="62">
        <v>41</v>
      </c>
      <c r="C161" s="63" t="s">
        <v>396</v>
      </c>
      <c r="D161" s="64">
        <f>D162</f>
        <v>2000000</v>
      </c>
      <c r="E161" s="64">
        <f>E162</f>
        <v>0</v>
      </c>
      <c r="F161" s="64">
        <f>SUM(G161:N161)</f>
        <v>2000000</v>
      </c>
      <c r="G161" s="64">
        <f aca="true" t="shared" si="92" ref="G161:N161">G162</f>
        <v>1500000</v>
      </c>
      <c r="H161" s="64">
        <f t="shared" si="92"/>
        <v>0</v>
      </c>
      <c r="I161" s="64">
        <f t="shared" si="92"/>
        <v>0</v>
      </c>
      <c r="J161" s="64">
        <f t="shared" si="92"/>
        <v>0</v>
      </c>
      <c r="K161" s="64">
        <f t="shared" si="92"/>
        <v>0</v>
      </c>
      <c r="L161" s="64">
        <f t="shared" si="92"/>
        <v>0</v>
      </c>
      <c r="M161" s="64">
        <f t="shared" si="92"/>
        <v>0</v>
      </c>
      <c r="N161" s="64">
        <f t="shared" si="92"/>
        <v>500000</v>
      </c>
    </row>
    <row r="162" spans="1:14" s="99" customFormat="1" ht="14.25" customHeight="1">
      <c r="A162" s="108"/>
      <c r="B162" s="96">
        <v>411</v>
      </c>
      <c r="C162" s="97" t="s">
        <v>397</v>
      </c>
      <c r="D162" s="60">
        <v>2000000</v>
      </c>
      <c r="E162" s="60">
        <f>F162-D162</f>
        <v>0</v>
      </c>
      <c r="F162" s="60">
        <f>SUM(G162:N162)</f>
        <v>2000000</v>
      </c>
      <c r="G162" s="60">
        <v>1500000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500000</v>
      </c>
    </row>
    <row r="163" spans="1:14" s="11" customFormat="1" ht="24" customHeight="1">
      <c r="A163" s="105" t="s">
        <v>69</v>
      </c>
      <c r="B163" s="153" t="s">
        <v>668</v>
      </c>
      <c r="C163" s="150"/>
      <c r="D163" s="14">
        <f>D164</f>
        <v>360000</v>
      </c>
      <c r="E163" s="14">
        <f>E164</f>
        <v>0</v>
      </c>
      <c r="F163" s="118">
        <f t="shared" si="87"/>
        <v>360000</v>
      </c>
      <c r="G163" s="14">
        <f aca="true" t="shared" si="93" ref="G163:N163">G164</f>
        <v>210000</v>
      </c>
      <c r="H163" s="14">
        <f t="shared" si="93"/>
        <v>0</v>
      </c>
      <c r="I163" s="14">
        <f t="shared" si="93"/>
        <v>0</v>
      </c>
      <c r="J163" s="14">
        <f t="shared" si="93"/>
        <v>0</v>
      </c>
      <c r="K163" s="14">
        <f t="shared" si="93"/>
        <v>0</v>
      </c>
      <c r="L163" s="14">
        <f t="shared" si="93"/>
        <v>0</v>
      </c>
      <c r="M163" s="14">
        <f t="shared" si="93"/>
        <v>0</v>
      </c>
      <c r="N163" s="14">
        <f t="shared" si="93"/>
        <v>150000</v>
      </c>
    </row>
    <row r="164" spans="1:14" s="11" customFormat="1" ht="18" customHeight="1">
      <c r="A164" s="107"/>
      <c r="B164" s="62">
        <v>32</v>
      </c>
      <c r="C164" s="63" t="s">
        <v>10</v>
      </c>
      <c r="D164" s="64">
        <f>D165</f>
        <v>360000</v>
      </c>
      <c r="E164" s="64">
        <f>E165</f>
        <v>0</v>
      </c>
      <c r="F164" s="64">
        <f t="shared" si="87"/>
        <v>360000</v>
      </c>
      <c r="G164" s="64">
        <f aca="true" t="shared" si="94" ref="G164:N164">G165</f>
        <v>210000</v>
      </c>
      <c r="H164" s="64">
        <f t="shared" si="94"/>
        <v>0</v>
      </c>
      <c r="I164" s="64">
        <f t="shared" si="94"/>
        <v>0</v>
      </c>
      <c r="J164" s="64">
        <f t="shared" si="94"/>
        <v>0</v>
      </c>
      <c r="K164" s="64">
        <f t="shared" si="94"/>
        <v>0</v>
      </c>
      <c r="L164" s="64">
        <f t="shared" si="94"/>
        <v>0</v>
      </c>
      <c r="M164" s="64">
        <f t="shared" si="94"/>
        <v>0</v>
      </c>
      <c r="N164" s="64">
        <f t="shared" si="94"/>
        <v>150000</v>
      </c>
    </row>
    <row r="165" spans="1:14" s="99" customFormat="1" ht="14.25" customHeight="1">
      <c r="A165" s="108"/>
      <c r="B165" s="96">
        <v>323</v>
      </c>
      <c r="C165" s="97" t="s">
        <v>386</v>
      </c>
      <c r="D165" s="60">
        <v>360000</v>
      </c>
      <c r="E165" s="60">
        <f>F165-D165</f>
        <v>0</v>
      </c>
      <c r="F165" s="60">
        <f t="shared" si="87"/>
        <v>360000</v>
      </c>
      <c r="G165" s="60">
        <v>210000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150000</v>
      </c>
    </row>
    <row r="166" ht="27" customHeight="1"/>
    <row r="167" spans="1:14" s="56" customFormat="1" ht="15" customHeight="1">
      <c r="A167" s="181" t="s">
        <v>17</v>
      </c>
      <c r="B167" s="181" t="s">
        <v>240</v>
      </c>
      <c r="C167" s="183" t="s">
        <v>27</v>
      </c>
      <c r="D167" s="151" t="s">
        <v>657</v>
      </c>
      <c r="E167" s="151" t="s">
        <v>585</v>
      </c>
      <c r="F167" s="157" t="s">
        <v>664</v>
      </c>
      <c r="G167" s="152" t="s">
        <v>658</v>
      </c>
      <c r="H167" s="152"/>
      <c r="I167" s="152"/>
      <c r="J167" s="152"/>
      <c r="K167" s="152"/>
      <c r="L167" s="152"/>
      <c r="M167" s="152"/>
      <c r="N167" s="152"/>
    </row>
    <row r="168" spans="1:14" s="56" customFormat="1" ht="35.25" customHeight="1">
      <c r="A168" s="182"/>
      <c r="B168" s="182"/>
      <c r="C168" s="184"/>
      <c r="D168" s="152"/>
      <c r="E168" s="152"/>
      <c r="F168" s="158"/>
      <c r="G168" s="54" t="s">
        <v>166</v>
      </c>
      <c r="H168" s="54" t="s">
        <v>18</v>
      </c>
      <c r="I168" s="54" t="s">
        <v>165</v>
      </c>
      <c r="J168" s="54" t="s">
        <v>167</v>
      </c>
      <c r="K168" s="54" t="s">
        <v>19</v>
      </c>
      <c r="L168" s="54" t="s">
        <v>430</v>
      </c>
      <c r="M168" s="54" t="s">
        <v>168</v>
      </c>
      <c r="N168" s="54" t="s">
        <v>302</v>
      </c>
    </row>
    <row r="169" spans="1:14" s="56" customFormat="1" ht="10.5" customHeight="1">
      <c r="A169" s="55">
        <v>1</v>
      </c>
      <c r="B169" s="55">
        <v>2</v>
      </c>
      <c r="C169" s="55">
        <v>3</v>
      </c>
      <c r="D169" s="55">
        <v>4</v>
      </c>
      <c r="E169" s="55">
        <v>5</v>
      </c>
      <c r="F169" s="55">
        <v>6</v>
      </c>
      <c r="G169" s="55">
        <v>7</v>
      </c>
      <c r="H169" s="55">
        <v>8</v>
      </c>
      <c r="I169" s="55">
        <v>9</v>
      </c>
      <c r="J169" s="55">
        <v>10</v>
      </c>
      <c r="K169" s="55">
        <v>11</v>
      </c>
      <c r="L169" s="55">
        <v>12</v>
      </c>
      <c r="M169" s="55">
        <v>13</v>
      </c>
      <c r="N169" s="55">
        <v>14</v>
      </c>
    </row>
    <row r="170" spans="1:14" s="11" customFormat="1" ht="24" customHeight="1">
      <c r="A170" s="105" t="s">
        <v>69</v>
      </c>
      <c r="B170" s="153" t="s">
        <v>669</v>
      </c>
      <c r="C170" s="150"/>
      <c r="D170" s="14">
        <f>D173</f>
        <v>50000</v>
      </c>
      <c r="E170" s="14">
        <f>E173</f>
        <v>0</v>
      </c>
      <c r="F170" s="118">
        <f>SUM(G170:N170)</f>
        <v>50000</v>
      </c>
      <c r="G170" s="14">
        <f>G171</f>
        <v>50000</v>
      </c>
      <c r="H170" s="14">
        <f aca="true" t="shared" si="95" ref="H170:N170">H171</f>
        <v>0</v>
      </c>
      <c r="I170" s="14">
        <f t="shared" si="95"/>
        <v>0</v>
      </c>
      <c r="J170" s="14">
        <f t="shared" si="95"/>
        <v>0</v>
      </c>
      <c r="K170" s="14">
        <f t="shared" si="95"/>
        <v>0</v>
      </c>
      <c r="L170" s="14">
        <f t="shared" si="95"/>
        <v>0</v>
      </c>
      <c r="M170" s="14">
        <f t="shared" si="95"/>
        <v>0</v>
      </c>
      <c r="N170" s="14">
        <f t="shared" si="95"/>
        <v>0</v>
      </c>
    </row>
    <row r="171" spans="1:14" s="11" customFormat="1" ht="18" customHeight="1">
      <c r="A171" s="107" t="s">
        <v>1</v>
      </c>
      <c r="B171" s="62">
        <v>42</v>
      </c>
      <c r="C171" s="63" t="s">
        <v>401</v>
      </c>
      <c r="D171" s="64">
        <f>D172</f>
        <v>50000</v>
      </c>
      <c r="E171" s="64">
        <f>E172</f>
        <v>0</v>
      </c>
      <c r="F171" s="64">
        <f>SUM(G171:N171)</f>
        <v>50000</v>
      </c>
      <c r="G171" s="64">
        <f aca="true" t="shared" si="96" ref="G171:N171">G172</f>
        <v>50000</v>
      </c>
      <c r="H171" s="64">
        <f t="shared" si="96"/>
        <v>0</v>
      </c>
      <c r="I171" s="64">
        <f t="shared" si="96"/>
        <v>0</v>
      </c>
      <c r="J171" s="64">
        <f t="shared" si="96"/>
        <v>0</v>
      </c>
      <c r="K171" s="64">
        <f t="shared" si="96"/>
        <v>0</v>
      </c>
      <c r="L171" s="64">
        <f t="shared" si="96"/>
        <v>0</v>
      </c>
      <c r="M171" s="64">
        <f t="shared" si="96"/>
        <v>0</v>
      </c>
      <c r="N171" s="64">
        <f t="shared" si="96"/>
        <v>0</v>
      </c>
    </row>
    <row r="172" spans="1:14" s="99" customFormat="1" ht="14.25" customHeight="1">
      <c r="A172" s="108" t="s">
        <v>1</v>
      </c>
      <c r="B172" s="96" t="s">
        <v>100</v>
      </c>
      <c r="C172" s="97" t="s">
        <v>399</v>
      </c>
      <c r="D172" s="60">
        <v>50000</v>
      </c>
      <c r="E172" s="60">
        <f>F172-D172</f>
        <v>0</v>
      </c>
      <c r="F172" s="60">
        <f>SUM(G172:N172)</f>
        <v>50000</v>
      </c>
      <c r="G172" s="60">
        <v>50000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</row>
    <row r="173" spans="1:14" s="11" customFormat="1" ht="27.75" customHeight="1">
      <c r="A173" s="114"/>
      <c r="B173" s="156" t="s">
        <v>604</v>
      </c>
      <c r="C173" s="155"/>
      <c r="D173" s="15">
        <f aca="true" t="shared" si="97" ref="D173:N174">D174</f>
        <v>50000</v>
      </c>
      <c r="E173" s="15">
        <f t="shared" si="97"/>
        <v>0</v>
      </c>
      <c r="F173" s="15">
        <f t="shared" si="87"/>
        <v>50000</v>
      </c>
      <c r="G173" s="15">
        <f t="shared" si="97"/>
        <v>50000</v>
      </c>
      <c r="H173" s="15">
        <f t="shared" si="97"/>
        <v>0</v>
      </c>
      <c r="I173" s="15">
        <f t="shared" si="97"/>
        <v>0</v>
      </c>
      <c r="J173" s="15">
        <f t="shared" si="97"/>
        <v>0</v>
      </c>
      <c r="K173" s="15">
        <f t="shared" si="97"/>
        <v>0</v>
      </c>
      <c r="L173" s="15">
        <f t="shared" si="97"/>
        <v>0</v>
      </c>
      <c r="M173" s="15">
        <f t="shared" si="97"/>
        <v>0</v>
      </c>
      <c r="N173" s="15">
        <f t="shared" si="97"/>
        <v>0</v>
      </c>
    </row>
    <row r="174" spans="1:14" s="11" customFormat="1" ht="25.5" customHeight="1">
      <c r="A174" s="105" t="s">
        <v>70</v>
      </c>
      <c r="B174" s="149" t="s">
        <v>483</v>
      </c>
      <c r="C174" s="150"/>
      <c r="D174" s="14">
        <f>D175</f>
        <v>50000</v>
      </c>
      <c r="E174" s="14">
        <f>E175</f>
        <v>0</v>
      </c>
      <c r="F174" s="118">
        <f t="shared" si="87"/>
        <v>50000</v>
      </c>
      <c r="G174" s="14">
        <f t="shared" si="97"/>
        <v>50000</v>
      </c>
      <c r="H174" s="14">
        <f t="shared" si="97"/>
        <v>0</v>
      </c>
      <c r="I174" s="14">
        <f t="shared" si="97"/>
        <v>0</v>
      </c>
      <c r="J174" s="14">
        <f t="shared" si="97"/>
        <v>0</v>
      </c>
      <c r="K174" s="14">
        <f t="shared" si="97"/>
        <v>0</v>
      </c>
      <c r="L174" s="14">
        <f t="shared" si="97"/>
        <v>0</v>
      </c>
      <c r="M174" s="14">
        <f t="shared" si="97"/>
        <v>0</v>
      </c>
      <c r="N174" s="14">
        <f t="shared" si="97"/>
        <v>0</v>
      </c>
    </row>
    <row r="175" spans="1:14" s="11" customFormat="1" ht="18" customHeight="1">
      <c r="A175" s="107" t="s">
        <v>1</v>
      </c>
      <c r="B175" s="62">
        <v>38</v>
      </c>
      <c r="C175" s="63" t="s">
        <v>391</v>
      </c>
      <c r="D175" s="64">
        <f>D176</f>
        <v>50000</v>
      </c>
      <c r="E175" s="64">
        <f>E176</f>
        <v>0</v>
      </c>
      <c r="F175" s="64">
        <f t="shared" si="87"/>
        <v>50000</v>
      </c>
      <c r="G175" s="64">
        <f aca="true" t="shared" si="98" ref="G175:N175">G176</f>
        <v>50000</v>
      </c>
      <c r="H175" s="64">
        <f t="shared" si="98"/>
        <v>0</v>
      </c>
      <c r="I175" s="64">
        <f t="shared" si="98"/>
        <v>0</v>
      </c>
      <c r="J175" s="64">
        <f t="shared" si="98"/>
        <v>0</v>
      </c>
      <c r="K175" s="64">
        <f t="shared" si="98"/>
        <v>0</v>
      </c>
      <c r="L175" s="64">
        <f t="shared" si="98"/>
        <v>0</v>
      </c>
      <c r="M175" s="64">
        <f t="shared" si="98"/>
        <v>0</v>
      </c>
      <c r="N175" s="64">
        <f t="shared" si="98"/>
        <v>0</v>
      </c>
    </row>
    <row r="176" spans="1:14" s="99" customFormat="1" ht="14.25" customHeight="1">
      <c r="A176" s="108"/>
      <c r="B176" s="96">
        <v>386</v>
      </c>
      <c r="C176" s="97" t="s">
        <v>400</v>
      </c>
      <c r="D176" s="60">
        <v>50000</v>
      </c>
      <c r="E176" s="60">
        <f>F176-D176</f>
        <v>0</v>
      </c>
      <c r="F176" s="60">
        <f t="shared" si="87"/>
        <v>50000</v>
      </c>
      <c r="G176" s="60">
        <v>50000</v>
      </c>
      <c r="H176" s="60">
        <v>0</v>
      </c>
      <c r="I176" s="60">
        <v>0</v>
      </c>
      <c r="J176" s="60">
        <v>0</v>
      </c>
      <c r="K176" s="60">
        <v>0</v>
      </c>
      <c r="L176" s="60">
        <v>0</v>
      </c>
      <c r="M176" s="60">
        <v>0</v>
      </c>
      <c r="N176" s="60">
        <v>0</v>
      </c>
    </row>
    <row r="177" spans="1:14" s="11" customFormat="1" ht="27.75" customHeight="1">
      <c r="A177" s="114"/>
      <c r="B177" s="156" t="s">
        <v>605</v>
      </c>
      <c r="C177" s="155"/>
      <c r="D177" s="15">
        <f>D178+D182</f>
        <v>2100000</v>
      </c>
      <c r="E177" s="15">
        <f>E178+E182</f>
        <v>-375000</v>
      </c>
      <c r="F177" s="15">
        <f aca="true" t="shared" si="99" ref="F177:F192">SUM(G177:N177)</f>
        <v>1725000</v>
      </c>
      <c r="G177" s="15">
        <f aca="true" t="shared" si="100" ref="G177:N177">G178+G182</f>
        <v>210000</v>
      </c>
      <c r="H177" s="15">
        <f t="shared" si="100"/>
        <v>0</v>
      </c>
      <c r="I177" s="15">
        <f t="shared" si="100"/>
        <v>1370000</v>
      </c>
      <c r="J177" s="15">
        <f t="shared" si="100"/>
        <v>0</v>
      </c>
      <c r="K177" s="15">
        <f t="shared" si="100"/>
        <v>0</v>
      </c>
      <c r="L177" s="15">
        <f t="shared" si="100"/>
        <v>20000</v>
      </c>
      <c r="M177" s="15">
        <f t="shared" si="100"/>
        <v>0</v>
      </c>
      <c r="N177" s="15">
        <f t="shared" si="100"/>
        <v>125000</v>
      </c>
    </row>
    <row r="178" spans="1:14" s="11" customFormat="1" ht="24" customHeight="1">
      <c r="A178" s="105" t="s">
        <v>71</v>
      </c>
      <c r="B178" s="153" t="s">
        <v>606</v>
      </c>
      <c r="C178" s="150"/>
      <c r="D178" s="14">
        <f>D179</f>
        <v>900000</v>
      </c>
      <c r="E178" s="14">
        <f>E179</f>
        <v>0</v>
      </c>
      <c r="F178" s="118">
        <f t="shared" si="99"/>
        <v>900000</v>
      </c>
      <c r="G178" s="14">
        <f aca="true" t="shared" si="101" ref="G178:N178">G179</f>
        <v>10000</v>
      </c>
      <c r="H178" s="14">
        <f t="shared" si="101"/>
        <v>0</v>
      </c>
      <c r="I178" s="14">
        <f t="shared" si="101"/>
        <v>890000</v>
      </c>
      <c r="J178" s="14">
        <f t="shared" si="101"/>
        <v>0</v>
      </c>
      <c r="K178" s="14">
        <f t="shared" si="101"/>
        <v>0</v>
      </c>
      <c r="L178" s="14">
        <f t="shared" si="101"/>
        <v>0</v>
      </c>
      <c r="M178" s="14">
        <f t="shared" si="101"/>
        <v>0</v>
      </c>
      <c r="N178" s="14">
        <f t="shared" si="101"/>
        <v>0</v>
      </c>
    </row>
    <row r="179" spans="1:14" s="11" customFormat="1" ht="18" customHeight="1">
      <c r="A179" s="107" t="s">
        <v>2</v>
      </c>
      <c r="B179" s="62">
        <v>32</v>
      </c>
      <c r="C179" s="63" t="s">
        <v>10</v>
      </c>
      <c r="D179" s="64">
        <f>D180+D181</f>
        <v>900000</v>
      </c>
      <c r="E179" s="64">
        <f>E180+E181</f>
        <v>0</v>
      </c>
      <c r="F179" s="64">
        <f t="shared" si="99"/>
        <v>900000</v>
      </c>
      <c r="G179" s="64">
        <f aca="true" t="shared" si="102" ref="G179:N179">G180+G181</f>
        <v>10000</v>
      </c>
      <c r="H179" s="64">
        <f t="shared" si="102"/>
        <v>0</v>
      </c>
      <c r="I179" s="64">
        <f t="shared" si="102"/>
        <v>890000</v>
      </c>
      <c r="J179" s="64">
        <f t="shared" si="102"/>
        <v>0</v>
      </c>
      <c r="K179" s="64">
        <f t="shared" si="102"/>
        <v>0</v>
      </c>
      <c r="L179" s="64">
        <f t="shared" si="102"/>
        <v>0</v>
      </c>
      <c r="M179" s="64">
        <f>M180+M181</f>
        <v>0</v>
      </c>
      <c r="N179" s="64">
        <f t="shared" si="102"/>
        <v>0</v>
      </c>
    </row>
    <row r="180" spans="1:14" s="99" customFormat="1" ht="14.25" customHeight="1">
      <c r="A180" s="108"/>
      <c r="B180" s="96">
        <v>322</v>
      </c>
      <c r="C180" s="97" t="s">
        <v>380</v>
      </c>
      <c r="D180" s="60">
        <v>490000</v>
      </c>
      <c r="E180" s="60">
        <f>F180-D180</f>
        <v>0</v>
      </c>
      <c r="F180" s="60">
        <f t="shared" si="99"/>
        <v>490000</v>
      </c>
      <c r="G180" s="60">
        <v>0</v>
      </c>
      <c r="H180" s="60">
        <v>0</v>
      </c>
      <c r="I180" s="60">
        <v>490000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</row>
    <row r="181" spans="1:14" s="99" customFormat="1" ht="14.25" customHeight="1">
      <c r="A181" s="108"/>
      <c r="B181" s="96">
        <v>323</v>
      </c>
      <c r="C181" s="97" t="s">
        <v>386</v>
      </c>
      <c r="D181" s="60">
        <v>410000</v>
      </c>
      <c r="E181" s="60">
        <f>F181-D181</f>
        <v>0</v>
      </c>
      <c r="F181" s="60">
        <f t="shared" si="99"/>
        <v>410000</v>
      </c>
      <c r="G181" s="60">
        <v>10000</v>
      </c>
      <c r="H181" s="60">
        <v>0</v>
      </c>
      <c r="I181" s="60">
        <v>400000</v>
      </c>
      <c r="J181" s="60">
        <v>0</v>
      </c>
      <c r="K181" s="60">
        <v>0</v>
      </c>
      <c r="L181" s="60">
        <v>0</v>
      </c>
      <c r="M181" s="60">
        <v>0</v>
      </c>
      <c r="N181" s="60">
        <v>0</v>
      </c>
    </row>
    <row r="182" spans="1:14" s="11" customFormat="1" ht="24" customHeight="1">
      <c r="A182" s="105" t="s">
        <v>71</v>
      </c>
      <c r="B182" s="153" t="s">
        <v>754</v>
      </c>
      <c r="C182" s="150"/>
      <c r="D182" s="14">
        <f>D183</f>
        <v>1200000</v>
      </c>
      <c r="E182" s="14">
        <f>E183</f>
        <v>-375000</v>
      </c>
      <c r="F182" s="118">
        <f t="shared" si="99"/>
        <v>825000</v>
      </c>
      <c r="G182" s="14">
        <f aca="true" t="shared" si="103" ref="G182:N182">G183</f>
        <v>200000</v>
      </c>
      <c r="H182" s="14">
        <f t="shared" si="103"/>
        <v>0</v>
      </c>
      <c r="I182" s="14">
        <f t="shared" si="103"/>
        <v>480000</v>
      </c>
      <c r="J182" s="14">
        <f t="shared" si="103"/>
        <v>0</v>
      </c>
      <c r="K182" s="14">
        <f t="shared" si="103"/>
        <v>0</v>
      </c>
      <c r="L182" s="14">
        <f t="shared" si="103"/>
        <v>20000</v>
      </c>
      <c r="M182" s="14">
        <f t="shared" si="103"/>
        <v>0</v>
      </c>
      <c r="N182" s="14">
        <f t="shared" si="103"/>
        <v>125000</v>
      </c>
    </row>
    <row r="183" spans="1:14" s="11" customFormat="1" ht="18" customHeight="1">
      <c r="A183" s="107" t="s">
        <v>1</v>
      </c>
      <c r="B183" s="62">
        <v>42</v>
      </c>
      <c r="C183" s="63" t="s">
        <v>398</v>
      </c>
      <c r="D183" s="64">
        <f>D184</f>
        <v>1200000</v>
      </c>
      <c r="E183" s="64">
        <f>E184</f>
        <v>-375000</v>
      </c>
      <c r="F183" s="64">
        <f t="shared" si="99"/>
        <v>825000</v>
      </c>
      <c r="G183" s="64">
        <f aca="true" t="shared" si="104" ref="G183:N183">G184</f>
        <v>200000</v>
      </c>
      <c r="H183" s="64">
        <f t="shared" si="104"/>
        <v>0</v>
      </c>
      <c r="I183" s="64">
        <f t="shared" si="104"/>
        <v>480000</v>
      </c>
      <c r="J183" s="64">
        <f t="shared" si="104"/>
        <v>0</v>
      </c>
      <c r="K183" s="64">
        <f t="shared" si="104"/>
        <v>0</v>
      </c>
      <c r="L183" s="64">
        <f t="shared" si="104"/>
        <v>20000</v>
      </c>
      <c r="M183" s="64">
        <f t="shared" si="104"/>
        <v>0</v>
      </c>
      <c r="N183" s="64">
        <f t="shared" si="104"/>
        <v>125000</v>
      </c>
    </row>
    <row r="184" spans="1:14" s="99" customFormat="1" ht="14.25" customHeight="1">
      <c r="A184" s="108" t="s">
        <v>1</v>
      </c>
      <c r="B184" s="96" t="s">
        <v>100</v>
      </c>
      <c r="C184" s="97" t="s">
        <v>399</v>
      </c>
      <c r="D184" s="60">
        <v>1200000</v>
      </c>
      <c r="E184" s="60">
        <f>F184-D184</f>
        <v>-375000</v>
      </c>
      <c r="F184" s="60">
        <f t="shared" si="99"/>
        <v>825000</v>
      </c>
      <c r="G184" s="60">
        <v>200000</v>
      </c>
      <c r="H184" s="60">
        <v>0</v>
      </c>
      <c r="I184" s="60">
        <v>480000</v>
      </c>
      <c r="J184" s="60">
        <v>0</v>
      </c>
      <c r="K184" s="60">
        <v>0</v>
      </c>
      <c r="L184" s="60">
        <v>20000</v>
      </c>
      <c r="M184" s="60">
        <v>0</v>
      </c>
      <c r="N184" s="60">
        <v>125000</v>
      </c>
    </row>
    <row r="185" spans="1:14" s="11" customFormat="1" ht="27.75" customHeight="1">
      <c r="A185" s="114"/>
      <c r="B185" s="156" t="s">
        <v>607</v>
      </c>
      <c r="C185" s="155"/>
      <c r="D185" s="15">
        <f>D186+D190+D193+D199+D196</f>
        <v>5910000</v>
      </c>
      <c r="E185" s="15">
        <f>E186+E190+E193+E199+E196</f>
        <v>-880000</v>
      </c>
      <c r="F185" s="15">
        <f t="shared" si="99"/>
        <v>5030000</v>
      </c>
      <c r="G185" s="15">
        <f>G186+G190+G193+G196+G199</f>
        <v>1660000</v>
      </c>
      <c r="H185" s="15">
        <f aca="true" t="shared" si="105" ref="H185:N185">H186+H190+H193+H196+H199</f>
        <v>0</v>
      </c>
      <c r="I185" s="15">
        <f t="shared" si="105"/>
        <v>2720000</v>
      </c>
      <c r="J185" s="15">
        <f t="shared" si="105"/>
        <v>0</v>
      </c>
      <c r="K185" s="15">
        <f t="shared" si="105"/>
        <v>0</v>
      </c>
      <c r="L185" s="15">
        <f t="shared" si="105"/>
        <v>0</v>
      </c>
      <c r="M185" s="15">
        <f t="shared" si="105"/>
        <v>0</v>
      </c>
      <c r="N185" s="15">
        <f t="shared" si="105"/>
        <v>650000</v>
      </c>
    </row>
    <row r="186" spans="1:14" s="11" customFormat="1" ht="24" customHeight="1">
      <c r="A186" s="105" t="s">
        <v>72</v>
      </c>
      <c r="B186" s="172" t="s">
        <v>608</v>
      </c>
      <c r="C186" s="173"/>
      <c r="D186" s="14">
        <f>D187</f>
        <v>4340000</v>
      </c>
      <c r="E186" s="14">
        <f>E187</f>
        <v>-400000</v>
      </c>
      <c r="F186" s="118">
        <f t="shared" si="99"/>
        <v>3940000</v>
      </c>
      <c r="G186" s="14">
        <f aca="true" t="shared" si="106" ref="G186:N186">G187</f>
        <v>1570000</v>
      </c>
      <c r="H186" s="14">
        <f t="shared" si="106"/>
        <v>0</v>
      </c>
      <c r="I186" s="14">
        <f t="shared" si="106"/>
        <v>2070000</v>
      </c>
      <c r="J186" s="14">
        <f t="shared" si="106"/>
        <v>0</v>
      </c>
      <c r="K186" s="14">
        <f t="shared" si="106"/>
        <v>0</v>
      </c>
      <c r="L186" s="14">
        <f t="shared" si="106"/>
        <v>0</v>
      </c>
      <c r="M186" s="14">
        <f t="shared" si="106"/>
        <v>0</v>
      </c>
      <c r="N186" s="14">
        <f t="shared" si="106"/>
        <v>300000</v>
      </c>
    </row>
    <row r="187" spans="1:14" s="11" customFormat="1" ht="18" customHeight="1">
      <c r="A187" s="107"/>
      <c r="B187" s="62">
        <v>32</v>
      </c>
      <c r="C187" s="63" t="s">
        <v>10</v>
      </c>
      <c r="D187" s="64">
        <f>SUM(D188+D189)</f>
        <v>4340000</v>
      </c>
      <c r="E187" s="64">
        <f>SUM(E188+E189)</f>
        <v>-400000</v>
      </c>
      <c r="F187" s="64">
        <f t="shared" si="99"/>
        <v>3940000</v>
      </c>
      <c r="G187" s="64">
        <f>SUM(G188+G189)</f>
        <v>1570000</v>
      </c>
      <c r="H187" s="64">
        <f aca="true" t="shared" si="107" ref="H187:N187">H188+H189</f>
        <v>0</v>
      </c>
      <c r="I187" s="64">
        <f t="shared" si="107"/>
        <v>2070000</v>
      </c>
      <c r="J187" s="64">
        <f t="shared" si="107"/>
        <v>0</v>
      </c>
      <c r="K187" s="64">
        <f t="shared" si="107"/>
        <v>0</v>
      </c>
      <c r="L187" s="64">
        <f t="shared" si="107"/>
        <v>0</v>
      </c>
      <c r="M187" s="64">
        <f>M188+M189</f>
        <v>0</v>
      </c>
      <c r="N187" s="64">
        <f t="shared" si="107"/>
        <v>300000</v>
      </c>
    </row>
    <row r="188" spans="1:14" s="99" customFormat="1" ht="15" customHeight="1">
      <c r="A188" s="108"/>
      <c r="B188" s="96">
        <v>322</v>
      </c>
      <c r="C188" s="97" t="s">
        <v>380</v>
      </c>
      <c r="D188" s="60">
        <v>240000</v>
      </c>
      <c r="E188" s="60">
        <f>F188-D188</f>
        <v>0</v>
      </c>
      <c r="F188" s="60">
        <f t="shared" si="99"/>
        <v>240000</v>
      </c>
      <c r="G188" s="60">
        <v>40000</v>
      </c>
      <c r="H188" s="60">
        <v>0</v>
      </c>
      <c r="I188" s="60">
        <v>200000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</row>
    <row r="189" spans="1:14" s="99" customFormat="1" ht="15" customHeight="1">
      <c r="A189" s="108"/>
      <c r="B189" s="96">
        <v>323</v>
      </c>
      <c r="C189" s="97" t="s">
        <v>386</v>
      </c>
      <c r="D189" s="60">
        <v>4100000</v>
      </c>
      <c r="E189" s="60">
        <f>F189-D189</f>
        <v>-400000</v>
      </c>
      <c r="F189" s="60">
        <f t="shared" si="99"/>
        <v>3700000</v>
      </c>
      <c r="G189" s="60">
        <v>1530000</v>
      </c>
      <c r="H189" s="60">
        <v>0</v>
      </c>
      <c r="I189" s="60">
        <v>1870000</v>
      </c>
      <c r="J189" s="60">
        <v>0</v>
      </c>
      <c r="K189" s="60">
        <v>0</v>
      </c>
      <c r="L189" s="60">
        <v>0</v>
      </c>
      <c r="M189" s="60">
        <v>0</v>
      </c>
      <c r="N189" s="60">
        <v>300000</v>
      </c>
    </row>
    <row r="190" spans="1:14" s="11" customFormat="1" ht="30.75" customHeight="1">
      <c r="A190" s="105" t="s">
        <v>72</v>
      </c>
      <c r="B190" s="149" t="s">
        <v>670</v>
      </c>
      <c r="C190" s="150"/>
      <c r="D190" s="14">
        <f>D191</f>
        <v>0</v>
      </c>
      <c r="E190" s="14">
        <f>E191</f>
        <v>0</v>
      </c>
      <c r="F190" s="118">
        <f t="shared" si="99"/>
        <v>0</v>
      </c>
      <c r="G190" s="14">
        <f aca="true" t="shared" si="108" ref="G190:N190">G191</f>
        <v>0</v>
      </c>
      <c r="H190" s="14">
        <f t="shared" si="108"/>
        <v>0</v>
      </c>
      <c r="I190" s="14">
        <f t="shared" si="108"/>
        <v>0</v>
      </c>
      <c r="J190" s="14">
        <f t="shared" si="108"/>
        <v>0</v>
      </c>
      <c r="K190" s="14">
        <f t="shared" si="108"/>
        <v>0</v>
      </c>
      <c r="L190" s="14">
        <f t="shared" si="108"/>
        <v>0</v>
      </c>
      <c r="M190" s="14">
        <f t="shared" si="108"/>
        <v>0</v>
      </c>
      <c r="N190" s="14">
        <f t="shared" si="108"/>
        <v>0</v>
      </c>
    </row>
    <row r="191" spans="1:14" s="11" customFormat="1" ht="18" customHeight="1">
      <c r="A191" s="107"/>
      <c r="B191" s="62">
        <v>38</v>
      </c>
      <c r="C191" s="63" t="s">
        <v>391</v>
      </c>
      <c r="D191" s="64">
        <f>D192</f>
        <v>0</v>
      </c>
      <c r="E191" s="64">
        <f>E192</f>
        <v>0</v>
      </c>
      <c r="F191" s="64">
        <f t="shared" si="99"/>
        <v>0</v>
      </c>
      <c r="G191" s="64">
        <f>G192</f>
        <v>0</v>
      </c>
      <c r="H191" s="64">
        <f aca="true" t="shared" si="109" ref="H191:N191">H192</f>
        <v>0</v>
      </c>
      <c r="I191" s="64">
        <f t="shared" si="109"/>
        <v>0</v>
      </c>
      <c r="J191" s="64">
        <f t="shared" si="109"/>
        <v>0</v>
      </c>
      <c r="K191" s="64">
        <f t="shared" si="109"/>
        <v>0</v>
      </c>
      <c r="L191" s="64">
        <f t="shared" si="109"/>
        <v>0</v>
      </c>
      <c r="M191" s="64">
        <f t="shared" si="109"/>
        <v>0</v>
      </c>
      <c r="N191" s="64">
        <f t="shared" si="109"/>
        <v>0</v>
      </c>
    </row>
    <row r="192" spans="1:14" s="99" customFormat="1" ht="15" customHeight="1">
      <c r="A192" s="108" t="s">
        <v>1</v>
      </c>
      <c r="B192" s="96">
        <v>386</v>
      </c>
      <c r="C192" s="97" t="s">
        <v>400</v>
      </c>
      <c r="D192" s="60">
        <v>0</v>
      </c>
      <c r="E192" s="60">
        <f>F192-D192</f>
        <v>0</v>
      </c>
      <c r="F192" s="60">
        <f t="shared" si="99"/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</row>
    <row r="193" spans="1:14" s="11" customFormat="1" ht="24" customHeight="1">
      <c r="A193" s="105" t="s">
        <v>72</v>
      </c>
      <c r="B193" s="153" t="s">
        <v>609</v>
      </c>
      <c r="C193" s="150"/>
      <c r="D193" s="14">
        <f>D194</f>
        <v>1000000</v>
      </c>
      <c r="E193" s="14">
        <f>E194</f>
        <v>0</v>
      </c>
      <c r="F193" s="118">
        <f aca="true" t="shared" si="110" ref="F193:F198">SUM(G193:N193)</f>
        <v>1000000</v>
      </c>
      <c r="G193" s="14">
        <f aca="true" t="shared" si="111" ref="G193:N193">G194</f>
        <v>0</v>
      </c>
      <c r="H193" s="14">
        <f t="shared" si="111"/>
        <v>0</v>
      </c>
      <c r="I193" s="14">
        <f t="shared" si="111"/>
        <v>650000</v>
      </c>
      <c r="J193" s="14">
        <f t="shared" si="111"/>
        <v>0</v>
      </c>
      <c r="K193" s="14">
        <f t="shared" si="111"/>
        <v>0</v>
      </c>
      <c r="L193" s="14">
        <f t="shared" si="111"/>
        <v>0</v>
      </c>
      <c r="M193" s="14">
        <f t="shared" si="111"/>
        <v>0</v>
      </c>
      <c r="N193" s="14">
        <f t="shared" si="111"/>
        <v>350000</v>
      </c>
    </row>
    <row r="194" spans="1:14" s="11" customFormat="1" ht="18" customHeight="1">
      <c r="A194" s="107" t="s">
        <v>1</v>
      </c>
      <c r="B194" s="62">
        <v>42</v>
      </c>
      <c r="C194" s="63" t="s">
        <v>398</v>
      </c>
      <c r="D194" s="64">
        <f>D195</f>
        <v>1000000</v>
      </c>
      <c r="E194" s="64">
        <f>E195</f>
        <v>0</v>
      </c>
      <c r="F194" s="64">
        <f t="shared" si="110"/>
        <v>1000000</v>
      </c>
      <c r="G194" s="64">
        <f aca="true" t="shared" si="112" ref="G194:N194">G195</f>
        <v>0</v>
      </c>
      <c r="H194" s="64">
        <f t="shared" si="112"/>
        <v>0</v>
      </c>
      <c r="I194" s="64">
        <f t="shared" si="112"/>
        <v>650000</v>
      </c>
      <c r="J194" s="64">
        <f t="shared" si="112"/>
        <v>0</v>
      </c>
      <c r="K194" s="64">
        <f t="shared" si="112"/>
        <v>0</v>
      </c>
      <c r="L194" s="64">
        <f t="shared" si="112"/>
        <v>0</v>
      </c>
      <c r="M194" s="64">
        <f t="shared" si="112"/>
        <v>0</v>
      </c>
      <c r="N194" s="64">
        <f t="shared" si="112"/>
        <v>350000</v>
      </c>
    </row>
    <row r="195" spans="1:14" s="99" customFormat="1" ht="15" customHeight="1">
      <c r="A195" s="108" t="s">
        <v>1</v>
      </c>
      <c r="B195" s="96" t="s">
        <v>100</v>
      </c>
      <c r="C195" s="97" t="s">
        <v>399</v>
      </c>
      <c r="D195" s="60">
        <v>1000000</v>
      </c>
      <c r="E195" s="60">
        <f>F195-D195</f>
        <v>0</v>
      </c>
      <c r="F195" s="60">
        <f t="shared" si="110"/>
        <v>1000000</v>
      </c>
      <c r="G195" s="60">
        <v>0</v>
      </c>
      <c r="H195" s="60">
        <v>0</v>
      </c>
      <c r="I195" s="60">
        <v>650000</v>
      </c>
      <c r="J195" s="60">
        <v>0</v>
      </c>
      <c r="K195" s="60">
        <v>0</v>
      </c>
      <c r="L195" s="60">
        <v>0</v>
      </c>
      <c r="M195" s="60">
        <v>0</v>
      </c>
      <c r="N195" s="60">
        <v>350000</v>
      </c>
    </row>
    <row r="196" spans="1:14" s="11" customFormat="1" ht="24" customHeight="1">
      <c r="A196" s="105" t="s">
        <v>72</v>
      </c>
      <c r="B196" s="153" t="s">
        <v>671</v>
      </c>
      <c r="C196" s="150"/>
      <c r="D196" s="14">
        <f>D197</f>
        <v>500000</v>
      </c>
      <c r="E196" s="14">
        <f>E197</f>
        <v>-490000</v>
      </c>
      <c r="F196" s="118">
        <f t="shared" si="110"/>
        <v>10000</v>
      </c>
      <c r="G196" s="14">
        <f aca="true" t="shared" si="113" ref="G196:N196">G197</f>
        <v>10000</v>
      </c>
      <c r="H196" s="14">
        <f t="shared" si="113"/>
        <v>0</v>
      </c>
      <c r="I196" s="14">
        <f t="shared" si="113"/>
        <v>0</v>
      </c>
      <c r="J196" s="14">
        <f t="shared" si="113"/>
        <v>0</v>
      </c>
      <c r="K196" s="14">
        <f t="shared" si="113"/>
        <v>0</v>
      </c>
      <c r="L196" s="14">
        <f t="shared" si="113"/>
        <v>0</v>
      </c>
      <c r="M196" s="14">
        <f t="shared" si="113"/>
        <v>0</v>
      </c>
      <c r="N196" s="14">
        <f t="shared" si="113"/>
        <v>0</v>
      </c>
    </row>
    <row r="197" spans="1:14" s="11" customFormat="1" ht="18" customHeight="1">
      <c r="A197" s="107" t="s">
        <v>1</v>
      </c>
      <c r="B197" s="62">
        <v>42</v>
      </c>
      <c r="C197" s="63" t="s">
        <v>398</v>
      </c>
      <c r="D197" s="64">
        <f>D198</f>
        <v>500000</v>
      </c>
      <c r="E197" s="64">
        <f>E198</f>
        <v>-490000</v>
      </c>
      <c r="F197" s="64">
        <f t="shared" si="110"/>
        <v>10000</v>
      </c>
      <c r="G197" s="64">
        <f aca="true" t="shared" si="114" ref="G197:N197">G198</f>
        <v>10000</v>
      </c>
      <c r="H197" s="64">
        <f t="shared" si="114"/>
        <v>0</v>
      </c>
      <c r="I197" s="64">
        <f t="shared" si="114"/>
        <v>0</v>
      </c>
      <c r="J197" s="64">
        <f t="shared" si="114"/>
        <v>0</v>
      </c>
      <c r="K197" s="64">
        <f t="shared" si="114"/>
        <v>0</v>
      </c>
      <c r="L197" s="64">
        <f t="shared" si="114"/>
        <v>0</v>
      </c>
      <c r="M197" s="64">
        <f t="shared" si="114"/>
        <v>0</v>
      </c>
      <c r="N197" s="64">
        <f t="shared" si="114"/>
        <v>0</v>
      </c>
    </row>
    <row r="198" spans="1:14" s="99" customFormat="1" ht="15" customHeight="1">
      <c r="A198" s="108" t="s">
        <v>1</v>
      </c>
      <c r="B198" s="96" t="s">
        <v>100</v>
      </c>
      <c r="C198" s="97" t="s">
        <v>399</v>
      </c>
      <c r="D198" s="60">
        <v>500000</v>
      </c>
      <c r="E198" s="60">
        <f>F198-D198</f>
        <v>-490000</v>
      </c>
      <c r="F198" s="60">
        <f t="shared" si="110"/>
        <v>10000</v>
      </c>
      <c r="G198" s="60">
        <v>10000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</row>
    <row r="199" spans="1:14" s="11" customFormat="1" ht="24" customHeight="1">
      <c r="A199" s="105" t="s">
        <v>72</v>
      </c>
      <c r="B199" s="153" t="s">
        <v>672</v>
      </c>
      <c r="C199" s="150"/>
      <c r="D199" s="14">
        <f>D200</f>
        <v>70000</v>
      </c>
      <c r="E199" s="14">
        <f>E200</f>
        <v>10000</v>
      </c>
      <c r="F199" s="118">
        <f>SUM(G199:N199)</f>
        <v>80000</v>
      </c>
      <c r="G199" s="14">
        <f aca="true" t="shared" si="115" ref="G199:N199">G200</f>
        <v>80000</v>
      </c>
      <c r="H199" s="14">
        <f t="shared" si="115"/>
        <v>0</v>
      </c>
      <c r="I199" s="14">
        <f t="shared" si="115"/>
        <v>0</v>
      </c>
      <c r="J199" s="14">
        <f t="shared" si="115"/>
        <v>0</v>
      </c>
      <c r="K199" s="14">
        <f t="shared" si="115"/>
        <v>0</v>
      </c>
      <c r="L199" s="14">
        <f t="shared" si="115"/>
        <v>0</v>
      </c>
      <c r="M199" s="14">
        <f t="shared" si="115"/>
        <v>0</v>
      </c>
      <c r="N199" s="14">
        <f t="shared" si="115"/>
        <v>0</v>
      </c>
    </row>
    <row r="200" spans="1:14" s="11" customFormat="1" ht="18" customHeight="1">
      <c r="A200" s="107" t="s">
        <v>1</v>
      </c>
      <c r="B200" s="62">
        <v>42</v>
      </c>
      <c r="C200" s="63" t="s">
        <v>398</v>
      </c>
      <c r="D200" s="64">
        <f>D201</f>
        <v>70000</v>
      </c>
      <c r="E200" s="64">
        <f>E201</f>
        <v>10000</v>
      </c>
      <c r="F200" s="64">
        <f>SUM(G200:N200)</f>
        <v>80000</v>
      </c>
      <c r="G200" s="64">
        <f aca="true" t="shared" si="116" ref="G200:N200">G201</f>
        <v>80000</v>
      </c>
      <c r="H200" s="64">
        <f t="shared" si="116"/>
        <v>0</v>
      </c>
      <c r="I200" s="64">
        <f t="shared" si="116"/>
        <v>0</v>
      </c>
      <c r="J200" s="64">
        <f t="shared" si="116"/>
        <v>0</v>
      </c>
      <c r="K200" s="64">
        <f t="shared" si="116"/>
        <v>0</v>
      </c>
      <c r="L200" s="64">
        <f t="shared" si="116"/>
        <v>0</v>
      </c>
      <c r="M200" s="64">
        <f t="shared" si="116"/>
        <v>0</v>
      </c>
      <c r="N200" s="64">
        <f t="shared" si="116"/>
        <v>0</v>
      </c>
    </row>
    <row r="201" spans="1:14" s="99" customFormat="1" ht="15" customHeight="1">
      <c r="A201" s="108" t="s">
        <v>1</v>
      </c>
      <c r="B201" s="96" t="s">
        <v>99</v>
      </c>
      <c r="C201" s="97" t="s">
        <v>383</v>
      </c>
      <c r="D201" s="60">
        <v>70000</v>
      </c>
      <c r="E201" s="60">
        <f>F201-D201</f>
        <v>10000</v>
      </c>
      <c r="F201" s="60">
        <f>SUM(G201:N201)</f>
        <v>80000</v>
      </c>
      <c r="G201" s="60">
        <v>80000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</row>
    <row r="202" ht="69" customHeight="1"/>
    <row r="203" spans="1:14" s="56" customFormat="1" ht="15" customHeight="1">
      <c r="A203" s="181" t="s">
        <v>17</v>
      </c>
      <c r="B203" s="181" t="s">
        <v>240</v>
      </c>
      <c r="C203" s="183" t="s">
        <v>27</v>
      </c>
      <c r="D203" s="151" t="s">
        <v>657</v>
      </c>
      <c r="E203" s="151" t="s">
        <v>585</v>
      </c>
      <c r="F203" s="157" t="s">
        <v>664</v>
      </c>
      <c r="G203" s="152" t="s">
        <v>658</v>
      </c>
      <c r="H203" s="152"/>
      <c r="I203" s="152"/>
      <c r="J203" s="152"/>
      <c r="K203" s="152"/>
      <c r="L203" s="152"/>
      <c r="M203" s="152"/>
      <c r="N203" s="152"/>
    </row>
    <row r="204" spans="1:14" s="56" customFormat="1" ht="35.25" customHeight="1">
      <c r="A204" s="182"/>
      <c r="B204" s="182"/>
      <c r="C204" s="184"/>
      <c r="D204" s="152"/>
      <c r="E204" s="152"/>
      <c r="F204" s="158"/>
      <c r="G204" s="54" t="s">
        <v>166</v>
      </c>
      <c r="H204" s="54" t="s">
        <v>18</v>
      </c>
      <c r="I204" s="54" t="s">
        <v>165</v>
      </c>
      <c r="J204" s="54" t="s">
        <v>167</v>
      </c>
      <c r="K204" s="54" t="s">
        <v>19</v>
      </c>
      <c r="L204" s="54" t="s">
        <v>430</v>
      </c>
      <c r="M204" s="54" t="s">
        <v>168</v>
      </c>
      <c r="N204" s="54" t="s">
        <v>302</v>
      </c>
    </row>
    <row r="205" spans="1:14" s="56" customFormat="1" ht="10.5" customHeight="1">
      <c r="A205" s="55">
        <v>1</v>
      </c>
      <c r="B205" s="55">
        <v>2</v>
      </c>
      <c r="C205" s="55">
        <v>3</v>
      </c>
      <c r="D205" s="55">
        <v>4</v>
      </c>
      <c r="E205" s="55">
        <v>5</v>
      </c>
      <c r="F205" s="55">
        <v>6</v>
      </c>
      <c r="G205" s="55">
        <v>7</v>
      </c>
      <c r="H205" s="55">
        <v>8</v>
      </c>
      <c r="I205" s="55">
        <v>9</v>
      </c>
      <c r="J205" s="55">
        <v>10</v>
      </c>
      <c r="K205" s="55">
        <v>11</v>
      </c>
      <c r="L205" s="55">
        <v>12</v>
      </c>
      <c r="M205" s="55">
        <v>13</v>
      </c>
      <c r="N205" s="55">
        <v>14</v>
      </c>
    </row>
    <row r="206" spans="1:14" s="11" customFormat="1" ht="27" customHeight="1">
      <c r="A206" s="114"/>
      <c r="B206" s="156" t="s">
        <v>610</v>
      </c>
      <c r="C206" s="155"/>
      <c r="D206" s="15">
        <f>D207+D210+D213</f>
        <v>975000</v>
      </c>
      <c r="E206" s="15">
        <f>E207+E210+E213</f>
        <v>241000</v>
      </c>
      <c r="F206" s="15">
        <f aca="true" t="shared" si="117" ref="F206:F215">SUM(G206:N206)</f>
        <v>1216000</v>
      </c>
      <c r="G206" s="15">
        <f aca="true" t="shared" si="118" ref="G206:N206">G207+G210+G213</f>
        <v>746000</v>
      </c>
      <c r="H206" s="15">
        <f t="shared" si="118"/>
        <v>0</v>
      </c>
      <c r="I206" s="15">
        <f t="shared" si="118"/>
        <v>370000</v>
      </c>
      <c r="J206" s="15">
        <f t="shared" si="118"/>
        <v>0</v>
      </c>
      <c r="K206" s="15">
        <f t="shared" si="118"/>
        <v>0</v>
      </c>
      <c r="L206" s="15">
        <f t="shared" si="118"/>
        <v>0</v>
      </c>
      <c r="M206" s="15">
        <f t="shared" si="118"/>
        <v>0</v>
      </c>
      <c r="N206" s="15">
        <f t="shared" si="118"/>
        <v>100000</v>
      </c>
    </row>
    <row r="207" spans="1:14" s="11" customFormat="1" ht="24" customHeight="1">
      <c r="A207" s="105" t="s">
        <v>72</v>
      </c>
      <c r="B207" s="172" t="s">
        <v>611</v>
      </c>
      <c r="C207" s="173"/>
      <c r="D207" s="14">
        <f>D208</f>
        <v>500000</v>
      </c>
      <c r="E207" s="14">
        <f>E208</f>
        <v>166000</v>
      </c>
      <c r="F207" s="118">
        <f t="shared" si="117"/>
        <v>666000</v>
      </c>
      <c r="G207" s="14">
        <f aca="true" t="shared" si="119" ref="G207:N207">G208</f>
        <v>346000</v>
      </c>
      <c r="H207" s="14">
        <f t="shared" si="119"/>
        <v>0</v>
      </c>
      <c r="I207" s="14">
        <f t="shared" si="119"/>
        <v>320000</v>
      </c>
      <c r="J207" s="14">
        <f t="shared" si="119"/>
        <v>0</v>
      </c>
      <c r="K207" s="14">
        <f t="shared" si="119"/>
        <v>0</v>
      </c>
      <c r="L207" s="14">
        <f t="shared" si="119"/>
        <v>0</v>
      </c>
      <c r="M207" s="14">
        <f t="shared" si="119"/>
        <v>0</v>
      </c>
      <c r="N207" s="14">
        <f t="shared" si="119"/>
        <v>0</v>
      </c>
    </row>
    <row r="208" spans="1:14" s="11" customFormat="1" ht="18" customHeight="1">
      <c r="A208" s="107"/>
      <c r="B208" s="62" t="s">
        <v>182</v>
      </c>
      <c r="C208" s="63" t="s">
        <v>396</v>
      </c>
      <c r="D208" s="64">
        <f>D209</f>
        <v>500000</v>
      </c>
      <c r="E208" s="64">
        <f>E209</f>
        <v>166000</v>
      </c>
      <c r="F208" s="64">
        <f t="shared" si="117"/>
        <v>666000</v>
      </c>
      <c r="G208" s="64">
        <f>G209</f>
        <v>346000</v>
      </c>
      <c r="H208" s="64">
        <f aca="true" t="shared" si="120" ref="H208:N208">H209</f>
        <v>0</v>
      </c>
      <c r="I208" s="64">
        <f t="shared" si="120"/>
        <v>320000</v>
      </c>
      <c r="J208" s="64">
        <f t="shared" si="120"/>
        <v>0</v>
      </c>
      <c r="K208" s="64">
        <f t="shared" si="120"/>
        <v>0</v>
      </c>
      <c r="L208" s="64">
        <f t="shared" si="120"/>
        <v>0</v>
      </c>
      <c r="M208" s="64">
        <f t="shared" si="120"/>
        <v>0</v>
      </c>
      <c r="N208" s="64">
        <f t="shared" si="120"/>
        <v>0</v>
      </c>
    </row>
    <row r="209" spans="1:14" s="99" customFormat="1" ht="15" customHeight="1">
      <c r="A209" s="108"/>
      <c r="B209" s="96" t="s">
        <v>183</v>
      </c>
      <c r="C209" s="97" t="s">
        <v>397</v>
      </c>
      <c r="D209" s="60">
        <v>500000</v>
      </c>
      <c r="E209" s="60">
        <f>F209-D209</f>
        <v>166000</v>
      </c>
      <c r="F209" s="60">
        <f t="shared" si="117"/>
        <v>666000</v>
      </c>
      <c r="G209" s="60">
        <v>346000</v>
      </c>
      <c r="H209" s="60">
        <v>0</v>
      </c>
      <c r="I209" s="60">
        <v>320000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</row>
    <row r="210" spans="1:14" s="11" customFormat="1" ht="24" customHeight="1">
      <c r="A210" s="105" t="s">
        <v>72</v>
      </c>
      <c r="B210" s="153" t="s">
        <v>612</v>
      </c>
      <c r="C210" s="150"/>
      <c r="D210" s="14">
        <f>D211</f>
        <v>50000</v>
      </c>
      <c r="E210" s="14">
        <f>E211</f>
        <v>75000</v>
      </c>
      <c r="F210" s="118">
        <f t="shared" si="117"/>
        <v>125000</v>
      </c>
      <c r="G210" s="14">
        <f aca="true" t="shared" si="121" ref="G210:N210">G211</f>
        <v>75000</v>
      </c>
      <c r="H210" s="14">
        <f t="shared" si="121"/>
        <v>0</v>
      </c>
      <c r="I210" s="14">
        <f t="shared" si="121"/>
        <v>50000</v>
      </c>
      <c r="J210" s="14">
        <f t="shared" si="121"/>
        <v>0</v>
      </c>
      <c r="K210" s="14">
        <f t="shared" si="121"/>
        <v>0</v>
      </c>
      <c r="L210" s="14">
        <f t="shared" si="121"/>
        <v>0</v>
      </c>
      <c r="M210" s="14">
        <f t="shared" si="121"/>
        <v>0</v>
      </c>
      <c r="N210" s="14">
        <f t="shared" si="121"/>
        <v>0</v>
      </c>
    </row>
    <row r="211" spans="1:14" s="11" customFormat="1" ht="18" customHeight="1">
      <c r="A211" s="107" t="s">
        <v>1</v>
      </c>
      <c r="B211" s="62">
        <v>42</v>
      </c>
      <c r="C211" s="63" t="s">
        <v>398</v>
      </c>
      <c r="D211" s="64">
        <f>D212</f>
        <v>50000</v>
      </c>
      <c r="E211" s="64">
        <f>E212</f>
        <v>75000</v>
      </c>
      <c r="F211" s="64">
        <f t="shared" si="117"/>
        <v>125000</v>
      </c>
      <c r="G211" s="64">
        <f>G212</f>
        <v>75000</v>
      </c>
      <c r="H211" s="64">
        <f aca="true" t="shared" si="122" ref="H211:N211">H212</f>
        <v>0</v>
      </c>
      <c r="I211" s="64">
        <f t="shared" si="122"/>
        <v>50000</v>
      </c>
      <c r="J211" s="64">
        <f t="shared" si="122"/>
        <v>0</v>
      </c>
      <c r="K211" s="64">
        <f t="shared" si="122"/>
        <v>0</v>
      </c>
      <c r="L211" s="64">
        <f t="shared" si="122"/>
        <v>0</v>
      </c>
      <c r="M211" s="64">
        <f t="shared" si="122"/>
        <v>0</v>
      </c>
      <c r="N211" s="64">
        <f t="shared" si="122"/>
        <v>0</v>
      </c>
    </row>
    <row r="212" spans="1:14" s="99" customFormat="1" ht="15" customHeight="1">
      <c r="A212" s="108" t="s">
        <v>1</v>
      </c>
      <c r="B212" s="96" t="s">
        <v>100</v>
      </c>
      <c r="C212" s="97" t="s">
        <v>399</v>
      </c>
      <c r="D212" s="60">
        <v>50000</v>
      </c>
      <c r="E212" s="60">
        <f>F212-D212</f>
        <v>75000</v>
      </c>
      <c r="F212" s="60">
        <f t="shared" si="117"/>
        <v>125000</v>
      </c>
      <c r="G212" s="60">
        <v>75000</v>
      </c>
      <c r="H212" s="60">
        <v>0</v>
      </c>
      <c r="I212" s="60">
        <v>50000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</row>
    <row r="213" spans="1:14" s="11" customFormat="1" ht="24" customHeight="1">
      <c r="A213" s="105" t="s">
        <v>72</v>
      </c>
      <c r="B213" s="172" t="s">
        <v>755</v>
      </c>
      <c r="C213" s="173"/>
      <c r="D213" s="14">
        <f>D214</f>
        <v>425000</v>
      </c>
      <c r="E213" s="14">
        <f>E214</f>
        <v>0</v>
      </c>
      <c r="F213" s="118">
        <f t="shared" si="117"/>
        <v>425000</v>
      </c>
      <c r="G213" s="14">
        <f aca="true" t="shared" si="123" ref="G213:N213">G214</f>
        <v>325000</v>
      </c>
      <c r="H213" s="14">
        <f t="shared" si="123"/>
        <v>0</v>
      </c>
      <c r="I213" s="14">
        <f t="shared" si="123"/>
        <v>0</v>
      </c>
      <c r="J213" s="14">
        <f t="shared" si="123"/>
        <v>0</v>
      </c>
      <c r="K213" s="14">
        <f t="shared" si="123"/>
        <v>0</v>
      </c>
      <c r="L213" s="14">
        <f t="shared" si="123"/>
        <v>0</v>
      </c>
      <c r="M213" s="14">
        <f t="shared" si="123"/>
        <v>0</v>
      </c>
      <c r="N213" s="14">
        <f t="shared" si="123"/>
        <v>100000</v>
      </c>
    </row>
    <row r="214" spans="1:14" s="11" customFormat="1" ht="18" customHeight="1">
      <c r="A214" s="107"/>
      <c r="B214" s="62">
        <v>32</v>
      </c>
      <c r="C214" s="63" t="s">
        <v>10</v>
      </c>
      <c r="D214" s="64">
        <f>D215</f>
        <v>425000</v>
      </c>
      <c r="E214" s="64">
        <f>E215</f>
        <v>0</v>
      </c>
      <c r="F214" s="64">
        <f t="shared" si="117"/>
        <v>425000</v>
      </c>
      <c r="G214" s="64">
        <f>G215</f>
        <v>325000</v>
      </c>
      <c r="H214" s="64">
        <f aca="true" t="shared" si="124" ref="H214:N214">H215</f>
        <v>0</v>
      </c>
      <c r="I214" s="64">
        <f t="shared" si="124"/>
        <v>0</v>
      </c>
      <c r="J214" s="64">
        <f t="shared" si="124"/>
        <v>0</v>
      </c>
      <c r="K214" s="64">
        <f t="shared" si="124"/>
        <v>0</v>
      </c>
      <c r="L214" s="64">
        <f t="shared" si="124"/>
        <v>0</v>
      </c>
      <c r="M214" s="64">
        <f t="shared" si="124"/>
        <v>0</v>
      </c>
      <c r="N214" s="64">
        <f t="shared" si="124"/>
        <v>100000</v>
      </c>
    </row>
    <row r="215" spans="1:14" s="99" customFormat="1" ht="15" customHeight="1">
      <c r="A215" s="108"/>
      <c r="B215" s="96">
        <v>323</v>
      </c>
      <c r="C215" s="97" t="s">
        <v>386</v>
      </c>
      <c r="D215" s="60">
        <v>425000</v>
      </c>
      <c r="E215" s="60">
        <f>F215-D215</f>
        <v>0</v>
      </c>
      <c r="F215" s="60">
        <f t="shared" si="117"/>
        <v>425000</v>
      </c>
      <c r="G215" s="60">
        <v>325000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100000</v>
      </c>
    </row>
    <row r="216" spans="1:14" s="11" customFormat="1" ht="27" customHeight="1">
      <c r="A216" s="114"/>
      <c r="B216" s="156" t="s">
        <v>613</v>
      </c>
      <c r="C216" s="155"/>
      <c r="D216" s="15">
        <f>D217+D221+D225</f>
        <v>2385000</v>
      </c>
      <c r="E216" s="15">
        <f>E217+E221+E225</f>
        <v>-230000</v>
      </c>
      <c r="F216" s="15">
        <f aca="true" t="shared" si="125" ref="F216:F246">SUM(G216:N216)</f>
        <v>2155000</v>
      </c>
      <c r="G216" s="15">
        <f aca="true" t="shared" si="126" ref="G216:N216">G217+G221+G225</f>
        <v>235000</v>
      </c>
      <c r="H216" s="15">
        <f t="shared" si="126"/>
        <v>0</v>
      </c>
      <c r="I216" s="15">
        <f t="shared" si="126"/>
        <v>1600000</v>
      </c>
      <c r="J216" s="15">
        <f t="shared" si="126"/>
        <v>250000</v>
      </c>
      <c r="K216" s="15">
        <f t="shared" si="126"/>
        <v>0</v>
      </c>
      <c r="L216" s="15">
        <f t="shared" si="126"/>
        <v>0</v>
      </c>
      <c r="M216" s="15">
        <f t="shared" si="126"/>
        <v>0</v>
      </c>
      <c r="N216" s="15">
        <f t="shared" si="126"/>
        <v>70000</v>
      </c>
    </row>
    <row r="217" spans="1:14" s="11" customFormat="1" ht="24.75" customHeight="1">
      <c r="A217" s="105" t="s">
        <v>104</v>
      </c>
      <c r="B217" s="172" t="s">
        <v>614</v>
      </c>
      <c r="C217" s="173"/>
      <c r="D217" s="14">
        <f>D218</f>
        <v>1420000</v>
      </c>
      <c r="E217" s="14">
        <f>E218</f>
        <v>-230000</v>
      </c>
      <c r="F217" s="118">
        <f t="shared" si="125"/>
        <v>1190000</v>
      </c>
      <c r="G217" s="14">
        <f aca="true" t="shared" si="127" ref="G217:N217">G218</f>
        <v>20000</v>
      </c>
      <c r="H217" s="14">
        <f t="shared" si="127"/>
        <v>0</v>
      </c>
      <c r="I217" s="14">
        <f t="shared" si="127"/>
        <v>850000</v>
      </c>
      <c r="J217" s="14">
        <f t="shared" si="127"/>
        <v>250000</v>
      </c>
      <c r="K217" s="14">
        <f t="shared" si="127"/>
        <v>0</v>
      </c>
      <c r="L217" s="14">
        <f t="shared" si="127"/>
        <v>0</v>
      </c>
      <c r="M217" s="14">
        <f t="shared" si="127"/>
        <v>0</v>
      </c>
      <c r="N217" s="14">
        <f t="shared" si="127"/>
        <v>70000</v>
      </c>
    </row>
    <row r="218" spans="1:14" s="11" customFormat="1" ht="18" customHeight="1">
      <c r="A218" s="107"/>
      <c r="B218" s="62">
        <v>32</v>
      </c>
      <c r="C218" s="63" t="s">
        <v>10</v>
      </c>
      <c r="D218" s="64">
        <f>D219+D220</f>
        <v>1420000</v>
      </c>
      <c r="E218" s="64">
        <f>E219+E220</f>
        <v>-230000</v>
      </c>
      <c r="F218" s="64">
        <f t="shared" si="125"/>
        <v>1190000</v>
      </c>
      <c r="G218" s="64">
        <f>G219+G220</f>
        <v>20000</v>
      </c>
      <c r="H218" s="64">
        <f>H219+H220</f>
        <v>0</v>
      </c>
      <c r="I218" s="64">
        <f>I219+I220</f>
        <v>850000</v>
      </c>
      <c r="J218" s="64">
        <f>J220</f>
        <v>250000</v>
      </c>
      <c r="K218" s="64">
        <f>K220</f>
        <v>0</v>
      </c>
      <c r="L218" s="64">
        <f>L220</f>
        <v>0</v>
      </c>
      <c r="M218" s="64">
        <f>M220</f>
        <v>0</v>
      </c>
      <c r="N218" s="64">
        <f>N220</f>
        <v>70000</v>
      </c>
    </row>
    <row r="219" spans="1:14" s="99" customFormat="1" ht="15" customHeight="1">
      <c r="A219" s="108"/>
      <c r="B219" s="96">
        <v>322</v>
      </c>
      <c r="C219" s="97" t="s">
        <v>380</v>
      </c>
      <c r="D219" s="60">
        <v>250000</v>
      </c>
      <c r="E219" s="60">
        <f>F219-D219</f>
        <v>0</v>
      </c>
      <c r="F219" s="60">
        <f t="shared" si="125"/>
        <v>250000</v>
      </c>
      <c r="G219" s="60">
        <v>0</v>
      </c>
      <c r="H219" s="60">
        <v>0</v>
      </c>
      <c r="I219" s="60">
        <v>250000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</row>
    <row r="220" spans="1:14" s="99" customFormat="1" ht="15" customHeight="1">
      <c r="A220" s="108"/>
      <c r="B220" s="96">
        <v>323</v>
      </c>
      <c r="C220" s="97" t="s">
        <v>386</v>
      </c>
      <c r="D220" s="60">
        <v>1170000</v>
      </c>
      <c r="E220" s="60">
        <f>F220-D220</f>
        <v>-230000</v>
      </c>
      <c r="F220" s="60">
        <f t="shared" si="125"/>
        <v>940000</v>
      </c>
      <c r="G220" s="60">
        <v>20000</v>
      </c>
      <c r="H220" s="60">
        <v>0</v>
      </c>
      <c r="I220" s="60">
        <v>600000</v>
      </c>
      <c r="J220" s="60">
        <v>250000</v>
      </c>
      <c r="K220" s="60">
        <v>0</v>
      </c>
      <c r="L220" s="60">
        <v>0</v>
      </c>
      <c r="M220" s="60">
        <v>0</v>
      </c>
      <c r="N220" s="60">
        <v>70000</v>
      </c>
    </row>
    <row r="221" spans="1:14" s="11" customFormat="1" ht="27" customHeight="1">
      <c r="A221" s="105" t="s">
        <v>72</v>
      </c>
      <c r="B221" s="172" t="s">
        <v>485</v>
      </c>
      <c r="C221" s="173"/>
      <c r="D221" s="14">
        <f>D222</f>
        <v>765000</v>
      </c>
      <c r="E221" s="14">
        <f>E222</f>
        <v>0</v>
      </c>
      <c r="F221" s="118">
        <f t="shared" si="125"/>
        <v>765000</v>
      </c>
      <c r="G221" s="14">
        <f aca="true" t="shared" si="128" ref="G221:N221">G222</f>
        <v>215000</v>
      </c>
      <c r="H221" s="14">
        <f t="shared" si="128"/>
        <v>0</v>
      </c>
      <c r="I221" s="14">
        <f t="shared" si="128"/>
        <v>550000</v>
      </c>
      <c r="J221" s="14">
        <f t="shared" si="128"/>
        <v>0</v>
      </c>
      <c r="K221" s="14">
        <f t="shared" si="128"/>
        <v>0</v>
      </c>
      <c r="L221" s="14">
        <f t="shared" si="128"/>
        <v>0</v>
      </c>
      <c r="M221" s="14">
        <f t="shared" si="128"/>
        <v>0</v>
      </c>
      <c r="N221" s="14">
        <f t="shared" si="128"/>
        <v>0</v>
      </c>
    </row>
    <row r="222" spans="1:14" s="11" customFormat="1" ht="18" customHeight="1">
      <c r="A222" s="107"/>
      <c r="B222" s="62">
        <v>32</v>
      </c>
      <c r="C222" s="63" t="s">
        <v>10</v>
      </c>
      <c r="D222" s="64">
        <f>D223+D224</f>
        <v>765000</v>
      </c>
      <c r="E222" s="64">
        <f>E223+E224</f>
        <v>0</v>
      </c>
      <c r="F222" s="64">
        <f t="shared" si="125"/>
        <v>765000</v>
      </c>
      <c r="G222" s="64">
        <f>G223+G224</f>
        <v>215000</v>
      </c>
      <c r="H222" s="64">
        <f>H223+H224</f>
        <v>0</v>
      </c>
      <c r="I222" s="64">
        <f>I223+I224</f>
        <v>550000</v>
      </c>
      <c r="J222" s="64">
        <f>J223</f>
        <v>0</v>
      </c>
      <c r="K222" s="64">
        <f>K223</f>
        <v>0</v>
      </c>
      <c r="L222" s="64">
        <f>L223</f>
        <v>0</v>
      </c>
      <c r="M222" s="64">
        <f>M223</f>
        <v>0</v>
      </c>
      <c r="N222" s="64">
        <f>N223</f>
        <v>0</v>
      </c>
    </row>
    <row r="223" spans="1:14" s="99" customFormat="1" ht="15" customHeight="1">
      <c r="A223" s="108"/>
      <c r="B223" s="96">
        <v>323</v>
      </c>
      <c r="C223" s="97" t="s">
        <v>386</v>
      </c>
      <c r="D223" s="60">
        <v>715000</v>
      </c>
      <c r="E223" s="60">
        <f>F223-D223</f>
        <v>0</v>
      </c>
      <c r="F223" s="60">
        <f t="shared" si="125"/>
        <v>715000</v>
      </c>
      <c r="G223" s="60">
        <v>215000</v>
      </c>
      <c r="H223" s="60">
        <v>0</v>
      </c>
      <c r="I223" s="60">
        <v>500000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</row>
    <row r="224" spans="1:14" s="99" customFormat="1" ht="15" customHeight="1">
      <c r="A224" s="108"/>
      <c r="B224" s="96">
        <v>329</v>
      </c>
      <c r="C224" s="97" t="s">
        <v>381</v>
      </c>
      <c r="D224" s="60">
        <v>50000</v>
      </c>
      <c r="E224" s="60">
        <f>F224-D224</f>
        <v>0</v>
      </c>
      <c r="F224" s="60">
        <f t="shared" si="125"/>
        <v>50000</v>
      </c>
      <c r="G224" s="60">
        <v>0</v>
      </c>
      <c r="H224" s="60">
        <v>0</v>
      </c>
      <c r="I224" s="60">
        <v>50000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</row>
    <row r="225" spans="1:14" s="11" customFormat="1" ht="24" customHeight="1">
      <c r="A225" s="105" t="s">
        <v>104</v>
      </c>
      <c r="B225" s="153" t="s">
        <v>615</v>
      </c>
      <c r="C225" s="150"/>
      <c r="D225" s="14">
        <f>D226</f>
        <v>200000</v>
      </c>
      <c r="E225" s="14">
        <f>E226</f>
        <v>0</v>
      </c>
      <c r="F225" s="118">
        <f t="shared" si="125"/>
        <v>200000</v>
      </c>
      <c r="G225" s="14">
        <f aca="true" t="shared" si="129" ref="G225:N225">G226</f>
        <v>0</v>
      </c>
      <c r="H225" s="14">
        <f t="shared" si="129"/>
        <v>0</v>
      </c>
      <c r="I225" s="14">
        <f t="shared" si="129"/>
        <v>200000</v>
      </c>
      <c r="J225" s="14">
        <f t="shared" si="129"/>
        <v>0</v>
      </c>
      <c r="K225" s="14">
        <f t="shared" si="129"/>
        <v>0</v>
      </c>
      <c r="L225" s="14">
        <f t="shared" si="129"/>
        <v>0</v>
      </c>
      <c r="M225" s="14">
        <f t="shared" si="129"/>
        <v>0</v>
      </c>
      <c r="N225" s="14">
        <f t="shared" si="129"/>
        <v>0</v>
      </c>
    </row>
    <row r="226" spans="1:14" s="11" customFormat="1" ht="18" customHeight="1">
      <c r="A226" s="107" t="s">
        <v>1</v>
      </c>
      <c r="B226" s="62">
        <v>42</v>
      </c>
      <c r="C226" s="63" t="s">
        <v>398</v>
      </c>
      <c r="D226" s="64">
        <f>D227</f>
        <v>200000</v>
      </c>
      <c r="E226" s="64">
        <f>E227</f>
        <v>0</v>
      </c>
      <c r="F226" s="64">
        <f t="shared" si="125"/>
        <v>200000</v>
      </c>
      <c r="G226" s="64">
        <f>G227</f>
        <v>0</v>
      </c>
      <c r="H226" s="64">
        <f aca="true" t="shared" si="130" ref="H226:N226">H227</f>
        <v>0</v>
      </c>
      <c r="I226" s="64">
        <f t="shared" si="130"/>
        <v>200000</v>
      </c>
      <c r="J226" s="64">
        <f t="shared" si="130"/>
        <v>0</v>
      </c>
      <c r="K226" s="64">
        <f t="shared" si="130"/>
        <v>0</v>
      </c>
      <c r="L226" s="64">
        <f t="shared" si="130"/>
        <v>0</v>
      </c>
      <c r="M226" s="64">
        <f t="shared" si="130"/>
        <v>0</v>
      </c>
      <c r="N226" s="64">
        <f t="shared" si="130"/>
        <v>0</v>
      </c>
    </row>
    <row r="227" spans="1:14" s="99" customFormat="1" ht="15" customHeight="1">
      <c r="A227" s="108" t="s">
        <v>1</v>
      </c>
      <c r="B227" s="96" t="s">
        <v>100</v>
      </c>
      <c r="C227" s="97" t="s">
        <v>399</v>
      </c>
      <c r="D227" s="60">
        <v>200000</v>
      </c>
      <c r="E227" s="60">
        <f>F227-D227</f>
        <v>0</v>
      </c>
      <c r="F227" s="60">
        <f t="shared" si="125"/>
        <v>200000</v>
      </c>
      <c r="G227" s="60">
        <v>0</v>
      </c>
      <c r="H227" s="60">
        <v>0</v>
      </c>
      <c r="I227" s="60">
        <v>200000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</row>
    <row r="228" spans="1:14" s="11" customFormat="1" ht="27" customHeight="1">
      <c r="A228" s="113"/>
      <c r="B228" s="156" t="s">
        <v>486</v>
      </c>
      <c r="C228" s="155"/>
      <c r="D228" s="15">
        <f>D229+D232+D239</f>
        <v>1100000</v>
      </c>
      <c r="E228" s="15">
        <f>E229+E232+E239</f>
        <v>100000</v>
      </c>
      <c r="F228" s="15">
        <f t="shared" si="125"/>
        <v>1200000</v>
      </c>
      <c r="G228" s="15">
        <f aca="true" t="shared" si="131" ref="G228:N228">G229+G232+G239</f>
        <v>900000</v>
      </c>
      <c r="H228" s="15">
        <f t="shared" si="131"/>
        <v>0</v>
      </c>
      <c r="I228" s="15">
        <f t="shared" si="131"/>
        <v>0</v>
      </c>
      <c r="J228" s="15">
        <f t="shared" si="131"/>
        <v>200000</v>
      </c>
      <c r="K228" s="15">
        <f t="shared" si="131"/>
        <v>0</v>
      </c>
      <c r="L228" s="15">
        <f t="shared" si="131"/>
        <v>0</v>
      </c>
      <c r="M228" s="15">
        <f t="shared" si="131"/>
        <v>0</v>
      </c>
      <c r="N228" s="15">
        <f t="shared" si="131"/>
        <v>100000</v>
      </c>
    </row>
    <row r="229" spans="1:14" s="11" customFormat="1" ht="24.75" customHeight="1">
      <c r="A229" s="105" t="s">
        <v>74</v>
      </c>
      <c r="B229" s="153" t="s">
        <v>616</v>
      </c>
      <c r="C229" s="150"/>
      <c r="D229" s="14">
        <f>D230</f>
        <v>660000</v>
      </c>
      <c r="E229" s="14">
        <f>E230</f>
        <v>0</v>
      </c>
      <c r="F229" s="118">
        <f t="shared" si="125"/>
        <v>660000</v>
      </c>
      <c r="G229" s="14">
        <f aca="true" t="shared" si="132" ref="G229:N229">G230</f>
        <v>660000</v>
      </c>
      <c r="H229" s="14">
        <f t="shared" si="132"/>
        <v>0</v>
      </c>
      <c r="I229" s="14">
        <f t="shared" si="132"/>
        <v>0</v>
      </c>
      <c r="J229" s="14">
        <f t="shared" si="132"/>
        <v>0</v>
      </c>
      <c r="K229" s="14">
        <f t="shared" si="132"/>
        <v>0</v>
      </c>
      <c r="L229" s="14">
        <f t="shared" si="132"/>
        <v>0</v>
      </c>
      <c r="M229" s="14">
        <f t="shared" si="132"/>
        <v>0</v>
      </c>
      <c r="N229" s="14">
        <f t="shared" si="132"/>
        <v>0</v>
      </c>
    </row>
    <row r="230" spans="1:14" s="11" customFormat="1" ht="18" customHeight="1">
      <c r="A230" s="107"/>
      <c r="B230" s="62" t="s">
        <v>208</v>
      </c>
      <c r="C230" s="63" t="s">
        <v>403</v>
      </c>
      <c r="D230" s="64">
        <f>D231</f>
        <v>660000</v>
      </c>
      <c r="E230" s="64">
        <f>E231</f>
        <v>0</v>
      </c>
      <c r="F230" s="64">
        <f t="shared" si="125"/>
        <v>660000</v>
      </c>
      <c r="G230" s="64">
        <f>G231</f>
        <v>660000</v>
      </c>
      <c r="H230" s="64">
        <f aca="true" t="shared" si="133" ref="H230:N230">H231</f>
        <v>0</v>
      </c>
      <c r="I230" s="64">
        <f t="shared" si="133"/>
        <v>0</v>
      </c>
      <c r="J230" s="64">
        <f t="shared" si="133"/>
        <v>0</v>
      </c>
      <c r="K230" s="64">
        <f t="shared" si="133"/>
        <v>0</v>
      </c>
      <c r="L230" s="64">
        <f t="shared" si="133"/>
        <v>0</v>
      </c>
      <c r="M230" s="64">
        <f t="shared" si="133"/>
        <v>0</v>
      </c>
      <c r="N230" s="64">
        <f t="shared" si="133"/>
        <v>0</v>
      </c>
    </row>
    <row r="231" spans="1:14" s="99" customFormat="1" ht="15" customHeight="1">
      <c r="A231" s="108"/>
      <c r="B231" s="96" t="s">
        <v>243</v>
      </c>
      <c r="C231" s="97" t="s">
        <v>404</v>
      </c>
      <c r="D231" s="60">
        <v>660000</v>
      </c>
      <c r="E231" s="60">
        <f>F231-D231</f>
        <v>0</v>
      </c>
      <c r="F231" s="60">
        <f t="shared" si="125"/>
        <v>660000</v>
      </c>
      <c r="G231" s="60">
        <v>660000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</row>
    <row r="232" spans="1:14" s="11" customFormat="1" ht="27" customHeight="1">
      <c r="A232" s="105" t="s">
        <v>74</v>
      </c>
      <c r="B232" s="149" t="s">
        <v>487</v>
      </c>
      <c r="C232" s="150"/>
      <c r="D232" s="14">
        <f>D233</f>
        <v>40000</v>
      </c>
      <c r="E232" s="14">
        <f>E233</f>
        <v>0</v>
      </c>
      <c r="F232" s="118">
        <f aca="true" t="shared" si="134" ref="F232:F241">SUM(G232:N232)</f>
        <v>40000</v>
      </c>
      <c r="G232" s="14">
        <f aca="true" t="shared" si="135" ref="G232:N232">G233</f>
        <v>40000</v>
      </c>
      <c r="H232" s="14">
        <f t="shared" si="135"/>
        <v>0</v>
      </c>
      <c r="I232" s="14">
        <f t="shared" si="135"/>
        <v>0</v>
      </c>
      <c r="J232" s="14">
        <f t="shared" si="135"/>
        <v>0</v>
      </c>
      <c r="K232" s="14">
        <f t="shared" si="135"/>
        <v>0</v>
      </c>
      <c r="L232" s="14">
        <f t="shared" si="135"/>
        <v>0</v>
      </c>
      <c r="M232" s="14">
        <f t="shared" si="135"/>
        <v>0</v>
      </c>
      <c r="N232" s="14">
        <f t="shared" si="135"/>
        <v>0</v>
      </c>
    </row>
    <row r="233" spans="1:14" s="11" customFormat="1" ht="18" customHeight="1">
      <c r="A233" s="107"/>
      <c r="B233" s="62" t="s">
        <v>208</v>
      </c>
      <c r="C233" s="63" t="s">
        <v>403</v>
      </c>
      <c r="D233" s="64">
        <f>D234</f>
        <v>40000</v>
      </c>
      <c r="E233" s="64">
        <f>E234</f>
        <v>0</v>
      </c>
      <c r="F233" s="64">
        <f t="shared" si="134"/>
        <v>40000</v>
      </c>
      <c r="G233" s="64">
        <f>G234</f>
        <v>40000</v>
      </c>
      <c r="H233" s="64">
        <f aca="true" t="shared" si="136" ref="H233:N233">H234</f>
        <v>0</v>
      </c>
      <c r="I233" s="64">
        <f t="shared" si="136"/>
        <v>0</v>
      </c>
      <c r="J233" s="64">
        <f t="shared" si="136"/>
        <v>0</v>
      </c>
      <c r="K233" s="64">
        <f t="shared" si="136"/>
        <v>0</v>
      </c>
      <c r="L233" s="64">
        <f t="shared" si="136"/>
        <v>0</v>
      </c>
      <c r="M233" s="64">
        <f t="shared" si="136"/>
        <v>0</v>
      </c>
      <c r="N233" s="64">
        <f t="shared" si="136"/>
        <v>0</v>
      </c>
    </row>
    <row r="234" spans="1:14" s="99" customFormat="1" ht="15" customHeight="1">
      <c r="A234" s="108"/>
      <c r="B234" s="96" t="s">
        <v>243</v>
      </c>
      <c r="C234" s="97" t="s">
        <v>404</v>
      </c>
      <c r="D234" s="60">
        <v>40000</v>
      </c>
      <c r="E234" s="60">
        <f>F234-D234</f>
        <v>0</v>
      </c>
      <c r="F234" s="60">
        <f t="shared" si="134"/>
        <v>40000</v>
      </c>
      <c r="G234" s="60">
        <v>40000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</row>
    <row r="235" ht="13.5" customHeight="1"/>
    <row r="236" spans="1:14" s="56" customFormat="1" ht="15" customHeight="1">
      <c r="A236" s="151" t="s">
        <v>17</v>
      </c>
      <c r="B236" s="151" t="s">
        <v>240</v>
      </c>
      <c r="C236" s="152" t="s">
        <v>27</v>
      </c>
      <c r="D236" s="151" t="s">
        <v>657</v>
      </c>
      <c r="E236" s="151" t="s">
        <v>585</v>
      </c>
      <c r="F236" s="157" t="s">
        <v>664</v>
      </c>
      <c r="G236" s="152" t="s">
        <v>658</v>
      </c>
      <c r="H236" s="152"/>
      <c r="I236" s="152"/>
      <c r="J236" s="152"/>
      <c r="K236" s="152"/>
      <c r="L236" s="152"/>
      <c r="M236" s="152"/>
      <c r="N236" s="152"/>
    </row>
    <row r="237" spans="1:14" s="56" customFormat="1" ht="35.25" customHeight="1">
      <c r="A237" s="152"/>
      <c r="B237" s="152"/>
      <c r="C237" s="152"/>
      <c r="D237" s="152"/>
      <c r="E237" s="152"/>
      <c r="F237" s="158"/>
      <c r="G237" s="54" t="s">
        <v>166</v>
      </c>
      <c r="H237" s="54" t="s">
        <v>18</v>
      </c>
      <c r="I237" s="54" t="s">
        <v>165</v>
      </c>
      <c r="J237" s="54" t="s">
        <v>167</v>
      </c>
      <c r="K237" s="54" t="s">
        <v>19</v>
      </c>
      <c r="L237" s="54" t="s">
        <v>430</v>
      </c>
      <c r="M237" s="54" t="s">
        <v>168</v>
      </c>
      <c r="N237" s="54" t="s">
        <v>302</v>
      </c>
    </row>
    <row r="238" spans="1:14" s="56" customFormat="1" ht="10.5" customHeight="1">
      <c r="A238" s="55">
        <v>1</v>
      </c>
      <c r="B238" s="55">
        <v>2</v>
      </c>
      <c r="C238" s="55">
        <v>3</v>
      </c>
      <c r="D238" s="55">
        <v>4</v>
      </c>
      <c r="E238" s="55">
        <v>5</v>
      </c>
      <c r="F238" s="55">
        <v>6</v>
      </c>
      <c r="G238" s="55">
        <v>7</v>
      </c>
      <c r="H238" s="55">
        <v>8</v>
      </c>
      <c r="I238" s="55">
        <v>9</v>
      </c>
      <c r="J238" s="55">
        <v>10</v>
      </c>
      <c r="K238" s="55">
        <v>11</v>
      </c>
      <c r="L238" s="55">
        <v>12</v>
      </c>
      <c r="M238" s="55">
        <v>13</v>
      </c>
      <c r="N238" s="55">
        <v>14</v>
      </c>
    </row>
    <row r="239" spans="1:14" s="11" customFormat="1" ht="24.75" customHeight="1">
      <c r="A239" s="105" t="s">
        <v>74</v>
      </c>
      <c r="B239" s="153" t="s">
        <v>617</v>
      </c>
      <c r="C239" s="150"/>
      <c r="D239" s="14">
        <f>D240</f>
        <v>400000</v>
      </c>
      <c r="E239" s="14">
        <f>E240</f>
        <v>100000</v>
      </c>
      <c r="F239" s="118">
        <f t="shared" si="134"/>
        <v>500000</v>
      </c>
      <c r="G239" s="14">
        <f aca="true" t="shared" si="137" ref="G239:N239">G240</f>
        <v>200000</v>
      </c>
      <c r="H239" s="14">
        <f t="shared" si="137"/>
        <v>0</v>
      </c>
      <c r="I239" s="14">
        <f t="shared" si="137"/>
        <v>0</v>
      </c>
      <c r="J239" s="14">
        <f t="shared" si="137"/>
        <v>200000</v>
      </c>
      <c r="K239" s="14">
        <f t="shared" si="137"/>
        <v>0</v>
      </c>
      <c r="L239" s="14">
        <f t="shared" si="137"/>
        <v>0</v>
      </c>
      <c r="M239" s="14">
        <f t="shared" si="137"/>
        <v>0</v>
      </c>
      <c r="N239" s="14">
        <f t="shared" si="137"/>
        <v>100000</v>
      </c>
    </row>
    <row r="240" spans="1:14" s="11" customFormat="1" ht="18" customHeight="1">
      <c r="A240" s="107"/>
      <c r="B240" s="62">
        <v>42</v>
      </c>
      <c r="C240" s="63" t="s">
        <v>398</v>
      </c>
      <c r="D240" s="64">
        <f>D241</f>
        <v>400000</v>
      </c>
      <c r="E240" s="64">
        <f>E241</f>
        <v>100000</v>
      </c>
      <c r="F240" s="64">
        <f t="shared" si="134"/>
        <v>500000</v>
      </c>
      <c r="G240" s="64">
        <f>G241</f>
        <v>200000</v>
      </c>
      <c r="H240" s="64">
        <f aca="true" t="shared" si="138" ref="H240:N240">H241</f>
        <v>0</v>
      </c>
      <c r="I240" s="64">
        <f t="shared" si="138"/>
        <v>0</v>
      </c>
      <c r="J240" s="64">
        <f t="shared" si="138"/>
        <v>200000</v>
      </c>
      <c r="K240" s="64">
        <f t="shared" si="138"/>
        <v>0</v>
      </c>
      <c r="L240" s="64">
        <f t="shared" si="138"/>
        <v>0</v>
      </c>
      <c r="M240" s="64">
        <f t="shared" si="138"/>
        <v>0</v>
      </c>
      <c r="N240" s="64">
        <f t="shared" si="138"/>
        <v>100000</v>
      </c>
    </row>
    <row r="241" spans="1:14" s="99" customFormat="1" ht="15" customHeight="1">
      <c r="A241" s="108"/>
      <c r="B241" s="96" t="s">
        <v>100</v>
      </c>
      <c r="C241" s="97" t="s">
        <v>399</v>
      </c>
      <c r="D241" s="60">
        <v>400000</v>
      </c>
      <c r="E241" s="60">
        <f>F241-D241</f>
        <v>100000</v>
      </c>
      <c r="F241" s="60">
        <f t="shared" si="134"/>
        <v>500000</v>
      </c>
      <c r="G241" s="60">
        <v>200000</v>
      </c>
      <c r="H241" s="60">
        <v>0</v>
      </c>
      <c r="I241" s="60">
        <v>0</v>
      </c>
      <c r="J241" s="60">
        <v>200000</v>
      </c>
      <c r="K241" s="60">
        <v>0</v>
      </c>
      <c r="L241" s="60">
        <v>0</v>
      </c>
      <c r="M241" s="60">
        <v>0</v>
      </c>
      <c r="N241" s="60">
        <v>100000</v>
      </c>
    </row>
    <row r="242" spans="1:14" s="11" customFormat="1" ht="30" customHeight="1">
      <c r="A242" s="114"/>
      <c r="B242" s="156" t="s">
        <v>618</v>
      </c>
      <c r="C242" s="155"/>
      <c r="D242" s="15">
        <f>D243+D247+D250+D253+D256</f>
        <v>2825000</v>
      </c>
      <c r="E242" s="15">
        <f>E243+E247+E250+E253+E256</f>
        <v>-582000</v>
      </c>
      <c r="F242" s="15">
        <f t="shared" si="125"/>
        <v>2243000</v>
      </c>
      <c r="G242" s="15">
        <f aca="true" t="shared" si="139" ref="G242:N242">G243+G247+G250+G253+G256</f>
        <v>1593000</v>
      </c>
      <c r="H242" s="15">
        <f t="shared" si="139"/>
        <v>150000</v>
      </c>
      <c r="I242" s="15">
        <f t="shared" si="139"/>
        <v>0</v>
      </c>
      <c r="J242" s="15">
        <f t="shared" si="139"/>
        <v>500000</v>
      </c>
      <c r="K242" s="15">
        <f t="shared" si="139"/>
        <v>0</v>
      </c>
      <c r="L242" s="15">
        <f t="shared" si="139"/>
        <v>0</v>
      </c>
      <c r="M242" s="15">
        <f t="shared" si="139"/>
        <v>0</v>
      </c>
      <c r="N242" s="15">
        <f t="shared" si="139"/>
        <v>0</v>
      </c>
    </row>
    <row r="243" spans="1:14" s="11" customFormat="1" ht="24.75" customHeight="1">
      <c r="A243" s="105" t="s">
        <v>76</v>
      </c>
      <c r="B243" s="153" t="s">
        <v>619</v>
      </c>
      <c r="C243" s="150"/>
      <c r="D243" s="14">
        <f>D244</f>
        <v>750000</v>
      </c>
      <c r="E243" s="14">
        <f>E244</f>
        <v>0</v>
      </c>
      <c r="F243" s="118">
        <f t="shared" si="125"/>
        <v>750000</v>
      </c>
      <c r="G243" s="14">
        <f aca="true" t="shared" si="140" ref="G243:N243">G244</f>
        <v>250000</v>
      </c>
      <c r="H243" s="14">
        <f t="shared" si="140"/>
        <v>0</v>
      </c>
      <c r="I243" s="14">
        <f t="shared" si="140"/>
        <v>0</v>
      </c>
      <c r="J243" s="14">
        <f t="shared" si="140"/>
        <v>500000</v>
      </c>
      <c r="K243" s="14">
        <f t="shared" si="140"/>
        <v>0</v>
      </c>
      <c r="L243" s="14">
        <f t="shared" si="140"/>
        <v>0</v>
      </c>
      <c r="M243" s="14">
        <f t="shared" si="140"/>
        <v>0</v>
      </c>
      <c r="N243" s="14">
        <f t="shared" si="140"/>
        <v>0</v>
      </c>
    </row>
    <row r="244" spans="1:14" s="11" customFormat="1" ht="18" customHeight="1">
      <c r="A244" s="107"/>
      <c r="B244" s="62" t="s">
        <v>22</v>
      </c>
      <c r="C244" s="63" t="s">
        <v>10</v>
      </c>
      <c r="D244" s="64">
        <f>SUM(D245+D246)</f>
        <v>750000</v>
      </c>
      <c r="E244" s="64">
        <f>SUM(E245+E246)</f>
        <v>0</v>
      </c>
      <c r="F244" s="64">
        <f t="shared" si="125"/>
        <v>750000</v>
      </c>
      <c r="G244" s="64">
        <f>SUM(G245+G246)</f>
        <v>250000</v>
      </c>
      <c r="H244" s="64">
        <f aca="true" t="shared" si="141" ref="H244:N244">H246</f>
        <v>0</v>
      </c>
      <c r="I244" s="64">
        <f t="shared" si="141"/>
        <v>0</v>
      </c>
      <c r="J244" s="64">
        <f t="shared" si="141"/>
        <v>500000</v>
      </c>
      <c r="K244" s="64">
        <f t="shared" si="141"/>
        <v>0</v>
      </c>
      <c r="L244" s="64">
        <f t="shared" si="141"/>
        <v>0</v>
      </c>
      <c r="M244" s="64">
        <f>M246</f>
        <v>0</v>
      </c>
      <c r="N244" s="64">
        <f t="shared" si="141"/>
        <v>0</v>
      </c>
    </row>
    <row r="245" spans="1:14" s="99" customFormat="1" ht="15" customHeight="1">
      <c r="A245" s="108"/>
      <c r="B245" s="96">
        <v>322</v>
      </c>
      <c r="C245" s="97" t="s">
        <v>380</v>
      </c>
      <c r="D245" s="60">
        <v>10000</v>
      </c>
      <c r="E245" s="60">
        <f>F245-D245</f>
        <v>0</v>
      </c>
      <c r="F245" s="60">
        <f t="shared" si="125"/>
        <v>10000</v>
      </c>
      <c r="G245" s="60">
        <v>10000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</row>
    <row r="246" spans="1:14" s="99" customFormat="1" ht="15" customHeight="1">
      <c r="A246" s="108"/>
      <c r="B246" s="96" t="s">
        <v>23</v>
      </c>
      <c r="C246" s="97" t="s">
        <v>386</v>
      </c>
      <c r="D246" s="60">
        <v>740000</v>
      </c>
      <c r="E246" s="60">
        <f>F246-D246</f>
        <v>0</v>
      </c>
      <c r="F246" s="60">
        <f t="shared" si="125"/>
        <v>740000</v>
      </c>
      <c r="G246" s="60">
        <v>240000</v>
      </c>
      <c r="H246" s="60">
        <v>0</v>
      </c>
      <c r="I246" s="60">
        <v>0</v>
      </c>
      <c r="J246" s="60">
        <v>500000</v>
      </c>
      <c r="K246" s="60">
        <v>0</v>
      </c>
      <c r="L246" s="60">
        <v>0</v>
      </c>
      <c r="M246" s="60">
        <v>0</v>
      </c>
      <c r="N246" s="60">
        <v>0</v>
      </c>
    </row>
    <row r="247" spans="1:14" s="11" customFormat="1" ht="24.75" customHeight="1">
      <c r="A247" s="105" t="s">
        <v>76</v>
      </c>
      <c r="B247" s="153" t="s">
        <v>620</v>
      </c>
      <c r="C247" s="150"/>
      <c r="D247" s="14">
        <f>D248</f>
        <v>1450000</v>
      </c>
      <c r="E247" s="14">
        <f>E248</f>
        <v>-250000</v>
      </c>
      <c r="F247" s="118">
        <f aca="true" t="shared" si="142" ref="F247:F268">SUM(G247:N247)</f>
        <v>1200000</v>
      </c>
      <c r="G247" s="14">
        <f aca="true" t="shared" si="143" ref="G247:N247">G248</f>
        <v>1050000</v>
      </c>
      <c r="H247" s="14">
        <f t="shared" si="143"/>
        <v>150000</v>
      </c>
      <c r="I247" s="14">
        <f t="shared" si="143"/>
        <v>0</v>
      </c>
      <c r="J247" s="14">
        <f t="shared" si="143"/>
        <v>0</v>
      </c>
      <c r="K247" s="14">
        <f t="shared" si="143"/>
        <v>0</v>
      </c>
      <c r="L247" s="14">
        <f t="shared" si="143"/>
        <v>0</v>
      </c>
      <c r="M247" s="14">
        <f t="shared" si="143"/>
        <v>0</v>
      </c>
      <c r="N247" s="14">
        <f t="shared" si="143"/>
        <v>0</v>
      </c>
    </row>
    <row r="248" spans="1:14" s="11" customFormat="1" ht="18" customHeight="1">
      <c r="A248" s="107"/>
      <c r="B248" s="62">
        <v>38</v>
      </c>
      <c r="C248" s="63" t="s">
        <v>391</v>
      </c>
      <c r="D248" s="64">
        <f>D249</f>
        <v>1450000</v>
      </c>
      <c r="E248" s="64">
        <f>E249</f>
        <v>-250000</v>
      </c>
      <c r="F248" s="64">
        <f t="shared" si="142"/>
        <v>1200000</v>
      </c>
      <c r="G248" s="64">
        <f>G249</f>
        <v>1050000</v>
      </c>
      <c r="H248" s="64">
        <f aca="true" t="shared" si="144" ref="H248:N248">H249</f>
        <v>150000</v>
      </c>
      <c r="I248" s="64">
        <f t="shared" si="144"/>
        <v>0</v>
      </c>
      <c r="J248" s="64">
        <f t="shared" si="144"/>
        <v>0</v>
      </c>
      <c r="K248" s="64">
        <f t="shared" si="144"/>
        <v>0</v>
      </c>
      <c r="L248" s="64">
        <f t="shared" si="144"/>
        <v>0</v>
      </c>
      <c r="M248" s="64">
        <f t="shared" si="144"/>
        <v>0</v>
      </c>
      <c r="N248" s="64">
        <f t="shared" si="144"/>
        <v>0</v>
      </c>
    </row>
    <row r="249" spans="1:14" s="99" customFormat="1" ht="15" customHeight="1">
      <c r="A249" s="108"/>
      <c r="B249" s="96">
        <v>381</v>
      </c>
      <c r="C249" s="97" t="s">
        <v>392</v>
      </c>
      <c r="D249" s="60">
        <v>1450000</v>
      </c>
      <c r="E249" s="60">
        <f>F249-D249</f>
        <v>-250000</v>
      </c>
      <c r="F249" s="60">
        <f t="shared" si="142"/>
        <v>1200000</v>
      </c>
      <c r="G249" s="60">
        <v>1050000</v>
      </c>
      <c r="H249" s="60">
        <v>150000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</row>
    <row r="250" spans="1:14" s="11" customFormat="1" ht="24.75" customHeight="1">
      <c r="A250" s="105" t="s">
        <v>76</v>
      </c>
      <c r="B250" s="153" t="s">
        <v>621</v>
      </c>
      <c r="C250" s="150"/>
      <c r="D250" s="14">
        <f>D251</f>
        <v>375000</v>
      </c>
      <c r="E250" s="14">
        <f>E251</f>
        <v>-250000</v>
      </c>
      <c r="F250" s="118">
        <f t="shared" si="142"/>
        <v>125000</v>
      </c>
      <c r="G250" s="14">
        <f aca="true" t="shared" si="145" ref="G250:N250">G251</f>
        <v>125000</v>
      </c>
      <c r="H250" s="14">
        <f t="shared" si="145"/>
        <v>0</v>
      </c>
      <c r="I250" s="14">
        <f t="shared" si="145"/>
        <v>0</v>
      </c>
      <c r="J250" s="14">
        <f t="shared" si="145"/>
        <v>0</v>
      </c>
      <c r="K250" s="14">
        <f t="shared" si="145"/>
        <v>0</v>
      </c>
      <c r="L250" s="14">
        <f t="shared" si="145"/>
        <v>0</v>
      </c>
      <c r="M250" s="14">
        <f t="shared" si="145"/>
        <v>0</v>
      </c>
      <c r="N250" s="14">
        <f t="shared" si="145"/>
        <v>0</v>
      </c>
    </row>
    <row r="251" spans="1:14" s="11" customFormat="1" ht="18" customHeight="1">
      <c r="A251" s="107"/>
      <c r="B251" s="62">
        <v>42</v>
      </c>
      <c r="C251" s="63" t="s">
        <v>398</v>
      </c>
      <c r="D251" s="64">
        <f>D252</f>
        <v>375000</v>
      </c>
      <c r="E251" s="64">
        <f>E252</f>
        <v>-250000</v>
      </c>
      <c r="F251" s="64">
        <f t="shared" si="142"/>
        <v>125000</v>
      </c>
      <c r="G251" s="64">
        <f aca="true" t="shared" si="146" ref="G251:N251">G252</f>
        <v>125000</v>
      </c>
      <c r="H251" s="64">
        <f t="shared" si="146"/>
        <v>0</v>
      </c>
      <c r="I251" s="64">
        <f t="shared" si="146"/>
        <v>0</v>
      </c>
      <c r="J251" s="64">
        <f t="shared" si="146"/>
        <v>0</v>
      </c>
      <c r="K251" s="64">
        <f t="shared" si="146"/>
        <v>0</v>
      </c>
      <c r="L251" s="64">
        <f t="shared" si="146"/>
        <v>0</v>
      </c>
      <c r="M251" s="64">
        <f t="shared" si="146"/>
        <v>0</v>
      </c>
      <c r="N251" s="64">
        <f t="shared" si="146"/>
        <v>0</v>
      </c>
    </row>
    <row r="252" spans="1:14" s="99" customFormat="1" ht="15" customHeight="1">
      <c r="A252" s="108"/>
      <c r="B252" s="96" t="s">
        <v>100</v>
      </c>
      <c r="C252" s="97" t="s">
        <v>399</v>
      </c>
      <c r="D252" s="60">
        <v>375000</v>
      </c>
      <c r="E252" s="60">
        <f>F252-D252</f>
        <v>-250000</v>
      </c>
      <c r="F252" s="60">
        <f t="shared" si="142"/>
        <v>125000</v>
      </c>
      <c r="G252" s="60">
        <v>125000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</row>
    <row r="253" spans="1:14" s="11" customFormat="1" ht="24.75" customHeight="1">
      <c r="A253" s="105" t="s">
        <v>76</v>
      </c>
      <c r="B253" s="153" t="s">
        <v>622</v>
      </c>
      <c r="C253" s="150"/>
      <c r="D253" s="14">
        <f>D254</f>
        <v>200000</v>
      </c>
      <c r="E253" s="14">
        <f>E254</f>
        <v>-57000</v>
      </c>
      <c r="F253" s="118">
        <f aca="true" t="shared" si="147" ref="F253:F258">SUM(G253:N253)</f>
        <v>143000</v>
      </c>
      <c r="G253" s="14">
        <f aca="true" t="shared" si="148" ref="G253:N253">G254</f>
        <v>143000</v>
      </c>
      <c r="H253" s="14">
        <f t="shared" si="148"/>
        <v>0</v>
      </c>
      <c r="I253" s="14">
        <f t="shared" si="148"/>
        <v>0</v>
      </c>
      <c r="J253" s="14">
        <f t="shared" si="148"/>
        <v>0</v>
      </c>
      <c r="K253" s="14">
        <f t="shared" si="148"/>
        <v>0</v>
      </c>
      <c r="L253" s="14">
        <f t="shared" si="148"/>
        <v>0</v>
      </c>
      <c r="M253" s="14">
        <f t="shared" si="148"/>
        <v>0</v>
      </c>
      <c r="N253" s="14">
        <f t="shared" si="148"/>
        <v>0</v>
      </c>
    </row>
    <row r="254" spans="1:14" s="11" customFormat="1" ht="18" customHeight="1">
      <c r="A254" s="107"/>
      <c r="B254" s="62">
        <v>42</v>
      </c>
      <c r="C254" s="63" t="s">
        <v>398</v>
      </c>
      <c r="D254" s="64">
        <f>D255</f>
        <v>200000</v>
      </c>
      <c r="E254" s="64">
        <f>E255</f>
        <v>-57000</v>
      </c>
      <c r="F254" s="64">
        <f t="shared" si="147"/>
        <v>143000</v>
      </c>
      <c r="G254" s="64">
        <f aca="true" t="shared" si="149" ref="G254:N254">G255</f>
        <v>143000</v>
      </c>
      <c r="H254" s="64">
        <f t="shared" si="149"/>
        <v>0</v>
      </c>
      <c r="I254" s="64">
        <f t="shared" si="149"/>
        <v>0</v>
      </c>
      <c r="J254" s="64">
        <f t="shared" si="149"/>
        <v>0</v>
      </c>
      <c r="K254" s="64">
        <f t="shared" si="149"/>
        <v>0</v>
      </c>
      <c r="L254" s="64">
        <f t="shared" si="149"/>
        <v>0</v>
      </c>
      <c r="M254" s="64">
        <f t="shared" si="149"/>
        <v>0</v>
      </c>
      <c r="N254" s="64">
        <f t="shared" si="149"/>
        <v>0</v>
      </c>
    </row>
    <row r="255" spans="1:14" s="99" customFormat="1" ht="15" customHeight="1">
      <c r="A255" s="108"/>
      <c r="B255" s="96" t="s">
        <v>100</v>
      </c>
      <c r="C255" s="97" t="s">
        <v>399</v>
      </c>
      <c r="D255" s="60">
        <v>200000</v>
      </c>
      <c r="E255" s="60">
        <f>F255-D255</f>
        <v>-57000</v>
      </c>
      <c r="F255" s="60">
        <f t="shared" si="147"/>
        <v>143000</v>
      </c>
      <c r="G255" s="60">
        <v>143000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</row>
    <row r="256" spans="1:14" s="11" customFormat="1" ht="24.75" customHeight="1">
      <c r="A256" s="105" t="s">
        <v>76</v>
      </c>
      <c r="B256" s="153" t="s">
        <v>623</v>
      </c>
      <c r="C256" s="150"/>
      <c r="D256" s="14">
        <f>D257</f>
        <v>50000</v>
      </c>
      <c r="E256" s="14">
        <f>E257</f>
        <v>-25000</v>
      </c>
      <c r="F256" s="118">
        <f t="shared" si="147"/>
        <v>25000</v>
      </c>
      <c r="G256" s="14">
        <f aca="true" t="shared" si="150" ref="G256:N256">G257</f>
        <v>25000</v>
      </c>
      <c r="H256" s="14">
        <f t="shared" si="150"/>
        <v>0</v>
      </c>
      <c r="I256" s="14">
        <f t="shared" si="150"/>
        <v>0</v>
      </c>
      <c r="J256" s="14">
        <f t="shared" si="150"/>
        <v>0</v>
      </c>
      <c r="K256" s="14">
        <f t="shared" si="150"/>
        <v>0</v>
      </c>
      <c r="L256" s="14">
        <f t="shared" si="150"/>
        <v>0</v>
      </c>
      <c r="M256" s="14">
        <f t="shared" si="150"/>
        <v>0</v>
      </c>
      <c r="N256" s="14">
        <f t="shared" si="150"/>
        <v>0</v>
      </c>
    </row>
    <row r="257" spans="1:14" s="11" customFormat="1" ht="18" customHeight="1">
      <c r="A257" s="107"/>
      <c r="B257" s="62" t="s">
        <v>6</v>
      </c>
      <c r="C257" s="63" t="s">
        <v>432</v>
      </c>
      <c r="D257" s="64">
        <f>D258</f>
        <v>50000</v>
      </c>
      <c r="E257" s="64">
        <f>E258</f>
        <v>-25000</v>
      </c>
      <c r="F257" s="64">
        <f t="shared" si="147"/>
        <v>25000</v>
      </c>
      <c r="G257" s="64">
        <f aca="true" t="shared" si="151" ref="G257:N257">G258</f>
        <v>25000</v>
      </c>
      <c r="H257" s="64">
        <f t="shared" si="151"/>
        <v>0</v>
      </c>
      <c r="I257" s="64">
        <f t="shared" si="151"/>
        <v>0</v>
      </c>
      <c r="J257" s="64">
        <f t="shared" si="151"/>
        <v>0</v>
      </c>
      <c r="K257" s="64">
        <f t="shared" si="151"/>
        <v>0</v>
      </c>
      <c r="L257" s="64">
        <f t="shared" si="151"/>
        <v>0</v>
      </c>
      <c r="M257" s="64">
        <f t="shared" si="151"/>
        <v>0</v>
      </c>
      <c r="N257" s="64">
        <f t="shared" si="151"/>
        <v>0</v>
      </c>
    </row>
    <row r="258" spans="1:14" s="99" customFormat="1" ht="15" customHeight="1">
      <c r="A258" s="108"/>
      <c r="B258" s="96" t="s">
        <v>8</v>
      </c>
      <c r="C258" s="97" t="s">
        <v>433</v>
      </c>
      <c r="D258" s="60">
        <v>50000</v>
      </c>
      <c r="E258" s="60">
        <f>F258-D258</f>
        <v>-25000</v>
      </c>
      <c r="F258" s="60">
        <f t="shared" si="147"/>
        <v>25000</v>
      </c>
      <c r="G258" s="60">
        <v>25000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</row>
    <row r="259" spans="1:14" s="11" customFormat="1" ht="30" customHeight="1">
      <c r="A259" s="113"/>
      <c r="B259" s="156" t="s">
        <v>624</v>
      </c>
      <c r="C259" s="155"/>
      <c r="D259" s="15">
        <f>D260+D265+D273+D276+D279+D283+D286+D291+D294+D307</f>
        <v>9830000</v>
      </c>
      <c r="E259" s="15">
        <f>E260+E265+E273+E276+E279+E283+E286+E291+E294+E307</f>
        <v>1591300</v>
      </c>
      <c r="F259" s="15">
        <f t="shared" si="142"/>
        <v>11421300</v>
      </c>
      <c r="G259" s="15">
        <f aca="true" t="shared" si="152" ref="G259:N259">G260+G265+G273+G276+G279+G283+G286+G291+G294+G307</f>
        <v>2785000</v>
      </c>
      <c r="H259" s="15">
        <f t="shared" si="152"/>
        <v>4219000</v>
      </c>
      <c r="I259" s="15">
        <f t="shared" si="152"/>
        <v>400000</v>
      </c>
      <c r="J259" s="15">
        <f t="shared" si="152"/>
        <v>1975000</v>
      </c>
      <c r="K259" s="15">
        <f t="shared" si="152"/>
        <v>140000</v>
      </c>
      <c r="L259" s="15">
        <f t="shared" si="152"/>
        <v>0</v>
      </c>
      <c r="M259" s="15">
        <f t="shared" si="152"/>
        <v>0</v>
      </c>
      <c r="N259" s="15">
        <f t="shared" si="152"/>
        <v>1902300</v>
      </c>
    </row>
    <row r="260" spans="1:14" s="11" customFormat="1" ht="24.75" customHeight="1">
      <c r="A260" s="105" t="s">
        <v>77</v>
      </c>
      <c r="B260" s="153" t="s">
        <v>625</v>
      </c>
      <c r="C260" s="150"/>
      <c r="D260" s="14">
        <f>D261</f>
        <v>1000000</v>
      </c>
      <c r="E260" s="14">
        <f>E261</f>
        <v>30000</v>
      </c>
      <c r="F260" s="118">
        <f t="shared" si="142"/>
        <v>1030000</v>
      </c>
      <c r="G260" s="14">
        <f aca="true" t="shared" si="153" ref="G260:N260">G261</f>
        <v>540000</v>
      </c>
      <c r="H260" s="14">
        <f t="shared" si="153"/>
        <v>170000</v>
      </c>
      <c r="I260" s="14">
        <f t="shared" si="153"/>
        <v>0</v>
      </c>
      <c r="J260" s="14">
        <f t="shared" si="153"/>
        <v>180000</v>
      </c>
      <c r="K260" s="14">
        <f t="shared" si="153"/>
        <v>140000</v>
      </c>
      <c r="L260" s="14">
        <f t="shared" si="153"/>
        <v>0</v>
      </c>
      <c r="M260" s="14">
        <f t="shared" si="153"/>
        <v>0</v>
      </c>
      <c r="N260" s="14">
        <f t="shared" si="153"/>
        <v>0</v>
      </c>
    </row>
    <row r="261" spans="1:14" s="11" customFormat="1" ht="18" customHeight="1">
      <c r="A261" s="107"/>
      <c r="B261" s="62">
        <v>32</v>
      </c>
      <c r="C261" s="63" t="s">
        <v>10</v>
      </c>
      <c r="D261" s="64">
        <f>D262+D263+D264</f>
        <v>1000000</v>
      </c>
      <c r="E261" s="64">
        <f>E262+E263+E264</f>
        <v>30000</v>
      </c>
      <c r="F261" s="64">
        <f t="shared" si="142"/>
        <v>1030000</v>
      </c>
      <c r="G261" s="64">
        <f aca="true" t="shared" si="154" ref="G261:N261">G262+G263+G264</f>
        <v>540000</v>
      </c>
      <c r="H261" s="64">
        <f t="shared" si="154"/>
        <v>170000</v>
      </c>
      <c r="I261" s="64">
        <f t="shared" si="154"/>
        <v>0</v>
      </c>
      <c r="J261" s="64">
        <f t="shared" si="154"/>
        <v>180000</v>
      </c>
      <c r="K261" s="64">
        <f t="shared" si="154"/>
        <v>140000</v>
      </c>
      <c r="L261" s="64">
        <f t="shared" si="154"/>
        <v>0</v>
      </c>
      <c r="M261" s="64">
        <f>M262+M263+M264</f>
        <v>0</v>
      </c>
      <c r="N261" s="64">
        <f t="shared" si="154"/>
        <v>0</v>
      </c>
    </row>
    <row r="262" spans="1:14" s="99" customFormat="1" ht="15" customHeight="1">
      <c r="A262" s="108"/>
      <c r="B262" s="96">
        <v>322</v>
      </c>
      <c r="C262" s="97" t="s">
        <v>380</v>
      </c>
      <c r="D262" s="60">
        <v>7000</v>
      </c>
      <c r="E262" s="60">
        <f>F262-D262</f>
        <v>0</v>
      </c>
      <c r="F262" s="60">
        <f t="shared" si="142"/>
        <v>7000</v>
      </c>
      <c r="G262" s="60">
        <v>0</v>
      </c>
      <c r="H262" s="60">
        <v>7000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</row>
    <row r="263" spans="1:14" s="99" customFormat="1" ht="15" customHeight="1">
      <c r="A263" s="108"/>
      <c r="B263" s="96">
        <v>323</v>
      </c>
      <c r="C263" s="97" t="s">
        <v>386</v>
      </c>
      <c r="D263" s="60">
        <v>953000</v>
      </c>
      <c r="E263" s="60">
        <f>F263-D263</f>
        <v>45000</v>
      </c>
      <c r="F263" s="60">
        <f t="shared" si="142"/>
        <v>998000</v>
      </c>
      <c r="G263" s="60">
        <v>530000</v>
      </c>
      <c r="H263" s="60">
        <v>148000</v>
      </c>
      <c r="I263" s="60">
        <v>0</v>
      </c>
      <c r="J263" s="60">
        <v>180000</v>
      </c>
      <c r="K263" s="60">
        <v>140000</v>
      </c>
      <c r="L263" s="60">
        <v>0</v>
      </c>
      <c r="M263" s="60">
        <v>0</v>
      </c>
      <c r="N263" s="60">
        <v>0</v>
      </c>
    </row>
    <row r="264" spans="1:14" s="99" customFormat="1" ht="15" customHeight="1">
      <c r="A264" s="108"/>
      <c r="B264" s="96">
        <v>329</v>
      </c>
      <c r="C264" s="97" t="s">
        <v>381</v>
      </c>
      <c r="D264" s="60">
        <v>40000</v>
      </c>
      <c r="E264" s="60">
        <f>F264-D264</f>
        <v>-15000</v>
      </c>
      <c r="F264" s="60">
        <f t="shared" si="142"/>
        <v>25000</v>
      </c>
      <c r="G264" s="60">
        <v>10000</v>
      </c>
      <c r="H264" s="60">
        <v>15000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</row>
    <row r="265" spans="1:14" s="11" customFormat="1" ht="24.75" customHeight="1">
      <c r="A265" s="105" t="s">
        <v>77</v>
      </c>
      <c r="B265" s="153" t="s">
        <v>756</v>
      </c>
      <c r="C265" s="150"/>
      <c r="D265" s="14">
        <f>D266</f>
        <v>50000</v>
      </c>
      <c r="E265" s="14">
        <f>E266</f>
        <v>0</v>
      </c>
      <c r="F265" s="118">
        <f t="shared" si="142"/>
        <v>50000</v>
      </c>
      <c r="G265" s="14">
        <f aca="true" t="shared" si="155" ref="G265:N265">G266</f>
        <v>50000</v>
      </c>
      <c r="H265" s="14">
        <f t="shared" si="155"/>
        <v>0</v>
      </c>
      <c r="I265" s="14">
        <f t="shared" si="155"/>
        <v>0</v>
      </c>
      <c r="J265" s="14">
        <f t="shared" si="155"/>
        <v>0</v>
      </c>
      <c r="K265" s="14">
        <f t="shared" si="155"/>
        <v>0</v>
      </c>
      <c r="L265" s="14">
        <f t="shared" si="155"/>
        <v>0</v>
      </c>
      <c r="M265" s="14">
        <f t="shared" si="155"/>
        <v>0</v>
      </c>
      <c r="N265" s="14">
        <f t="shared" si="155"/>
        <v>0</v>
      </c>
    </row>
    <row r="266" spans="1:14" s="11" customFormat="1" ht="18" customHeight="1">
      <c r="A266" s="107"/>
      <c r="B266" s="62">
        <v>32</v>
      </c>
      <c r="C266" s="63" t="s">
        <v>10</v>
      </c>
      <c r="D266" s="64">
        <f>D267+D268</f>
        <v>50000</v>
      </c>
      <c r="E266" s="64">
        <f>E267+E268</f>
        <v>0</v>
      </c>
      <c r="F266" s="64">
        <f t="shared" si="142"/>
        <v>50000</v>
      </c>
      <c r="G266" s="64">
        <f aca="true" t="shared" si="156" ref="G266:N266">G267+G268</f>
        <v>50000</v>
      </c>
      <c r="H266" s="64">
        <f t="shared" si="156"/>
        <v>0</v>
      </c>
      <c r="I266" s="64">
        <f t="shared" si="156"/>
        <v>0</v>
      </c>
      <c r="J266" s="64">
        <f t="shared" si="156"/>
        <v>0</v>
      </c>
      <c r="K266" s="64">
        <f t="shared" si="156"/>
        <v>0</v>
      </c>
      <c r="L266" s="64">
        <f t="shared" si="156"/>
        <v>0</v>
      </c>
      <c r="M266" s="64">
        <f>M267+M268</f>
        <v>0</v>
      </c>
      <c r="N266" s="64">
        <f t="shared" si="156"/>
        <v>0</v>
      </c>
    </row>
    <row r="267" spans="1:14" s="99" customFormat="1" ht="15" customHeight="1">
      <c r="A267" s="108"/>
      <c r="B267" s="96">
        <v>323</v>
      </c>
      <c r="C267" s="97" t="s">
        <v>386</v>
      </c>
      <c r="D267" s="60">
        <v>50000</v>
      </c>
      <c r="E267" s="60">
        <f>F267-D267</f>
        <v>0</v>
      </c>
      <c r="F267" s="60">
        <f t="shared" si="142"/>
        <v>50000</v>
      </c>
      <c r="G267" s="60">
        <v>50000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</row>
    <row r="268" spans="1:14" s="99" customFormat="1" ht="15" customHeight="1">
      <c r="A268" s="108"/>
      <c r="B268" s="96">
        <v>329</v>
      </c>
      <c r="C268" s="97" t="s">
        <v>381</v>
      </c>
      <c r="D268" s="60">
        <v>0</v>
      </c>
      <c r="E268" s="60">
        <f>F268-D268</f>
        <v>0</v>
      </c>
      <c r="F268" s="60">
        <f t="shared" si="142"/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</row>
    <row r="269" ht="21" customHeight="1"/>
    <row r="270" spans="1:14" s="56" customFormat="1" ht="15" customHeight="1">
      <c r="A270" s="151" t="s">
        <v>17</v>
      </c>
      <c r="B270" s="151" t="s">
        <v>240</v>
      </c>
      <c r="C270" s="152" t="s">
        <v>27</v>
      </c>
      <c r="D270" s="151" t="s">
        <v>657</v>
      </c>
      <c r="E270" s="151" t="s">
        <v>585</v>
      </c>
      <c r="F270" s="157" t="s">
        <v>664</v>
      </c>
      <c r="G270" s="152" t="s">
        <v>658</v>
      </c>
      <c r="H270" s="152"/>
      <c r="I270" s="152"/>
      <c r="J270" s="152"/>
      <c r="K270" s="152"/>
      <c r="L270" s="152"/>
      <c r="M270" s="152"/>
      <c r="N270" s="152"/>
    </row>
    <row r="271" spans="1:14" s="56" customFormat="1" ht="35.25" customHeight="1">
      <c r="A271" s="152"/>
      <c r="B271" s="152"/>
      <c r="C271" s="152"/>
      <c r="D271" s="152"/>
      <c r="E271" s="152"/>
      <c r="F271" s="158"/>
      <c r="G271" s="54" t="s">
        <v>166</v>
      </c>
      <c r="H271" s="54" t="s">
        <v>18</v>
      </c>
      <c r="I271" s="54" t="s">
        <v>165</v>
      </c>
      <c r="J271" s="54" t="s">
        <v>167</v>
      </c>
      <c r="K271" s="54" t="s">
        <v>19</v>
      </c>
      <c r="L271" s="54" t="s">
        <v>430</v>
      </c>
      <c r="M271" s="54" t="s">
        <v>168</v>
      </c>
      <c r="N271" s="54" t="s">
        <v>302</v>
      </c>
    </row>
    <row r="272" spans="1:14" s="56" customFormat="1" ht="10.5" customHeight="1">
      <c r="A272" s="55">
        <v>1</v>
      </c>
      <c r="B272" s="55">
        <v>2</v>
      </c>
      <c r="C272" s="55">
        <v>3</v>
      </c>
      <c r="D272" s="55">
        <v>4</v>
      </c>
      <c r="E272" s="55">
        <v>5</v>
      </c>
      <c r="F272" s="55">
        <v>6</v>
      </c>
      <c r="G272" s="55">
        <v>7</v>
      </c>
      <c r="H272" s="55">
        <v>8</v>
      </c>
      <c r="I272" s="55">
        <v>9</v>
      </c>
      <c r="J272" s="55">
        <v>10</v>
      </c>
      <c r="K272" s="55">
        <v>11</v>
      </c>
      <c r="L272" s="55">
        <v>12</v>
      </c>
      <c r="M272" s="55">
        <v>13</v>
      </c>
      <c r="N272" s="55">
        <v>14</v>
      </c>
    </row>
    <row r="273" spans="1:14" s="11" customFormat="1" ht="24" customHeight="1">
      <c r="A273" s="105" t="s">
        <v>77</v>
      </c>
      <c r="B273" s="153" t="s">
        <v>626</v>
      </c>
      <c r="C273" s="150"/>
      <c r="D273" s="14">
        <f>D274</f>
        <v>650000</v>
      </c>
      <c r="E273" s="14">
        <f>E274</f>
        <v>-5000</v>
      </c>
      <c r="F273" s="118">
        <f aca="true" t="shared" si="157" ref="F273:F278">SUM(G273:N273)</f>
        <v>645000</v>
      </c>
      <c r="G273" s="14">
        <f aca="true" t="shared" si="158" ref="G273:N273">G274</f>
        <v>645000</v>
      </c>
      <c r="H273" s="14">
        <f t="shared" si="158"/>
        <v>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7"/>
      <c r="B274" s="62">
        <v>38</v>
      </c>
      <c r="C274" s="63" t="s">
        <v>391</v>
      </c>
      <c r="D274" s="64">
        <f>D275</f>
        <v>650000</v>
      </c>
      <c r="E274" s="64">
        <f>E275</f>
        <v>-5000</v>
      </c>
      <c r="F274" s="64">
        <f t="shared" si="157"/>
        <v>645000</v>
      </c>
      <c r="G274" s="64">
        <f aca="true" t="shared" si="159" ref="G274:N274">G275</f>
        <v>645000</v>
      </c>
      <c r="H274" s="64">
        <f t="shared" si="159"/>
        <v>0</v>
      </c>
      <c r="I274" s="64">
        <f t="shared" si="159"/>
        <v>0</v>
      </c>
      <c r="J274" s="64">
        <f t="shared" si="159"/>
        <v>0</v>
      </c>
      <c r="K274" s="64">
        <f t="shared" si="159"/>
        <v>0</v>
      </c>
      <c r="L274" s="64">
        <f t="shared" si="159"/>
        <v>0</v>
      </c>
      <c r="M274" s="64">
        <f t="shared" si="159"/>
        <v>0</v>
      </c>
      <c r="N274" s="64">
        <f t="shared" si="159"/>
        <v>0</v>
      </c>
    </row>
    <row r="275" spans="1:14" s="99" customFormat="1" ht="15" customHeight="1">
      <c r="A275" s="108"/>
      <c r="B275" s="96">
        <v>381</v>
      </c>
      <c r="C275" s="97" t="s">
        <v>392</v>
      </c>
      <c r="D275" s="60">
        <v>650000</v>
      </c>
      <c r="E275" s="60">
        <f>F275-D275</f>
        <v>-5000</v>
      </c>
      <c r="F275" s="60">
        <f t="shared" si="157"/>
        <v>645000</v>
      </c>
      <c r="G275" s="60">
        <v>645000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</row>
    <row r="276" spans="1:14" s="11" customFormat="1" ht="24.75" customHeight="1">
      <c r="A276" s="105" t="s">
        <v>77</v>
      </c>
      <c r="B276" s="161" t="s">
        <v>627</v>
      </c>
      <c r="C276" s="162"/>
      <c r="D276" s="14">
        <f>D277</f>
        <v>295000</v>
      </c>
      <c r="E276" s="14">
        <f>E277</f>
        <v>0</v>
      </c>
      <c r="F276" s="118">
        <f t="shared" si="157"/>
        <v>295000</v>
      </c>
      <c r="G276" s="14">
        <f aca="true" t="shared" si="160" ref="G276:N276">G277</f>
        <v>295000</v>
      </c>
      <c r="H276" s="14">
        <f t="shared" si="160"/>
        <v>0</v>
      </c>
      <c r="I276" s="14">
        <f t="shared" si="160"/>
        <v>0</v>
      </c>
      <c r="J276" s="14">
        <f t="shared" si="160"/>
        <v>0</v>
      </c>
      <c r="K276" s="14">
        <f t="shared" si="160"/>
        <v>0</v>
      </c>
      <c r="L276" s="14">
        <f t="shared" si="160"/>
        <v>0</v>
      </c>
      <c r="M276" s="14">
        <f t="shared" si="160"/>
        <v>0</v>
      </c>
      <c r="N276" s="14">
        <f t="shared" si="160"/>
        <v>0</v>
      </c>
    </row>
    <row r="277" spans="1:14" s="11" customFormat="1" ht="18" customHeight="1">
      <c r="A277" s="107"/>
      <c r="B277" s="62" t="s">
        <v>208</v>
      </c>
      <c r="C277" s="63" t="s">
        <v>403</v>
      </c>
      <c r="D277" s="64">
        <f>D278</f>
        <v>295000</v>
      </c>
      <c r="E277" s="64">
        <f>E278</f>
        <v>0</v>
      </c>
      <c r="F277" s="64">
        <f t="shared" si="157"/>
        <v>295000</v>
      </c>
      <c r="G277" s="64">
        <f>G278</f>
        <v>295000</v>
      </c>
      <c r="H277" s="64">
        <f aca="true" t="shared" si="161" ref="H277:N277">H278</f>
        <v>0</v>
      </c>
      <c r="I277" s="64">
        <f t="shared" si="161"/>
        <v>0</v>
      </c>
      <c r="J277" s="64">
        <f t="shared" si="161"/>
        <v>0</v>
      </c>
      <c r="K277" s="64">
        <f t="shared" si="161"/>
        <v>0</v>
      </c>
      <c r="L277" s="64">
        <f t="shared" si="161"/>
        <v>0</v>
      </c>
      <c r="M277" s="64">
        <f t="shared" si="161"/>
        <v>0</v>
      </c>
      <c r="N277" s="64">
        <f t="shared" si="161"/>
        <v>0</v>
      </c>
    </row>
    <row r="278" spans="1:14" s="99" customFormat="1" ht="15" customHeight="1">
      <c r="A278" s="108"/>
      <c r="B278" s="96" t="s">
        <v>243</v>
      </c>
      <c r="C278" s="97" t="s">
        <v>404</v>
      </c>
      <c r="D278" s="60">
        <v>295000</v>
      </c>
      <c r="E278" s="60">
        <f>F278-D278</f>
        <v>0</v>
      </c>
      <c r="F278" s="60">
        <f t="shared" si="157"/>
        <v>295000</v>
      </c>
      <c r="G278" s="60">
        <v>295000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0</v>
      </c>
    </row>
    <row r="279" spans="1:14" s="11" customFormat="1" ht="24" customHeight="1">
      <c r="A279" s="105" t="s">
        <v>77</v>
      </c>
      <c r="B279" s="153" t="s">
        <v>628</v>
      </c>
      <c r="C279" s="150"/>
      <c r="D279" s="14">
        <f>D280</f>
        <v>1550000</v>
      </c>
      <c r="E279" s="14">
        <f>E280</f>
        <v>-220000</v>
      </c>
      <c r="F279" s="118">
        <f aca="true" t="shared" si="162" ref="F279:F289">SUM(G279:N279)</f>
        <v>1330000</v>
      </c>
      <c r="G279" s="14">
        <f aca="true" t="shared" si="163" ref="G279:N279">G280</f>
        <v>435000</v>
      </c>
      <c r="H279" s="14">
        <f t="shared" si="163"/>
        <v>470000</v>
      </c>
      <c r="I279" s="14">
        <f t="shared" si="163"/>
        <v>40000</v>
      </c>
      <c r="J279" s="14">
        <f t="shared" si="163"/>
        <v>385000</v>
      </c>
      <c r="K279" s="14">
        <f t="shared" si="163"/>
        <v>0</v>
      </c>
      <c r="L279" s="14">
        <f t="shared" si="163"/>
        <v>0</v>
      </c>
      <c r="M279" s="14">
        <f t="shared" si="163"/>
        <v>0</v>
      </c>
      <c r="N279" s="14">
        <f t="shared" si="163"/>
        <v>0</v>
      </c>
    </row>
    <row r="280" spans="1:14" s="11" customFormat="1" ht="18" customHeight="1">
      <c r="A280" s="107"/>
      <c r="B280" s="62">
        <v>32</v>
      </c>
      <c r="C280" s="63" t="s">
        <v>10</v>
      </c>
      <c r="D280" s="64">
        <f>D281+D282</f>
        <v>1550000</v>
      </c>
      <c r="E280" s="64">
        <f>E281+E282</f>
        <v>-220000</v>
      </c>
      <c r="F280" s="64">
        <f t="shared" si="162"/>
        <v>1330000</v>
      </c>
      <c r="G280" s="64">
        <f aca="true" t="shared" si="164" ref="G280:N280">G281+G282</f>
        <v>435000</v>
      </c>
      <c r="H280" s="64">
        <f t="shared" si="164"/>
        <v>470000</v>
      </c>
      <c r="I280" s="64">
        <f t="shared" si="164"/>
        <v>40000</v>
      </c>
      <c r="J280" s="64">
        <f t="shared" si="164"/>
        <v>385000</v>
      </c>
      <c r="K280" s="64">
        <f t="shared" si="164"/>
        <v>0</v>
      </c>
      <c r="L280" s="64">
        <f t="shared" si="164"/>
        <v>0</v>
      </c>
      <c r="M280" s="64">
        <f>M281+M282</f>
        <v>0</v>
      </c>
      <c r="N280" s="64">
        <f t="shared" si="164"/>
        <v>0</v>
      </c>
    </row>
    <row r="281" spans="1:14" s="99" customFormat="1" ht="14.25" customHeight="1">
      <c r="A281" s="108"/>
      <c r="B281" s="96">
        <v>322</v>
      </c>
      <c r="C281" s="97" t="s">
        <v>380</v>
      </c>
      <c r="D281" s="60">
        <v>180000</v>
      </c>
      <c r="E281" s="60">
        <f>F281-D281</f>
        <v>0</v>
      </c>
      <c r="F281" s="60">
        <f t="shared" si="162"/>
        <v>180000</v>
      </c>
      <c r="G281" s="60">
        <v>0</v>
      </c>
      <c r="H281" s="60">
        <v>180000</v>
      </c>
      <c r="I281" s="60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</row>
    <row r="282" spans="1:14" s="99" customFormat="1" ht="14.25" customHeight="1">
      <c r="A282" s="108"/>
      <c r="B282" s="96">
        <v>323</v>
      </c>
      <c r="C282" s="97" t="s">
        <v>386</v>
      </c>
      <c r="D282" s="60">
        <v>1370000</v>
      </c>
      <c r="E282" s="60">
        <f>F282-D282</f>
        <v>-220000</v>
      </c>
      <c r="F282" s="60">
        <f t="shared" si="162"/>
        <v>1150000</v>
      </c>
      <c r="G282" s="60">
        <v>435000</v>
      </c>
      <c r="H282" s="60">
        <v>290000</v>
      </c>
      <c r="I282" s="60">
        <v>40000</v>
      </c>
      <c r="J282" s="60">
        <v>385000</v>
      </c>
      <c r="K282" s="60">
        <v>0</v>
      </c>
      <c r="L282" s="60">
        <v>0</v>
      </c>
      <c r="M282" s="60">
        <v>0</v>
      </c>
      <c r="N282" s="60">
        <v>0</v>
      </c>
    </row>
    <row r="283" spans="1:14" s="11" customFormat="1" ht="24" customHeight="1">
      <c r="A283" s="105" t="s">
        <v>77</v>
      </c>
      <c r="B283" s="153" t="s">
        <v>629</v>
      </c>
      <c r="C283" s="150"/>
      <c r="D283" s="14">
        <f>D284</f>
        <v>3000000</v>
      </c>
      <c r="E283" s="14">
        <f>E284</f>
        <v>55000</v>
      </c>
      <c r="F283" s="118">
        <f t="shared" si="162"/>
        <v>3055000</v>
      </c>
      <c r="G283" s="14">
        <f aca="true" t="shared" si="165" ref="G283:N283">G284</f>
        <v>0</v>
      </c>
      <c r="H283" s="14">
        <f t="shared" si="165"/>
        <v>490000</v>
      </c>
      <c r="I283" s="14">
        <f t="shared" si="165"/>
        <v>360000</v>
      </c>
      <c r="J283" s="14">
        <f t="shared" si="165"/>
        <v>1200000</v>
      </c>
      <c r="K283" s="14">
        <f t="shared" si="165"/>
        <v>0</v>
      </c>
      <c r="L283" s="14">
        <f t="shared" si="165"/>
        <v>0</v>
      </c>
      <c r="M283" s="14">
        <f t="shared" si="165"/>
        <v>0</v>
      </c>
      <c r="N283" s="14">
        <f t="shared" si="165"/>
        <v>1005000</v>
      </c>
    </row>
    <row r="284" spans="1:14" s="11" customFormat="1" ht="18" customHeight="1">
      <c r="A284" s="107"/>
      <c r="B284" s="62">
        <v>45</v>
      </c>
      <c r="C284" s="63" t="s">
        <v>405</v>
      </c>
      <c r="D284" s="64">
        <f>D285</f>
        <v>3000000</v>
      </c>
      <c r="E284" s="64">
        <f>E285</f>
        <v>55000</v>
      </c>
      <c r="F284" s="64">
        <f t="shared" si="162"/>
        <v>3055000</v>
      </c>
      <c r="G284" s="64">
        <f>G285</f>
        <v>0</v>
      </c>
      <c r="H284" s="64">
        <f aca="true" t="shared" si="166" ref="H284:N284">H285</f>
        <v>490000</v>
      </c>
      <c r="I284" s="64">
        <f t="shared" si="166"/>
        <v>360000</v>
      </c>
      <c r="J284" s="64">
        <f t="shared" si="166"/>
        <v>1200000</v>
      </c>
      <c r="K284" s="64">
        <f t="shared" si="166"/>
        <v>0</v>
      </c>
      <c r="L284" s="64">
        <f t="shared" si="166"/>
        <v>0</v>
      </c>
      <c r="M284" s="64">
        <f t="shared" si="166"/>
        <v>0</v>
      </c>
      <c r="N284" s="64">
        <f t="shared" si="166"/>
        <v>1005000</v>
      </c>
    </row>
    <row r="285" spans="1:14" s="99" customFormat="1" ht="14.25" customHeight="1">
      <c r="A285" s="108"/>
      <c r="B285" s="96">
        <v>451</v>
      </c>
      <c r="C285" s="97" t="s">
        <v>406</v>
      </c>
      <c r="D285" s="60">
        <v>3000000</v>
      </c>
      <c r="E285" s="60">
        <f>F285-D285</f>
        <v>55000</v>
      </c>
      <c r="F285" s="60">
        <f t="shared" si="162"/>
        <v>3055000</v>
      </c>
      <c r="G285" s="60">
        <v>0</v>
      </c>
      <c r="H285" s="60">
        <v>490000</v>
      </c>
      <c r="I285" s="60">
        <v>360000</v>
      </c>
      <c r="J285" s="60">
        <v>1200000</v>
      </c>
      <c r="K285" s="60">
        <v>0</v>
      </c>
      <c r="L285" s="60">
        <v>0</v>
      </c>
      <c r="M285" s="60">
        <v>0</v>
      </c>
      <c r="N285" s="60">
        <v>1005000</v>
      </c>
    </row>
    <row r="286" spans="1:14" s="11" customFormat="1" ht="24" customHeight="1">
      <c r="A286" s="105" t="s">
        <v>77</v>
      </c>
      <c r="B286" s="153" t="s">
        <v>630</v>
      </c>
      <c r="C286" s="150"/>
      <c r="D286" s="14">
        <f>D287+D289</f>
        <v>405000</v>
      </c>
      <c r="E286" s="14">
        <f>E287+E289</f>
        <v>-168700</v>
      </c>
      <c r="F286" s="123">
        <f t="shared" si="162"/>
        <v>236300</v>
      </c>
      <c r="G286" s="14">
        <f aca="true" t="shared" si="167" ref="G286:N286">G287+G289</f>
        <v>0</v>
      </c>
      <c r="H286" s="14">
        <f t="shared" si="167"/>
        <v>236300</v>
      </c>
      <c r="I286" s="14">
        <f t="shared" si="167"/>
        <v>0</v>
      </c>
      <c r="J286" s="14">
        <f t="shared" si="167"/>
        <v>0</v>
      </c>
      <c r="K286" s="14">
        <f t="shared" si="167"/>
        <v>0</v>
      </c>
      <c r="L286" s="14">
        <f t="shared" si="167"/>
        <v>0</v>
      </c>
      <c r="M286" s="14">
        <f t="shared" si="167"/>
        <v>0</v>
      </c>
      <c r="N286" s="14">
        <f t="shared" si="167"/>
        <v>0</v>
      </c>
    </row>
    <row r="287" spans="1:14" s="11" customFormat="1" ht="18" customHeight="1">
      <c r="A287" s="107"/>
      <c r="B287" s="62">
        <v>32</v>
      </c>
      <c r="C287" s="63" t="s">
        <v>10</v>
      </c>
      <c r="D287" s="64">
        <f>D288</f>
        <v>30000</v>
      </c>
      <c r="E287" s="64">
        <f>E288</f>
        <v>6300</v>
      </c>
      <c r="F287" s="64">
        <f t="shared" si="162"/>
        <v>36300</v>
      </c>
      <c r="G287" s="64">
        <f>G288</f>
        <v>0</v>
      </c>
      <c r="H287" s="64">
        <f aca="true" t="shared" si="168" ref="H287:N287">H288</f>
        <v>36300</v>
      </c>
      <c r="I287" s="64">
        <f t="shared" si="168"/>
        <v>0</v>
      </c>
      <c r="J287" s="64">
        <f t="shared" si="168"/>
        <v>0</v>
      </c>
      <c r="K287" s="64">
        <f t="shared" si="168"/>
        <v>0</v>
      </c>
      <c r="L287" s="64">
        <f t="shared" si="168"/>
        <v>0</v>
      </c>
      <c r="M287" s="64">
        <f t="shared" si="168"/>
        <v>0</v>
      </c>
      <c r="N287" s="64">
        <f t="shared" si="168"/>
        <v>0</v>
      </c>
    </row>
    <row r="288" spans="1:14" s="99" customFormat="1" ht="14.25" customHeight="1">
      <c r="A288" s="108"/>
      <c r="B288" s="96">
        <v>322</v>
      </c>
      <c r="C288" s="97" t="s">
        <v>380</v>
      </c>
      <c r="D288" s="60">
        <v>30000</v>
      </c>
      <c r="E288" s="60">
        <f>F288-D288</f>
        <v>6300</v>
      </c>
      <c r="F288" s="60">
        <f t="shared" si="162"/>
        <v>36300</v>
      </c>
      <c r="G288" s="60">
        <v>0</v>
      </c>
      <c r="H288" s="60">
        <v>36300</v>
      </c>
      <c r="I288" s="60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</row>
    <row r="289" spans="1:14" s="11" customFormat="1" ht="18" customHeight="1">
      <c r="A289" s="107"/>
      <c r="B289" s="62">
        <v>42</v>
      </c>
      <c r="C289" s="62" t="s">
        <v>407</v>
      </c>
      <c r="D289" s="64">
        <f>D290</f>
        <v>375000</v>
      </c>
      <c r="E289" s="64">
        <f>E290</f>
        <v>-175000</v>
      </c>
      <c r="F289" s="64">
        <f t="shared" si="162"/>
        <v>200000</v>
      </c>
      <c r="G289" s="64">
        <f>G290</f>
        <v>0</v>
      </c>
      <c r="H289" s="64">
        <f aca="true" t="shared" si="169" ref="H289:N289">H290</f>
        <v>200000</v>
      </c>
      <c r="I289" s="64">
        <f t="shared" si="169"/>
        <v>0</v>
      </c>
      <c r="J289" s="64">
        <f t="shared" si="169"/>
        <v>0</v>
      </c>
      <c r="K289" s="64">
        <f t="shared" si="169"/>
        <v>0</v>
      </c>
      <c r="L289" s="64">
        <f t="shared" si="169"/>
        <v>0</v>
      </c>
      <c r="M289" s="64">
        <f t="shared" si="169"/>
        <v>0</v>
      </c>
      <c r="N289" s="64">
        <f t="shared" si="169"/>
        <v>0</v>
      </c>
    </row>
    <row r="290" spans="1:14" s="99" customFormat="1" ht="14.25" customHeight="1">
      <c r="A290" s="108"/>
      <c r="B290" s="96" t="s">
        <v>99</v>
      </c>
      <c r="C290" s="97" t="s">
        <v>383</v>
      </c>
      <c r="D290" s="60">
        <v>375000</v>
      </c>
      <c r="E290" s="60">
        <f>F290-D290</f>
        <v>-175000</v>
      </c>
      <c r="F290" s="60">
        <f>SUM(G290:N290)</f>
        <v>200000</v>
      </c>
      <c r="G290" s="60">
        <v>0</v>
      </c>
      <c r="H290" s="60">
        <v>200000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</row>
    <row r="291" spans="1:14" s="11" customFormat="1" ht="24" customHeight="1">
      <c r="A291" s="105" t="s">
        <v>77</v>
      </c>
      <c r="B291" s="153" t="s">
        <v>631</v>
      </c>
      <c r="C291" s="150"/>
      <c r="D291" s="14">
        <f>D292</f>
        <v>180000</v>
      </c>
      <c r="E291" s="14">
        <f>E292</f>
        <v>0</v>
      </c>
      <c r="F291" s="118">
        <f>SUM(G291:N291)</f>
        <v>180000</v>
      </c>
      <c r="G291" s="14">
        <f aca="true" t="shared" si="170" ref="G291:N291">G292</f>
        <v>0</v>
      </c>
      <c r="H291" s="14">
        <f t="shared" si="170"/>
        <v>110000</v>
      </c>
      <c r="I291" s="14">
        <f t="shared" si="170"/>
        <v>0</v>
      </c>
      <c r="J291" s="14">
        <f t="shared" si="170"/>
        <v>70000</v>
      </c>
      <c r="K291" s="14">
        <f t="shared" si="170"/>
        <v>0</v>
      </c>
      <c r="L291" s="14">
        <f t="shared" si="170"/>
        <v>0</v>
      </c>
      <c r="M291" s="14">
        <f t="shared" si="170"/>
        <v>0</v>
      </c>
      <c r="N291" s="14">
        <f t="shared" si="170"/>
        <v>0</v>
      </c>
    </row>
    <row r="292" spans="1:14" s="11" customFormat="1" ht="18" customHeight="1">
      <c r="A292" s="107"/>
      <c r="B292" s="62">
        <v>45</v>
      </c>
      <c r="C292" s="63" t="s">
        <v>405</v>
      </c>
      <c r="D292" s="64">
        <f>D293</f>
        <v>180000</v>
      </c>
      <c r="E292" s="64">
        <f>E293</f>
        <v>0</v>
      </c>
      <c r="F292" s="64">
        <f>SUM(G292:N292)</f>
        <v>180000</v>
      </c>
      <c r="G292" s="64">
        <f aca="true" t="shared" si="171" ref="G292:N292">G293</f>
        <v>0</v>
      </c>
      <c r="H292" s="64">
        <f t="shared" si="171"/>
        <v>110000</v>
      </c>
      <c r="I292" s="64">
        <f t="shared" si="171"/>
        <v>0</v>
      </c>
      <c r="J292" s="64">
        <f t="shared" si="171"/>
        <v>70000</v>
      </c>
      <c r="K292" s="64">
        <f t="shared" si="171"/>
        <v>0</v>
      </c>
      <c r="L292" s="64">
        <f t="shared" si="171"/>
        <v>0</v>
      </c>
      <c r="M292" s="64">
        <f t="shared" si="171"/>
        <v>0</v>
      </c>
      <c r="N292" s="64">
        <f t="shared" si="171"/>
        <v>0</v>
      </c>
    </row>
    <row r="293" spans="1:14" s="99" customFormat="1" ht="14.25" customHeight="1">
      <c r="A293" s="108"/>
      <c r="B293" s="96">
        <v>451</v>
      </c>
      <c r="C293" s="97" t="s">
        <v>406</v>
      </c>
      <c r="D293" s="60">
        <v>180000</v>
      </c>
      <c r="E293" s="60">
        <f>F293-D293</f>
        <v>0</v>
      </c>
      <c r="F293" s="60">
        <f>SUM(G293:N293)</f>
        <v>180000</v>
      </c>
      <c r="G293" s="60">
        <v>0</v>
      </c>
      <c r="H293" s="60">
        <v>110000</v>
      </c>
      <c r="I293" s="60">
        <v>0</v>
      </c>
      <c r="J293" s="60">
        <v>70000</v>
      </c>
      <c r="K293" s="60">
        <v>0</v>
      </c>
      <c r="L293" s="60">
        <v>0</v>
      </c>
      <c r="M293" s="60">
        <v>0</v>
      </c>
      <c r="N293" s="60">
        <v>0</v>
      </c>
    </row>
    <row r="294" spans="1:14" s="11" customFormat="1" ht="24" customHeight="1">
      <c r="A294" s="105" t="s">
        <v>77</v>
      </c>
      <c r="B294" s="153" t="s">
        <v>632</v>
      </c>
      <c r="C294" s="150"/>
      <c r="D294" s="14">
        <f>D295+D302</f>
        <v>200000</v>
      </c>
      <c r="E294" s="14">
        <f>E295+E302</f>
        <v>-200000</v>
      </c>
      <c r="F294" s="118">
        <f aca="true" t="shared" si="172" ref="F294:F309">SUM(G294:N294)</f>
        <v>0</v>
      </c>
      <c r="G294" s="14">
        <f aca="true" t="shared" si="173" ref="G294:N294">G295+G302</f>
        <v>0</v>
      </c>
      <c r="H294" s="14">
        <f t="shared" si="173"/>
        <v>0</v>
      </c>
      <c r="I294" s="14">
        <f t="shared" si="173"/>
        <v>0</v>
      </c>
      <c r="J294" s="14">
        <f t="shared" si="173"/>
        <v>0</v>
      </c>
      <c r="K294" s="14">
        <f t="shared" si="173"/>
        <v>0</v>
      </c>
      <c r="L294" s="14">
        <f t="shared" si="173"/>
        <v>0</v>
      </c>
      <c r="M294" s="14">
        <f t="shared" si="173"/>
        <v>0</v>
      </c>
      <c r="N294" s="14">
        <f t="shared" si="173"/>
        <v>0</v>
      </c>
    </row>
    <row r="295" spans="1:14" s="11" customFormat="1" ht="20.25" customHeight="1">
      <c r="A295" s="107"/>
      <c r="B295" s="62">
        <v>3</v>
      </c>
      <c r="C295" s="63" t="s">
        <v>3</v>
      </c>
      <c r="D295" s="64">
        <f>D296+D299</f>
        <v>200000</v>
      </c>
      <c r="E295" s="64">
        <f>E296+E299</f>
        <v>-200000</v>
      </c>
      <c r="F295" s="64">
        <f t="shared" si="172"/>
        <v>0</v>
      </c>
      <c r="G295" s="64">
        <f aca="true" t="shared" si="174" ref="G295:N295">G296+G299</f>
        <v>0</v>
      </c>
      <c r="H295" s="64">
        <f t="shared" si="174"/>
        <v>0</v>
      </c>
      <c r="I295" s="64">
        <f t="shared" si="174"/>
        <v>0</v>
      </c>
      <c r="J295" s="64">
        <f t="shared" si="174"/>
        <v>0</v>
      </c>
      <c r="K295" s="64">
        <f t="shared" si="174"/>
        <v>0</v>
      </c>
      <c r="L295" s="64">
        <f t="shared" si="174"/>
        <v>0</v>
      </c>
      <c r="M295" s="64">
        <f t="shared" si="174"/>
        <v>0</v>
      </c>
      <c r="N295" s="64">
        <f t="shared" si="174"/>
        <v>0</v>
      </c>
    </row>
    <row r="296" spans="1:14" s="11" customFormat="1" ht="18" customHeight="1">
      <c r="A296" s="107"/>
      <c r="B296" s="62">
        <v>31</v>
      </c>
      <c r="C296" s="62" t="s">
        <v>9</v>
      </c>
      <c r="D296" s="64">
        <f>D297+D298</f>
        <v>0</v>
      </c>
      <c r="E296" s="64">
        <f>E297+E298</f>
        <v>0</v>
      </c>
      <c r="F296" s="64">
        <f t="shared" si="172"/>
        <v>0</v>
      </c>
      <c r="G296" s="64">
        <f aca="true" t="shared" si="175" ref="G296:N296">G297+G298</f>
        <v>0</v>
      </c>
      <c r="H296" s="64">
        <f t="shared" si="175"/>
        <v>0</v>
      </c>
      <c r="I296" s="64">
        <f t="shared" si="175"/>
        <v>0</v>
      </c>
      <c r="J296" s="64">
        <f t="shared" si="175"/>
        <v>0</v>
      </c>
      <c r="K296" s="64">
        <f t="shared" si="175"/>
        <v>0</v>
      </c>
      <c r="L296" s="64">
        <f t="shared" si="175"/>
        <v>0</v>
      </c>
      <c r="M296" s="64">
        <f t="shared" si="175"/>
        <v>0</v>
      </c>
      <c r="N296" s="64">
        <f t="shared" si="175"/>
        <v>0</v>
      </c>
    </row>
    <row r="297" spans="1:14" s="99" customFormat="1" ht="15" customHeight="1">
      <c r="A297" s="108"/>
      <c r="B297" s="96">
        <v>311</v>
      </c>
      <c r="C297" s="96" t="s">
        <v>376</v>
      </c>
      <c r="D297" s="60">
        <v>0</v>
      </c>
      <c r="E297" s="60">
        <f>F297-D297</f>
        <v>0</v>
      </c>
      <c r="F297" s="60">
        <f t="shared" si="172"/>
        <v>0</v>
      </c>
      <c r="G297" s="60">
        <v>0</v>
      </c>
      <c r="H297" s="58">
        <v>0</v>
      </c>
      <c r="I297" s="58">
        <v>0</v>
      </c>
      <c r="J297" s="60">
        <v>0</v>
      </c>
      <c r="K297" s="58">
        <v>0</v>
      </c>
      <c r="L297" s="58">
        <v>0</v>
      </c>
      <c r="M297" s="58">
        <v>0</v>
      </c>
      <c r="N297" s="58">
        <v>0</v>
      </c>
    </row>
    <row r="298" spans="1:14" s="99" customFormat="1" ht="15" customHeight="1">
      <c r="A298" s="108"/>
      <c r="B298" s="96">
        <v>313</v>
      </c>
      <c r="C298" s="96" t="s">
        <v>378</v>
      </c>
      <c r="D298" s="60">
        <v>0</v>
      </c>
      <c r="E298" s="60">
        <f>F298-D298</f>
        <v>0</v>
      </c>
      <c r="F298" s="60">
        <f t="shared" si="172"/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</row>
    <row r="299" spans="1:14" s="11" customFormat="1" ht="18" customHeight="1">
      <c r="A299" s="107"/>
      <c r="B299" s="62">
        <v>32</v>
      </c>
      <c r="C299" s="63" t="s">
        <v>10</v>
      </c>
      <c r="D299" s="64">
        <f>D300+D301</f>
        <v>200000</v>
      </c>
      <c r="E299" s="64">
        <f>E300+E301</f>
        <v>-200000</v>
      </c>
      <c r="F299" s="64">
        <f t="shared" si="172"/>
        <v>0</v>
      </c>
      <c r="G299" s="64">
        <f aca="true" t="shared" si="176" ref="G299:N299">G300+G301</f>
        <v>0</v>
      </c>
      <c r="H299" s="64">
        <f t="shared" si="176"/>
        <v>0</v>
      </c>
      <c r="I299" s="64">
        <f t="shared" si="176"/>
        <v>0</v>
      </c>
      <c r="J299" s="64">
        <f t="shared" si="176"/>
        <v>0</v>
      </c>
      <c r="K299" s="64">
        <f t="shared" si="176"/>
        <v>0</v>
      </c>
      <c r="L299" s="64">
        <f t="shared" si="176"/>
        <v>0</v>
      </c>
      <c r="M299" s="64">
        <f t="shared" si="176"/>
        <v>0</v>
      </c>
      <c r="N299" s="64">
        <f t="shared" si="176"/>
        <v>0</v>
      </c>
    </row>
    <row r="300" spans="1:14" s="99" customFormat="1" ht="15" customHeight="1">
      <c r="A300" s="108"/>
      <c r="B300" s="100">
        <v>321</v>
      </c>
      <c r="C300" s="96" t="s">
        <v>412</v>
      </c>
      <c r="D300" s="60">
        <v>0</v>
      </c>
      <c r="E300" s="60">
        <f>F300-D300</f>
        <v>0</v>
      </c>
      <c r="F300" s="60">
        <f t="shared" si="172"/>
        <v>0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</row>
    <row r="301" spans="1:14" s="99" customFormat="1" ht="14.25" customHeight="1">
      <c r="A301" s="108"/>
      <c r="B301" s="96" t="s">
        <v>23</v>
      </c>
      <c r="C301" s="97" t="s">
        <v>386</v>
      </c>
      <c r="D301" s="60">
        <v>200000</v>
      </c>
      <c r="E301" s="60">
        <f>F301-D301</f>
        <v>-200000</v>
      </c>
      <c r="F301" s="60">
        <f t="shared" si="172"/>
        <v>0</v>
      </c>
      <c r="G301" s="60">
        <v>0</v>
      </c>
      <c r="H301" s="60">
        <v>0</v>
      </c>
      <c r="I301" s="60">
        <v>0</v>
      </c>
      <c r="J301" s="60">
        <v>0</v>
      </c>
      <c r="K301" s="58">
        <v>0</v>
      </c>
      <c r="L301" s="58">
        <v>0</v>
      </c>
      <c r="M301" s="58">
        <v>0</v>
      </c>
      <c r="N301" s="58">
        <v>0</v>
      </c>
    </row>
    <row r="302" spans="1:14" s="11" customFormat="1" ht="18" customHeight="1">
      <c r="A302" s="107"/>
      <c r="B302" s="62">
        <v>45</v>
      </c>
      <c r="C302" s="63" t="s">
        <v>405</v>
      </c>
      <c r="D302" s="64">
        <f>D303</f>
        <v>0</v>
      </c>
      <c r="E302" s="64">
        <f>E303</f>
        <v>0</v>
      </c>
      <c r="F302" s="64">
        <f t="shared" si="172"/>
        <v>0</v>
      </c>
      <c r="G302" s="64">
        <f aca="true" t="shared" si="177" ref="G302:N302">G303</f>
        <v>0</v>
      </c>
      <c r="H302" s="64">
        <f t="shared" si="177"/>
        <v>0</v>
      </c>
      <c r="I302" s="64">
        <f t="shared" si="177"/>
        <v>0</v>
      </c>
      <c r="J302" s="64">
        <f t="shared" si="177"/>
        <v>0</v>
      </c>
      <c r="K302" s="64">
        <f t="shared" si="177"/>
        <v>0</v>
      </c>
      <c r="L302" s="64">
        <f t="shared" si="177"/>
        <v>0</v>
      </c>
      <c r="M302" s="64">
        <f t="shared" si="177"/>
        <v>0</v>
      </c>
      <c r="N302" s="64">
        <f t="shared" si="177"/>
        <v>0</v>
      </c>
    </row>
    <row r="303" spans="1:14" s="99" customFormat="1" ht="14.25" customHeight="1">
      <c r="A303" s="108"/>
      <c r="B303" s="96">
        <v>451</v>
      </c>
      <c r="C303" s="97" t="s">
        <v>406</v>
      </c>
      <c r="D303" s="60">
        <v>0</v>
      </c>
      <c r="E303" s="60">
        <f>F303-D303</f>
        <v>0</v>
      </c>
      <c r="F303" s="60">
        <f t="shared" si="172"/>
        <v>0</v>
      </c>
      <c r="G303" s="60">
        <v>0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</row>
    <row r="304" spans="1:14" s="56" customFormat="1" ht="15" customHeight="1">
      <c r="A304" s="151" t="s">
        <v>17</v>
      </c>
      <c r="B304" s="151" t="s">
        <v>240</v>
      </c>
      <c r="C304" s="152" t="s">
        <v>27</v>
      </c>
      <c r="D304" s="151" t="s">
        <v>657</v>
      </c>
      <c r="E304" s="151" t="s">
        <v>585</v>
      </c>
      <c r="F304" s="157" t="s">
        <v>664</v>
      </c>
      <c r="G304" s="152" t="s">
        <v>658</v>
      </c>
      <c r="H304" s="152"/>
      <c r="I304" s="152"/>
      <c r="J304" s="152"/>
      <c r="K304" s="152"/>
      <c r="L304" s="152"/>
      <c r="M304" s="152"/>
      <c r="N304" s="152"/>
    </row>
    <row r="305" spans="1:14" s="56" customFormat="1" ht="35.25" customHeight="1">
      <c r="A305" s="152"/>
      <c r="B305" s="152"/>
      <c r="C305" s="152"/>
      <c r="D305" s="152"/>
      <c r="E305" s="152"/>
      <c r="F305" s="158"/>
      <c r="G305" s="54" t="s">
        <v>166</v>
      </c>
      <c r="H305" s="54" t="s">
        <v>18</v>
      </c>
      <c r="I305" s="54" t="s">
        <v>165</v>
      </c>
      <c r="J305" s="54" t="s">
        <v>167</v>
      </c>
      <c r="K305" s="54" t="s">
        <v>19</v>
      </c>
      <c r="L305" s="54" t="s">
        <v>430</v>
      </c>
      <c r="M305" s="54" t="s">
        <v>168</v>
      </c>
      <c r="N305" s="54" t="s">
        <v>302</v>
      </c>
    </row>
    <row r="306" spans="1:14" s="56" customFormat="1" ht="10.5" customHeight="1">
      <c r="A306" s="55">
        <v>1</v>
      </c>
      <c r="B306" s="55">
        <v>2</v>
      </c>
      <c r="C306" s="55">
        <v>3</v>
      </c>
      <c r="D306" s="55">
        <v>4</v>
      </c>
      <c r="E306" s="55">
        <v>5</v>
      </c>
      <c r="F306" s="55">
        <v>6</v>
      </c>
      <c r="G306" s="55">
        <v>7</v>
      </c>
      <c r="H306" s="55">
        <v>8</v>
      </c>
      <c r="I306" s="55">
        <v>9</v>
      </c>
      <c r="J306" s="55">
        <v>10</v>
      </c>
      <c r="K306" s="55">
        <v>11</v>
      </c>
      <c r="L306" s="55">
        <v>12</v>
      </c>
      <c r="M306" s="55">
        <v>13</v>
      </c>
      <c r="N306" s="55">
        <v>14</v>
      </c>
    </row>
    <row r="307" spans="1:14" s="11" customFormat="1" ht="24" customHeight="1">
      <c r="A307" s="105" t="s">
        <v>77</v>
      </c>
      <c r="B307" s="149" t="s">
        <v>726</v>
      </c>
      <c r="C307" s="150"/>
      <c r="D307" s="14">
        <f>D308</f>
        <v>2500000</v>
      </c>
      <c r="E307" s="14">
        <f>E308</f>
        <v>2100000</v>
      </c>
      <c r="F307" s="118">
        <f t="shared" si="172"/>
        <v>4600000</v>
      </c>
      <c r="G307" s="14">
        <f aca="true" t="shared" si="178" ref="G307:N307">G308</f>
        <v>820000</v>
      </c>
      <c r="H307" s="14">
        <f t="shared" si="178"/>
        <v>2742700</v>
      </c>
      <c r="I307" s="14">
        <f t="shared" si="178"/>
        <v>0</v>
      </c>
      <c r="J307" s="14">
        <f t="shared" si="178"/>
        <v>140000</v>
      </c>
      <c r="K307" s="14">
        <f t="shared" si="178"/>
        <v>0</v>
      </c>
      <c r="L307" s="14">
        <f t="shared" si="178"/>
        <v>0</v>
      </c>
      <c r="M307" s="14">
        <f t="shared" si="178"/>
        <v>0</v>
      </c>
      <c r="N307" s="14">
        <f t="shared" si="178"/>
        <v>897300</v>
      </c>
    </row>
    <row r="308" spans="1:14" s="11" customFormat="1" ht="18" customHeight="1">
      <c r="A308" s="107"/>
      <c r="B308" s="62" t="s">
        <v>1</v>
      </c>
      <c r="C308" s="63" t="s">
        <v>405</v>
      </c>
      <c r="D308" s="64">
        <f>D309</f>
        <v>2500000</v>
      </c>
      <c r="E308" s="64">
        <f>E309</f>
        <v>2100000</v>
      </c>
      <c r="F308" s="64">
        <f t="shared" si="172"/>
        <v>4600000</v>
      </c>
      <c r="G308" s="64">
        <f aca="true" t="shared" si="179" ref="G308:N308">G309</f>
        <v>820000</v>
      </c>
      <c r="H308" s="64">
        <f t="shared" si="179"/>
        <v>2742700</v>
      </c>
      <c r="I308" s="64">
        <f t="shared" si="179"/>
        <v>0</v>
      </c>
      <c r="J308" s="64">
        <f t="shared" si="179"/>
        <v>140000</v>
      </c>
      <c r="K308" s="64">
        <f t="shared" si="179"/>
        <v>0</v>
      </c>
      <c r="L308" s="64">
        <f t="shared" si="179"/>
        <v>0</v>
      </c>
      <c r="M308" s="64">
        <f t="shared" si="179"/>
        <v>0</v>
      </c>
      <c r="N308" s="64">
        <f t="shared" si="179"/>
        <v>897300</v>
      </c>
    </row>
    <row r="309" spans="1:14" s="99" customFormat="1" ht="14.25" customHeight="1">
      <c r="A309" s="108"/>
      <c r="B309" s="96">
        <v>451</v>
      </c>
      <c r="C309" s="97" t="s">
        <v>406</v>
      </c>
      <c r="D309" s="60">
        <v>2500000</v>
      </c>
      <c r="E309" s="60">
        <f>F309-D309</f>
        <v>2100000</v>
      </c>
      <c r="F309" s="60">
        <f t="shared" si="172"/>
        <v>4600000</v>
      </c>
      <c r="G309" s="60">
        <v>820000</v>
      </c>
      <c r="H309" s="60">
        <v>2742700</v>
      </c>
      <c r="I309" s="60">
        <v>0</v>
      </c>
      <c r="J309" s="60">
        <v>140000</v>
      </c>
      <c r="K309" s="60">
        <v>0</v>
      </c>
      <c r="L309" s="60">
        <v>0</v>
      </c>
      <c r="M309" s="60">
        <v>0</v>
      </c>
      <c r="N309" s="60">
        <v>897300</v>
      </c>
    </row>
    <row r="310" spans="1:14" s="11" customFormat="1" ht="30" customHeight="1">
      <c r="A310" s="115"/>
      <c r="B310" s="159" t="s">
        <v>633</v>
      </c>
      <c r="C310" s="160"/>
      <c r="D310" s="15">
        <f aca="true" t="shared" si="180" ref="D310:N311">D311</f>
        <v>150000</v>
      </c>
      <c r="E310" s="15">
        <f t="shared" si="180"/>
        <v>0</v>
      </c>
      <c r="F310" s="15">
        <f>SUM(G310:N310)</f>
        <v>150000</v>
      </c>
      <c r="G310" s="15">
        <f t="shared" si="180"/>
        <v>150000</v>
      </c>
      <c r="H310" s="15">
        <f t="shared" si="180"/>
        <v>0</v>
      </c>
      <c r="I310" s="15">
        <f t="shared" si="180"/>
        <v>0</v>
      </c>
      <c r="J310" s="15">
        <f t="shared" si="180"/>
        <v>0</v>
      </c>
      <c r="K310" s="15">
        <f t="shared" si="180"/>
        <v>0</v>
      </c>
      <c r="L310" s="15">
        <f t="shared" si="180"/>
        <v>0</v>
      </c>
      <c r="M310" s="15">
        <f t="shared" si="180"/>
        <v>0</v>
      </c>
      <c r="N310" s="15">
        <f t="shared" si="180"/>
        <v>0</v>
      </c>
    </row>
    <row r="311" spans="1:14" s="11" customFormat="1" ht="24.75" customHeight="1">
      <c r="A311" s="105" t="s">
        <v>78</v>
      </c>
      <c r="B311" s="153" t="s">
        <v>634</v>
      </c>
      <c r="C311" s="150"/>
      <c r="D311" s="14">
        <f>D312</f>
        <v>150000</v>
      </c>
      <c r="E311" s="14">
        <f>E312</f>
        <v>0</v>
      </c>
      <c r="F311" s="118">
        <f>SUM(G311:N311)</f>
        <v>150000</v>
      </c>
      <c r="G311" s="14">
        <f t="shared" si="180"/>
        <v>150000</v>
      </c>
      <c r="H311" s="14">
        <f t="shared" si="180"/>
        <v>0</v>
      </c>
      <c r="I311" s="14">
        <f t="shared" si="180"/>
        <v>0</v>
      </c>
      <c r="J311" s="14">
        <f t="shared" si="180"/>
        <v>0</v>
      </c>
      <c r="K311" s="14">
        <f t="shared" si="180"/>
        <v>0</v>
      </c>
      <c r="L311" s="14">
        <f t="shared" si="180"/>
        <v>0</v>
      </c>
      <c r="M311" s="14">
        <f t="shared" si="180"/>
        <v>0</v>
      </c>
      <c r="N311" s="14">
        <f t="shared" si="180"/>
        <v>0</v>
      </c>
    </row>
    <row r="312" spans="1:14" s="11" customFormat="1" ht="18" customHeight="1">
      <c r="A312" s="107"/>
      <c r="B312" s="62">
        <v>38</v>
      </c>
      <c r="C312" s="63" t="s">
        <v>391</v>
      </c>
      <c r="D312" s="64">
        <f>D313</f>
        <v>150000</v>
      </c>
      <c r="E312" s="64">
        <f>E313</f>
        <v>0</v>
      </c>
      <c r="F312" s="64">
        <f>SUM(G312:N312)</f>
        <v>150000</v>
      </c>
      <c r="G312" s="64">
        <f>G313</f>
        <v>150000</v>
      </c>
      <c r="H312" s="64">
        <f aca="true" t="shared" si="181" ref="H312:N312">H313</f>
        <v>0</v>
      </c>
      <c r="I312" s="64">
        <f t="shared" si="181"/>
        <v>0</v>
      </c>
      <c r="J312" s="64">
        <f t="shared" si="181"/>
        <v>0</v>
      </c>
      <c r="K312" s="64">
        <f t="shared" si="181"/>
        <v>0</v>
      </c>
      <c r="L312" s="64">
        <f t="shared" si="181"/>
        <v>0</v>
      </c>
      <c r="M312" s="64">
        <f t="shared" si="181"/>
        <v>0</v>
      </c>
      <c r="N312" s="64">
        <f t="shared" si="181"/>
        <v>0</v>
      </c>
    </row>
    <row r="313" spans="1:14" s="99" customFormat="1" ht="15" customHeight="1">
      <c r="A313" s="108"/>
      <c r="B313" s="96">
        <v>381</v>
      </c>
      <c r="C313" s="97" t="s">
        <v>392</v>
      </c>
      <c r="D313" s="60">
        <v>150000</v>
      </c>
      <c r="E313" s="60">
        <f>F313-D313</f>
        <v>0</v>
      </c>
      <c r="F313" s="60">
        <f>SUM(G313:N313)</f>
        <v>150000</v>
      </c>
      <c r="G313" s="60">
        <v>150000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0</v>
      </c>
    </row>
    <row r="314" spans="1:14" s="11" customFormat="1" ht="30" customHeight="1">
      <c r="A314" s="114"/>
      <c r="B314" s="156" t="s">
        <v>495</v>
      </c>
      <c r="C314" s="155"/>
      <c r="D314" s="15">
        <f>D315+D318</f>
        <v>400000</v>
      </c>
      <c r="E314" s="15">
        <f>E315+E318</f>
        <v>-25000</v>
      </c>
      <c r="F314" s="15">
        <f aca="true" t="shared" si="182" ref="F314:F324">SUM(G314:N314)</f>
        <v>375000</v>
      </c>
      <c r="G314" s="15">
        <f aca="true" t="shared" si="183" ref="G314:N314">G315+G318</f>
        <v>375000</v>
      </c>
      <c r="H314" s="15">
        <f t="shared" si="183"/>
        <v>0</v>
      </c>
      <c r="I314" s="15">
        <f t="shared" si="183"/>
        <v>0</v>
      </c>
      <c r="J314" s="15">
        <f t="shared" si="183"/>
        <v>0</v>
      </c>
      <c r="K314" s="15">
        <f t="shared" si="183"/>
        <v>0</v>
      </c>
      <c r="L314" s="15">
        <f t="shared" si="183"/>
        <v>0</v>
      </c>
      <c r="M314" s="15">
        <f t="shared" si="183"/>
        <v>0</v>
      </c>
      <c r="N314" s="15">
        <f t="shared" si="183"/>
        <v>0</v>
      </c>
    </row>
    <row r="315" spans="1:14" s="11" customFormat="1" ht="24.75" customHeight="1">
      <c r="A315" s="105" t="s">
        <v>60</v>
      </c>
      <c r="B315" s="153" t="s">
        <v>496</v>
      </c>
      <c r="C315" s="150"/>
      <c r="D315" s="14">
        <f>D316</f>
        <v>100000</v>
      </c>
      <c r="E315" s="14">
        <f>E316</f>
        <v>0</v>
      </c>
      <c r="F315" s="118">
        <f t="shared" si="182"/>
        <v>100000</v>
      </c>
      <c r="G315" s="14">
        <f aca="true" t="shared" si="184" ref="G315:N315">G316</f>
        <v>100000</v>
      </c>
      <c r="H315" s="14">
        <f t="shared" si="184"/>
        <v>0</v>
      </c>
      <c r="I315" s="14">
        <f t="shared" si="184"/>
        <v>0</v>
      </c>
      <c r="J315" s="14">
        <f t="shared" si="184"/>
        <v>0</v>
      </c>
      <c r="K315" s="14">
        <f t="shared" si="184"/>
        <v>0</v>
      </c>
      <c r="L315" s="14">
        <f t="shared" si="184"/>
        <v>0</v>
      </c>
      <c r="M315" s="14">
        <f t="shared" si="184"/>
        <v>0</v>
      </c>
      <c r="N315" s="14">
        <f t="shared" si="184"/>
        <v>0</v>
      </c>
    </row>
    <row r="316" spans="1:14" s="11" customFormat="1" ht="18" customHeight="1">
      <c r="A316" s="107"/>
      <c r="B316" s="62">
        <v>38</v>
      </c>
      <c r="C316" s="63" t="s">
        <v>391</v>
      </c>
      <c r="D316" s="64">
        <f>D317</f>
        <v>100000</v>
      </c>
      <c r="E316" s="64">
        <f>E317</f>
        <v>0</v>
      </c>
      <c r="F316" s="64">
        <f t="shared" si="182"/>
        <v>100000</v>
      </c>
      <c r="G316" s="64">
        <f aca="true" t="shared" si="185" ref="G316:N316">G317</f>
        <v>100000</v>
      </c>
      <c r="H316" s="64">
        <f t="shared" si="185"/>
        <v>0</v>
      </c>
      <c r="I316" s="64">
        <f t="shared" si="185"/>
        <v>0</v>
      </c>
      <c r="J316" s="64">
        <f t="shared" si="185"/>
        <v>0</v>
      </c>
      <c r="K316" s="64">
        <f t="shared" si="185"/>
        <v>0</v>
      </c>
      <c r="L316" s="64">
        <f t="shared" si="185"/>
        <v>0</v>
      </c>
      <c r="M316" s="64">
        <f t="shared" si="185"/>
        <v>0</v>
      </c>
      <c r="N316" s="64">
        <f t="shared" si="185"/>
        <v>0</v>
      </c>
    </row>
    <row r="317" spans="1:14" s="99" customFormat="1" ht="15" customHeight="1">
      <c r="A317" s="108"/>
      <c r="B317" s="96">
        <v>381</v>
      </c>
      <c r="C317" s="97" t="s">
        <v>392</v>
      </c>
      <c r="D317" s="60">
        <v>100000</v>
      </c>
      <c r="E317" s="60">
        <f>F317-D317</f>
        <v>0</v>
      </c>
      <c r="F317" s="60">
        <f t="shared" si="182"/>
        <v>100000</v>
      </c>
      <c r="G317" s="60">
        <v>100000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</row>
    <row r="318" spans="1:14" s="11" customFormat="1" ht="24.75" customHeight="1">
      <c r="A318" s="105" t="s">
        <v>60</v>
      </c>
      <c r="B318" s="153" t="s">
        <v>497</v>
      </c>
      <c r="C318" s="150"/>
      <c r="D318" s="14">
        <f>D319</f>
        <v>300000</v>
      </c>
      <c r="E318" s="14">
        <f>E319</f>
        <v>-25000</v>
      </c>
      <c r="F318" s="118">
        <f t="shared" si="182"/>
        <v>275000</v>
      </c>
      <c r="G318" s="14">
        <f aca="true" t="shared" si="186" ref="G318:N318">G319</f>
        <v>275000</v>
      </c>
      <c r="H318" s="14">
        <f t="shared" si="186"/>
        <v>0</v>
      </c>
      <c r="I318" s="14">
        <f t="shared" si="186"/>
        <v>0</v>
      </c>
      <c r="J318" s="14">
        <f t="shared" si="186"/>
        <v>0</v>
      </c>
      <c r="K318" s="14">
        <f t="shared" si="186"/>
        <v>0</v>
      </c>
      <c r="L318" s="14">
        <f t="shared" si="186"/>
        <v>0</v>
      </c>
      <c r="M318" s="14">
        <f t="shared" si="186"/>
        <v>0</v>
      </c>
      <c r="N318" s="14">
        <f t="shared" si="186"/>
        <v>0</v>
      </c>
    </row>
    <row r="319" spans="1:14" s="11" customFormat="1" ht="18" customHeight="1">
      <c r="A319" s="107"/>
      <c r="B319" s="62">
        <v>38</v>
      </c>
      <c r="C319" s="63" t="s">
        <v>391</v>
      </c>
      <c r="D319" s="64">
        <f>D320</f>
        <v>300000</v>
      </c>
      <c r="E319" s="64">
        <f>E320</f>
        <v>-25000</v>
      </c>
      <c r="F319" s="64">
        <f t="shared" si="182"/>
        <v>275000</v>
      </c>
      <c r="G319" s="64">
        <f aca="true" t="shared" si="187" ref="G319:N319">G320</f>
        <v>275000</v>
      </c>
      <c r="H319" s="64">
        <f t="shared" si="187"/>
        <v>0</v>
      </c>
      <c r="I319" s="64">
        <f t="shared" si="187"/>
        <v>0</v>
      </c>
      <c r="J319" s="64">
        <f t="shared" si="187"/>
        <v>0</v>
      </c>
      <c r="K319" s="64">
        <f t="shared" si="187"/>
        <v>0</v>
      </c>
      <c r="L319" s="64">
        <f t="shared" si="187"/>
        <v>0</v>
      </c>
      <c r="M319" s="64">
        <f t="shared" si="187"/>
        <v>0</v>
      </c>
      <c r="N319" s="64">
        <f t="shared" si="187"/>
        <v>0</v>
      </c>
    </row>
    <row r="320" spans="1:14" s="99" customFormat="1" ht="15" customHeight="1">
      <c r="A320" s="108"/>
      <c r="B320" s="96">
        <v>381</v>
      </c>
      <c r="C320" s="97" t="s">
        <v>392</v>
      </c>
      <c r="D320" s="60">
        <v>300000</v>
      </c>
      <c r="E320" s="60">
        <f>F320-D320</f>
        <v>-25000</v>
      </c>
      <c r="F320" s="60">
        <f t="shared" si="182"/>
        <v>275000</v>
      </c>
      <c r="G320" s="60">
        <v>275000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</row>
    <row r="321" spans="1:14" s="11" customFormat="1" ht="30" customHeight="1">
      <c r="A321" s="114"/>
      <c r="B321" s="156" t="s">
        <v>635</v>
      </c>
      <c r="C321" s="155"/>
      <c r="D321" s="15">
        <f>D322+D325+D328</f>
        <v>666000</v>
      </c>
      <c r="E321" s="15">
        <f>E322+E325+E328</f>
        <v>50000</v>
      </c>
      <c r="F321" s="15">
        <f t="shared" si="182"/>
        <v>716000</v>
      </c>
      <c r="G321" s="15">
        <f aca="true" t="shared" si="188" ref="G321:N321">G322+G325+G328</f>
        <v>716000</v>
      </c>
      <c r="H321" s="15">
        <f t="shared" si="188"/>
        <v>0</v>
      </c>
      <c r="I321" s="15">
        <f t="shared" si="188"/>
        <v>0</v>
      </c>
      <c r="J321" s="15">
        <f t="shared" si="188"/>
        <v>0</v>
      </c>
      <c r="K321" s="15">
        <f t="shared" si="188"/>
        <v>0</v>
      </c>
      <c r="L321" s="15">
        <f t="shared" si="188"/>
        <v>0</v>
      </c>
      <c r="M321" s="15">
        <f t="shared" si="188"/>
        <v>0</v>
      </c>
      <c r="N321" s="15">
        <f t="shared" si="188"/>
        <v>0</v>
      </c>
    </row>
    <row r="322" spans="1:14" s="11" customFormat="1" ht="24.75" customHeight="1">
      <c r="A322" s="105" t="s">
        <v>81</v>
      </c>
      <c r="B322" s="153" t="s">
        <v>636</v>
      </c>
      <c r="C322" s="150"/>
      <c r="D322" s="14">
        <f>D323</f>
        <v>600000</v>
      </c>
      <c r="E322" s="14">
        <f>E323</f>
        <v>50000</v>
      </c>
      <c r="F322" s="118">
        <f t="shared" si="182"/>
        <v>650000</v>
      </c>
      <c r="G322" s="14">
        <f aca="true" t="shared" si="189" ref="G322:N322">G323</f>
        <v>650000</v>
      </c>
      <c r="H322" s="14">
        <f t="shared" si="189"/>
        <v>0</v>
      </c>
      <c r="I322" s="14">
        <f t="shared" si="189"/>
        <v>0</v>
      </c>
      <c r="J322" s="14">
        <f t="shared" si="189"/>
        <v>0</v>
      </c>
      <c r="K322" s="14">
        <f t="shared" si="189"/>
        <v>0</v>
      </c>
      <c r="L322" s="14">
        <f t="shared" si="189"/>
        <v>0</v>
      </c>
      <c r="M322" s="14">
        <f t="shared" si="189"/>
        <v>0</v>
      </c>
      <c r="N322" s="14">
        <f t="shared" si="189"/>
        <v>0</v>
      </c>
    </row>
    <row r="323" spans="1:14" s="11" customFormat="1" ht="18" customHeight="1">
      <c r="A323" s="107"/>
      <c r="B323" s="62" t="s">
        <v>208</v>
      </c>
      <c r="C323" s="63" t="s">
        <v>403</v>
      </c>
      <c r="D323" s="64">
        <f>D324</f>
        <v>600000</v>
      </c>
      <c r="E323" s="64">
        <f>E324</f>
        <v>50000</v>
      </c>
      <c r="F323" s="64">
        <f t="shared" si="182"/>
        <v>650000</v>
      </c>
      <c r="G323" s="64">
        <f>G324</f>
        <v>650000</v>
      </c>
      <c r="H323" s="64">
        <f aca="true" t="shared" si="190" ref="H323:N323">H324</f>
        <v>0</v>
      </c>
      <c r="I323" s="64">
        <f t="shared" si="190"/>
        <v>0</v>
      </c>
      <c r="J323" s="64">
        <f t="shared" si="190"/>
        <v>0</v>
      </c>
      <c r="K323" s="64">
        <f t="shared" si="190"/>
        <v>0</v>
      </c>
      <c r="L323" s="64">
        <f t="shared" si="190"/>
        <v>0</v>
      </c>
      <c r="M323" s="64">
        <f t="shared" si="190"/>
        <v>0</v>
      </c>
      <c r="N323" s="64">
        <f t="shared" si="190"/>
        <v>0</v>
      </c>
    </row>
    <row r="324" spans="1:14" s="99" customFormat="1" ht="15" customHeight="1">
      <c r="A324" s="108"/>
      <c r="B324" s="96" t="s">
        <v>243</v>
      </c>
      <c r="C324" s="97" t="s">
        <v>404</v>
      </c>
      <c r="D324" s="60">
        <v>600000</v>
      </c>
      <c r="E324" s="60">
        <f>F324-D324</f>
        <v>50000</v>
      </c>
      <c r="F324" s="60">
        <f t="shared" si="182"/>
        <v>650000</v>
      </c>
      <c r="G324" s="60">
        <v>650000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</row>
    <row r="325" spans="1:14" s="11" customFormat="1" ht="24.75" customHeight="1">
      <c r="A325" s="105" t="s">
        <v>428</v>
      </c>
      <c r="B325" s="153" t="s">
        <v>637</v>
      </c>
      <c r="C325" s="150"/>
      <c r="D325" s="14">
        <f>D326</f>
        <v>66000</v>
      </c>
      <c r="E325" s="14">
        <f>E326</f>
        <v>0</v>
      </c>
      <c r="F325" s="14">
        <f aca="true" t="shared" si="191" ref="F325:F330">SUM(G325:N325)</f>
        <v>66000</v>
      </c>
      <c r="G325" s="14">
        <f aca="true" t="shared" si="192" ref="G325:N325">G326</f>
        <v>66000</v>
      </c>
      <c r="H325" s="14">
        <f t="shared" si="192"/>
        <v>0</v>
      </c>
      <c r="I325" s="14">
        <f t="shared" si="192"/>
        <v>0</v>
      </c>
      <c r="J325" s="14">
        <f t="shared" si="192"/>
        <v>0</v>
      </c>
      <c r="K325" s="14">
        <f t="shared" si="192"/>
        <v>0</v>
      </c>
      <c r="L325" s="14">
        <f t="shared" si="192"/>
        <v>0</v>
      </c>
      <c r="M325" s="14">
        <f t="shared" si="192"/>
        <v>0</v>
      </c>
      <c r="N325" s="14">
        <f t="shared" si="192"/>
        <v>0</v>
      </c>
    </row>
    <row r="326" spans="1:14" s="11" customFormat="1" ht="18" customHeight="1">
      <c r="A326" s="107"/>
      <c r="B326" s="62" t="s">
        <v>208</v>
      </c>
      <c r="C326" s="63" t="s">
        <v>403</v>
      </c>
      <c r="D326" s="64">
        <f>D327</f>
        <v>66000</v>
      </c>
      <c r="E326" s="64">
        <f>E327</f>
        <v>0</v>
      </c>
      <c r="F326" s="64">
        <f t="shared" si="191"/>
        <v>66000</v>
      </c>
      <c r="G326" s="64">
        <f aca="true" t="shared" si="193" ref="G326:N326">G327</f>
        <v>66000</v>
      </c>
      <c r="H326" s="64">
        <f t="shared" si="193"/>
        <v>0</v>
      </c>
      <c r="I326" s="64">
        <f t="shared" si="193"/>
        <v>0</v>
      </c>
      <c r="J326" s="64">
        <f t="shared" si="193"/>
        <v>0</v>
      </c>
      <c r="K326" s="64">
        <f t="shared" si="193"/>
        <v>0</v>
      </c>
      <c r="L326" s="64">
        <f t="shared" si="193"/>
        <v>0</v>
      </c>
      <c r="M326" s="64">
        <f t="shared" si="193"/>
        <v>0</v>
      </c>
      <c r="N326" s="64">
        <f t="shared" si="193"/>
        <v>0</v>
      </c>
    </row>
    <row r="327" spans="1:14" s="99" customFormat="1" ht="15" customHeight="1">
      <c r="A327" s="108"/>
      <c r="B327" s="96" t="s">
        <v>243</v>
      </c>
      <c r="C327" s="97" t="s">
        <v>404</v>
      </c>
      <c r="D327" s="60">
        <v>66000</v>
      </c>
      <c r="E327" s="60">
        <f>F327-D327</f>
        <v>0</v>
      </c>
      <c r="F327" s="60">
        <f t="shared" si="191"/>
        <v>66000</v>
      </c>
      <c r="G327" s="60">
        <v>66000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0</v>
      </c>
      <c r="N327" s="60">
        <v>0</v>
      </c>
    </row>
    <row r="328" spans="1:14" s="11" customFormat="1" ht="24.75" customHeight="1">
      <c r="A328" s="105" t="s">
        <v>428</v>
      </c>
      <c r="B328" s="153" t="s">
        <v>638</v>
      </c>
      <c r="C328" s="150"/>
      <c r="D328" s="14">
        <f>D329</f>
        <v>0</v>
      </c>
      <c r="E328" s="14">
        <f>E329</f>
        <v>0</v>
      </c>
      <c r="F328" s="118">
        <f t="shared" si="191"/>
        <v>0</v>
      </c>
      <c r="G328" s="14">
        <f aca="true" t="shared" si="194" ref="G328:N328">G329</f>
        <v>0</v>
      </c>
      <c r="H328" s="14">
        <f t="shared" si="194"/>
        <v>0</v>
      </c>
      <c r="I328" s="14">
        <f t="shared" si="194"/>
        <v>0</v>
      </c>
      <c r="J328" s="14">
        <f t="shared" si="194"/>
        <v>0</v>
      </c>
      <c r="K328" s="14">
        <f t="shared" si="194"/>
        <v>0</v>
      </c>
      <c r="L328" s="14">
        <f t="shared" si="194"/>
        <v>0</v>
      </c>
      <c r="M328" s="14">
        <f t="shared" si="194"/>
        <v>0</v>
      </c>
      <c r="N328" s="14">
        <f t="shared" si="194"/>
        <v>0</v>
      </c>
    </row>
    <row r="329" spans="1:14" s="11" customFormat="1" ht="18" customHeight="1">
      <c r="A329" s="107"/>
      <c r="B329" s="62" t="s">
        <v>192</v>
      </c>
      <c r="C329" s="62" t="s">
        <v>408</v>
      </c>
      <c r="D329" s="64">
        <f>D330</f>
        <v>0</v>
      </c>
      <c r="E329" s="64">
        <f>E330</f>
        <v>0</v>
      </c>
      <c r="F329" s="64">
        <f t="shared" si="191"/>
        <v>0</v>
      </c>
      <c r="G329" s="64">
        <f>G330</f>
        <v>0</v>
      </c>
      <c r="H329" s="64">
        <f aca="true" t="shared" si="195" ref="H329:N329">H330</f>
        <v>0</v>
      </c>
      <c r="I329" s="64">
        <f t="shared" si="195"/>
        <v>0</v>
      </c>
      <c r="J329" s="64">
        <f t="shared" si="195"/>
        <v>0</v>
      </c>
      <c r="K329" s="64">
        <f t="shared" si="195"/>
        <v>0</v>
      </c>
      <c r="L329" s="64">
        <f t="shared" si="195"/>
        <v>0</v>
      </c>
      <c r="M329" s="64">
        <f t="shared" si="195"/>
        <v>0</v>
      </c>
      <c r="N329" s="64">
        <f t="shared" si="195"/>
        <v>0</v>
      </c>
    </row>
    <row r="330" spans="1:14" s="99" customFormat="1" ht="15" customHeight="1">
      <c r="A330" s="108"/>
      <c r="B330" s="96" t="s">
        <v>100</v>
      </c>
      <c r="C330" s="96" t="s">
        <v>399</v>
      </c>
      <c r="D330" s="60">
        <v>0</v>
      </c>
      <c r="E330" s="60">
        <f>F330-D330</f>
        <v>0</v>
      </c>
      <c r="F330" s="60">
        <f t="shared" si="191"/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  <c r="N330" s="60">
        <v>0</v>
      </c>
    </row>
    <row r="331" spans="1:14" s="11" customFormat="1" ht="30" customHeight="1">
      <c r="A331" s="113"/>
      <c r="B331" s="156" t="s">
        <v>639</v>
      </c>
      <c r="C331" s="155"/>
      <c r="D331" s="15">
        <f>D332+D338+D341+D344+D347+D350+D353</f>
        <v>1280000</v>
      </c>
      <c r="E331" s="15">
        <f>E332+E338+E341+E344+E347+E350+E353</f>
        <v>0</v>
      </c>
      <c r="F331" s="15">
        <f aca="true" t="shared" si="196" ref="F331:F341">SUM(G331:N331)</f>
        <v>1280000</v>
      </c>
      <c r="G331" s="15">
        <f aca="true" t="shared" si="197" ref="G331:N331">G332+G338+G341+G344+G347+G350+G353</f>
        <v>1120000</v>
      </c>
      <c r="H331" s="15">
        <f t="shared" si="197"/>
        <v>50000</v>
      </c>
      <c r="I331" s="15">
        <f t="shared" si="197"/>
        <v>0</v>
      </c>
      <c r="J331" s="15">
        <f t="shared" si="197"/>
        <v>10000</v>
      </c>
      <c r="K331" s="15">
        <f t="shared" si="197"/>
        <v>0</v>
      </c>
      <c r="L331" s="15">
        <f t="shared" si="197"/>
        <v>0</v>
      </c>
      <c r="M331" s="15">
        <f t="shared" si="197"/>
        <v>0</v>
      </c>
      <c r="N331" s="15">
        <f t="shared" si="197"/>
        <v>100000</v>
      </c>
    </row>
    <row r="332" spans="1:14" s="11" customFormat="1" ht="24.75" customHeight="1">
      <c r="A332" s="105" t="s">
        <v>418</v>
      </c>
      <c r="B332" s="153" t="s">
        <v>640</v>
      </c>
      <c r="C332" s="150"/>
      <c r="D332" s="14">
        <f>D333</f>
        <v>555000</v>
      </c>
      <c r="E332" s="14">
        <f>E333</f>
        <v>-30000</v>
      </c>
      <c r="F332" s="118">
        <f t="shared" si="196"/>
        <v>525000</v>
      </c>
      <c r="G332" s="14">
        <f aca="true" t="shared" si="198" ref="G332:N332">G333</f>
        <v>525000</v>
      </c>
      <c r="H332" s="14">
        <f t="shared" si="198"/>
        <v>0</v>
      </c>
      <c r="I332" s="14">
        <f t="shared" si="198"/>
        <v>0</v>
      </c>
      <c r="J332" s="14">
        <f t="shared" si="198"/>
        <v>0</v>
      </c>
      <c r="K332" s="14">
        <f t="shared" si="198"/>
        <v>0</v>
      </c>
      <c r="L332" s="14">
        <f t="shared" si="198"/>
        <v>0</v>
      </c>
      <c r="M332" s="14">
        <f t="shared" si="198"/>
        <v>0</v>
      </c>
      <c r="N332" s="14">
        <f t="shared" si="198"/>
        <v>0</v>
      </c>
    </row>
    <row r="333" spans="1:14" s="11" customFormat="1" ht="18" customHeight="1">
      <c r="A333" s="107"/>
      <c r="B333" s="62">
        <v>37</v>
      </c>
      <c r="C333" s="62" t="s">
        <v>409</v>
      </c>
      <c r="D333" s="64">
        <f>D334</f>
        <v>555000</v>
      </c>
      <c r="E333" s="64">
        <f>E334</f>
        <v>-30000</v>
      </c>
      <c r="F333" s="64">
        <f t="shared" si="196"/>
        <v>525000</v>
      </c>
      <c r="G333" s="64">
        <f aca="true" t="shared" si="199" ref="G333:N333">G334</f>
        <v>525000</v>
      </c>
      <c r="H333" s="64">
        <f t="shared" si="199"/>
        <v>0</v>
      </c>
      <c r="I333" s="64">
        <f t="shared" si="199"/>
        <v>0</v>
      </c>
      <c r="J333" s="64">
        <f t="shared" si="199"/>
        <v>0</v>
      </c>
      <c r="K333" s="64">
        <f t="shared" si="199"/>
        <v>0</v>
      </c>
      <c r="L333" s="64">
        <f t="shared" si="199"/>
        <v>0</v>
      </c>
      <c r="M333" s="64">
        <f t="shared" si="199"/>
        <v>0</v>
      </c>
      <c r="N333" s="64">
        <f t="shared" si="199"/>
        <v>0</v>
      </c>
    </row>
    <row r="334" spans="1:14" s="99" customFormat="1" ht="15" customHeight="1">
      <c r="A334" s="108"/>
      <c r="B334" s="96">
        <v>372</v>
      </c>
      <c r="C334" s="96" t="s">
        <v>410</v>
      </c>
      <c r="D334" s="60">
        <v>555000</v>
      </c>
      <c r="E334" s="60">
        <f>F334-D334</f>
        <v>-30000</v>
      </c>
      <c r="F334" s="60">
        <f t="shared" si="196"/>
        <v>525000</v>
      </c>
      <c r="G334" s="60">
        <v>525000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60">
        <v>0</v>
      </c>
    </row>
    <row r="335" spans="1:14" s="56" customFormat="1" ht="15" customHeight="1">
      <c r="A335" s="151" t="s">
        <v>17</v>
      </c>
      <c r="B335" s="151" t="s">
        <v>240</v>
      </c>
      <c r="C335" s="152" t="s">
        <v>27</v>
      </c>
      <c r="D335" s="151" t="s">
        <v>657</v>
      </c>
      <c r="E335" s="151" t="s">
        <v>585</v>
      </c>
      <c r="F335" s="157" t="s">
        <v>664</v>
      </c>
      <c r="G335" s="152" t="s">
        <v>658</v>
      </c>
      <c r="H335" s="152"/>
      <c r="I335" s="152"/>
      <c r="J335" s="152"/>
      <c r="K335" s="152"/>
      <c r="L335" s="152"/>
      <c r="M335" s="152"/>
      <c r="N335" s="152"/>
    </row>
    <row r="336" spans="1:14" s="56" customFormat="1" ht="35.25" customHeight="1">
      <c r="A336" s="152"/>
      <c r="B336" s="152"/>
      <c r="C336" s="152"/>
      <c r="D336" s="152"/>
      <c r="E336" s="152"/>
      <c r="F336" s="158"/>
      <c r="G336" s="54" t="s">
        <v>166</v>
      </c>
      <c r="H336" s="54" t="s">
        <v>18</v>
      </c>
      <c r="I336" s="54" t="s">
        <v>165</v>
      </c>
      <c r="J336" s="54" t="s">
        <v>167</v>
      </c>
      <c r="K336" s="54" t="s">
        <v>19</v>
      </c>
      <c r="L336" s="54" t="s">
        <v>430</v>
      </c>
      <c r="M336" s="54" t="s">
        <v>168</v>
      </c>
      <c r="N336" s="54" t="s">
        <v>302</v>
      </c>
    </row>
    <row r="337" spans="1:14" s="56" customFormat="1" ht="10.5" customHeight="1">
      <c r="A337" s="55">
        <v>1</v>
      </c>
      <c r="B337" s="55">
        <v>2</v>
      </c>
      <c r="C337" s="55">
        <v>3</v>
      </c>
      <c r="D337" s="55">
        <v>4</v>
      </c>
      <c r="E337" s="55">
        <v>5</v>
      </c>
      <c r="F337" s="55">
        <v>6</v>
      </c>
      <c r="G337" s="55">
        <v>7</v>
      </c>
      <c r="H337" s="55">
        <v>8</v>
      </c>
      <c r="I337" s="55">
        <v>9</v>
      </c>
      <c r="J337" s="55">
        <v>10</v>
      </c>
      <c r="K337" s="55">
        <v>11</v>
      </c>
      <c r="L337" s="55">
        <v>12</v>
      </c>
      <c r="M337" s="55">
        <v>13</v>
      </c>
      <c r="N337" s="55">
        <v>14</v>
      </c>
    </row>
    <row r="338" spans="1:14" s="11" customFormat="1" ht="24.75" customHeight="1">
      <c r="A338" s="105" t="s">
        <v>419</v>
      </c>
      <c r="B338" s="153" t="s">
        <v>499</v>
      </c>
      <c r="C338" s="150"/>
      <c r="D338" s="14">
        <f>D339</f>
        <v>40000</v>
      </c>
      <c r="E338" s="14">
        <f>E339</f>
        <v>0</v>
      </c>
      <c r="F338" s="118">
        <f t="shared" si="196"/>
        <v>40000</v>
      </c>
      <c r="G338" s="14">
        <f aca="true" t="shared" si="200" ref="G338:N338">G339</f>
        <v>40000</v>
      </c>
      <c r="H338" s="14">
        <f t="shared" si="200"/>
        <v>0</v>
      </c>
      <c r="I338" s="14">
        <f t="shared" si="200"/>
        <v>0</v>
      </c>
      <c r="J338" s="14">
        <f t="shared" si="200"/>
        <v>0</v>
      </c>
      <c r="K338" s="14">
        <f t="shared" si="200"/>
        <v>0</v>
      </c>
      <c r="L338" s="14">
        <f t="shared" si="200"/>
        <v>0</v>
      </c>
      <c r="M338" s="14">
        <f t="shared" si="200"/>
        <v>0</v>
      </c>
      <c r="N338" s="14">
        <f t="shared" si="200"/>
        <v>0</v>
      </c>
    </row>
    <row r="339" spans="1:14" s="11" customFormat="1" ht="18" customHeight="1">
      <c r="A339" s="107"/>
      <c r="B339" s="62" t="s">
        <v>208</v>
      </c>
      <c r="C339" s="63" t="s">
        <v>403</v>
      </c>
      <c r="D339" s="64">
        <f>D340</f>
        <v>40000</v>
      </c>
      <c r="E339" s="64">
        <f>E340</f>
        <v>0</v>
      </c>
      <c r="F339" s="64">
        <f t="shared" si="196"/>
        <v>40000</v>
      </c>
      <c r="G339" s="64">
        <f aca="true" t="shared" si="201" ref="G339:N339">G340</f>
        <v>40000</v>
      </c>
      <c r="H339" s="64">
        <f t="shared" si="201"/>
        <v>0</v>
      </c>
      <c r="I339" s="64">
        <f t="shared" si="201"/>
        <v>0</v>
      </c>
      <c r="J339" s="64">
        <f t="shared" si="201"/>
        <v>0</v>
      </c>
      <c r="K339" s="64">
        <f t="shared" si="201"/>
        <v>0</v>
      </c>
      <c r="L339" s="64">
        <f t="shared" si="201"/>
        <v>0</v>
      </c>
      <c r="M339" s="64">
        <f t="shared" si="201"/>
        <v>0</v>
      </c>
      <c r="N339" s="64">
        <f t="shared" si="201"/>
        <v>0</v>
      </c>
    </row>
    <row r="340" spans="1:14" s="99" customFormat="1" ht="15" customHeight="1">
      <c r="A340" s="108"/>
      <c r="B340" s="96" t="s">
        <v>209</v>
      </c>
      <c r="C340" s="96" t="s">
        <v>411</v>
      </c>
      <c r="D340" s="60">
        <v>40000</v>
      </c>
      <c r="E340" s="60">
        <f>F340-D340</f>
        <v>0</v>
      </c>
      <c r="F340" s="60">
        <f t="shared" si="196"/>
        <v>40000</v>
      </c>
      <c r="G340" s="60">
        <v>40000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</row>
    <row r="341" spans="1:14" s="11" customFormat="1" ht="24.75" customHeight="1">
      <c r="A341" s="105" t="s">
        <v>419</v>
      </c>
      <c r="B341" s="153" t="s">
        <v>500</v>
      </c>
      <c r="C341" s="150"/>
      <c r="D341" s="14">
        <f>D342</f>
        <v>300000</v>
      </c>
      <c r="E341" s="14">
        <f>E342</f>
        <v>0</v>
      </c>
      <c r="F341" s="118">
        <f t="shared" si="196"/>
        <v>300000</v>
      </c>
      <c r="G341" s="14">
        <f aca="true" t="shared" si="202" ref="G341:N341">G342</f>
        <v>250000</v>
      </c>
      <c r="H341" s="14">
        <f t="shared" si="202"/>
        <v>50000</v>
      </c>
      <c r="I341" s="14">
        <f t="shared" si="202"/>
        <v>0</v>
      </c>
      <c r="J341" s="14">
        <f t="shared" si="202"/>
        <v>0</v>
      </c>
      <c r="K341" s="14">
        <f t="shared" si="202"/>
        <v>0</v>
      </c>
      <c r="L341" s="14">
        <f t="shared" si="202"/>
        <v>0</v>
      </c>
      <c r="M341" s="14">
        <f t="shared" si="202"/>
        <v>0</v>
      </c>
      <c r="N341" s="14">
        <f t="shared" si="202"/>
        <v>0</v>
      </c>
    </row>
    <row r="342" spans="1:14" s="11" customFormat="1" ht="18" customHeight="1">
      <c r="A342" s="107"/>
      <c r="B342" s="62">
        <v>37</v>
      </c>
      <c r="C342" s="62" t="s">
        <v>409</v>
      </c>
      <c r="D342" s="64">
        <f>D343</f>
        <v>300000</v>
      </c>
      <c r="E342" s="64">
        <f>E343</f>
        <v>0</v>
      </c>
      <c r="F342" s="64">
        <f aca="true" t="shared" si="203" ref="F342:F352">SUM(G342:N342)</f>
        <v>300000</v>
      </c>
      <c r="G342" s="64">
        <f aca="true" t="shared" si="204" ref="G342:N342">G343</f>
        <v>250000</v>
      </c>
      <c r="H342" s="64">
        <f t="shared" si="204"/>
        <v>50000</v>
      </c>
      <c r="I342" s="64">
        <f t="shared" si="204"/>
        <v>0</v>
      </c>
      <c r="J342" s="64">
        <f t="shared" si="204"/>
        <v>0</v>
      </c>
      <c r="K342" s="64">
        <f t="shared" si="204"/>
        <v>0</v>
      </c>
      <c r="L342" s="64">
        <f t="shared" si="204"/>
        <v>0</v>
      </c>
      <c r="M342" s="64">
        <f t="shared" si="204"/>
        <v>0</v>
      </c>
      <c r="N342" s="64">
        <f t="shared" si="204"/>
        <v>0</v>
      </c>
    </row>
    <row r="343" spans="1:14" s="99" customFormat="1" ht="15.75" customHeight="1">
      <c r="A343" s="108"/>
      <c r="B343" s="96">
        <v>372</v>
      </c>
      <c r="C343" s="96" t="s">
        <v>410</v>
      </c>
      <c r="D343" s="60">
        <v>300000</v>
      </c>
      <c r="E343" s="60">
        <f>F343-D343</f>
        <v>0</v>
      </c>
      <c r="F343" s="60">
        <f t="shared" si="203"/>
        <v>300000</v>
      </c>
      <c r="G343" s="60">
        <v>250000</v>
      </c>
      <c r="H343" s="60">
        <v>50000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</row>
    <row r="344" spans="1:14" s="11" customFormat="1" ht="24.75" customHeight="1">
      <c r="A344" s="105" t="s">
        <v>420</v>
      </c>
      <c r="B344" s="153" t="s">
        <v>641</v>
      </c>
      <c r="C344" s="150"/>
      <c r="D344" s="14">
        <f>D345</f>
        <v>65000</v>
      </c>
      <c r="E344" s="14">
        <f>E345</f>
        <v>0</v>
      </c>
      <c r="F344" s="118">
        <f t="shared" si="203"/>
        <v>65000</v>
      </c>
      <c r="G344" s="14">
        <f aca="true" t="shared" si="205" ref="G344:N344">G345</f>
        <v>65000</v>
      </c>
      <c r="H344" s="14">
        <f t="shared" si="205"/>
        <v>0</v>
      </c>
      <c r="I344" s="14">
        <f t="shared" si="205"/>
        <v>0</v>
      </c>
      <c r="J344" s="14">
        <f t="shared" si="205"/>
        <v>0</v>
      </c>
      <c r="K344" s="14">
        <f t="shared" si="205"/>
        <v>0</v>
      </c>
      <c r="L344" s="14">
        <f t="shared" si="205"/>
        <v>0</v>
      </c>
      <c r="M344" s="14">
        <f t="shared" si="205"/>
        <v>0</v>
      </c>
      <c r="N344" s="14">
        <f t="shared" si="205"/>
        <v>0</v>
      </c>
    </row>
    <row r="345" spans="1:14" s="11" customFormat="1" ht="18" customHeight="1">
      <c r="A345" s="107"/>
      <c r="B345" s="62">
        <v>38</v>
      </c>
      <c r="C345" s="63" t="s">
        <v>391</v>
      </c>
      <c r="D345" s="64">
        <f>D346</f>
        <v>65000</v>
      </c>
      <c r="E345" s="64">
        <f>E346</f>
        <v>0</v>
      </c>
      <c r="F345" s="64">
        <f t="shared" si="203"/>
        <v>65000</v>
      </c>
      <c r="G345" s="64">
        <f>G346</f>
        <v>65000</v>
      </c>
      <c r="H345" s="64">
        <f aca="true" t="shared" si="206" ref="H345:N345">H346</f>
        <v>0</v>
      </c>
      <c r="I345" s="64">
        <f t="shared" si="206"/>
        <v>0</v>
      </c>
      <c r="J345" s="64">
        <f t="shared" si="206"/>
        <v>0</v>
      </c>
      <c r="K345" s="64">
        <f t="shared" si="206"/>
        <v>0</v>
      </c>
      <c r="L345" s="64">
        <f t="shared" si="206"/>
        <v>0</v>
      </c>
      <c r="M345" s="64">
        <f t="shared" si="206"/>
        <v>0</v>
      </c>
      <c r="N345" s="64">
        <f t="shared" si="206"/>
        <v>0</v>
      </c>
    </row>
    <row r="346" spans="1:14" s="99" customFormat="1" ht="15" customHeight="1">
      <c r="A346" s="108"/>
      <c r="B346" s="96">
        <v>381</v>
      </c>
      <c r="C346" s="97" t="s">
        <v>392</v>
      </c>
      <c r="D346" s="60">
        <v>65000</v>
      </c>
      <c r="E346" s="60">
        <f>F346-D346</f>
        <v>0</v>
      </c>
      <c r="F346" s="60">
        <f t="shared" si="203"/>
        <v>65000</v>
      </c>
      <c r="G346" s="60">
        <v>65000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</row>
    <row r="347" spans="1:14" s="11" customFormat="1" ht="24.75" customHeight="1">
      <c r="A347" s="105" t="s">
        <v>421</v>
      </c>
      <c r="B347" s="153" t="s">
        <v>501</v>
      </c>
      <c r="C347" s="150"/>
      <c r="D347" s="14">
        <f>D348</f>
        <v>20000</v>
      </c>
      <c r="E347" s="14">
        <f>E348</f>
        <v>0</v>
      </c>
      <c r="F347" s="118">
        <f t="shared" si="203"/>
        <v>20000</v>
      </c>
      <c r="G347" s="14">
        <f aca="true" t="shared" si="207" ref="G347:N347">G348</f>
        <v>10000</v>
      </c>
      <c r="H347" s="14">
        <f t="shared" si="207"/>
        <v>0</v>
      </c>
      <c r="I347" s="14">
        <f t="shared" si="207"/>
        <v>0</v>
      </c>
      <c r="J347" s="14">
        <f t="shared" si="207"/>
        <v>10000</v>
      </c>
      <c r="K347" s="14">
        <f t="shared" si="207"/>
        <v>0</v>
      </c>
      <c r="L347" s="14">
        <f t="shared" si="207"/>
        <v>0</v>
      </c>
      <c r="M347" s="14">
        <f t="shared" si="207"/>
        <v>0</v>
      </c>
      <c r="N347" s="14">
        <f t="shared" si="207"/>
        <v>0</v>
      </c>
    </row>
    <row r="348" spans="1:14" s="11" customFormat="1" ht="18" customHeight="1">
      <c r="A348" s="107"/>
      <c r="B348" s="62">
        <v>37</v>
      </c>
      <c r="C348" s="62" t="s">
        <v>409</v>
      </c>
      <c r="D348" s="64">
        <f>D349</f>
        <v>20000</v>
      </c>
      <c r="E348" s="64">
        <f>E349</f>
        <v>0</v>
      </c>
      <c r="F348" s="64">
        <f t="shared" si="203"/>
        <v>20000</v>
      </c>
      <c r="G348" s="64">
        <f>G349</f>
        <v>10000</v>
      </c>
      <c r="H348" s="64">
        <f aca="true" t="shared" si="208" ref="H348:N348">H349</f>
        <v>0</v>
      </c>
      <c r="I348" s="64">
        <f t="shared" si="208"/>
        <v>0</v>
      </c>
      <c r="J348" s="64">
        <f t="shared" si="208"/>
        <v>10000</v>
      </c>
      <c r="K348" s="64">
        <f t="shared" si="208"/>
        <v>0</v>
      </c>
      <c r="L348" s="64">
        <f t="shared" si="208"/>
        <v>0</v>
      </c>
      <c r="M348" s="64">
        <f t="shared" si="208"/>
        <v>0</v>
      </c>
      <c r="N348" s="64">
        <f t="shared" si="208"/>
        <v>0</v>
      </c>
    </row>
    <row r="349" spans="1:14" s="99" customFormat="1" ht="15" customHeight="1">
      <c r="A349" s="108"/>
      <c r="B349" s="96">
        <v>372</v>
      </c>
      <c r="C349" s="96" t="s">
        <v>410</v>
      </c>
      <c r="D349" s="60">
        <v>20000</v>
      </c>
      <c r="E349" s="60">
        <f>F349-D349</f>
        <v>0</v>
      </c>
      <c r="F349" s="60">
        <f t="shared" si="203"/>
        <v>20000</v>
      </c>
      <c r="G349" s="60">
        <v>10000</v>
      </c>
      <c r="H349" s="60">
        <v>0</v>
      </c>
      <c r="I349" s="60">
        <v>0</v>
      </c>
      <c r="J349" s="60">
        <v>10000</v>
      </c>
      <c r="K349" s="60">
        <v>0</v>
      </c>
      <c r="L349" s="60">
        <v>0</v>
      </c>
      <c r="M349" s="60">
        <v>0</v>
      </c>
      <c r="N349" s="60">
        <v>0</v>
      </c>
    </row>
    <row r="350" spans="1:14" s="11" customFormat="1" ht="24.75" customHeight="1">
      <c r="A350" s="105" t="s">
        <v>422</v>
      </c>
      <c r="B350" s="153" t="s">
        <v>502</v>
      </c>
      <c r="C350" s="150"/>
      <c r="D350" s="14">
        <f>D351</f>
        <v>200000</v>
      </c>
      <c r="E350" s="14">
        <f>E351</f>
        <v>30000</v>
      </c>
      <c r="F350" s="118">
        <f t="shared" si="203"/>
        <v>230000</v>
      </c>
      <c r="G350" s="14">
        <f aca="true" t="shared" si="209" ref="G350:N350">G351</f>
        <v>230000</v>
      </c>
      <c r="H350" s="14">
        <f t="shared" si="209"/>
        <v>0</v>
      </c>
      <c r="I350" s="14">
        <f t="shared" si="209"/>
        <v>0</v>
      </c>
      <c r="J350" s="14">
        <f t="shared" si="209"/>
        <v>0</v>
      </c>
      <c r="K350" s="14">
        <f t="shared" si="209"/>
        <v>0</v>
      </c>
      <c r="L350" s="14">
        <f t="shared" si="209"/>
        <v>0</v>
      </c>
      <c r="M350" s="14">
        <f t="shared" si="209"/>
        <v>0</v>
      </c>
      <c r="N350" s="14">
        <f t="shared" si="209"/>
        <v>0</v>
      </c>
    </row>
    <row r="351" spans="1:14" s="11" customFormat="1" ht="18" customHeight="1">
      <c r="A351" s="107"/>
      <c r="B351" s="62">
        <v>38</v>
      </c>
      <c r="C351" s="63" t="s">
        <v>391</v>
      </c>
      <c r="D351" s="64">
        <f>D352</f>
        <v>200000</v>
      </c>
      <c r="E351" s="64">
        <f>E352</f>
        <v>30000</v>
      </c>
      <c r="F351" s="64">
        <f t="shared" si="203"/>
        <v>230000</v>
      </c>
      <c r="G351" s="64">
        <f>G352</f>
        <v>230000</v>
      </c>
      <c r="H351" s="64">
        <f aca="true" t="shared" si="210" ref="H351:N351">H352</f>
        <v>0</v>
      </c>
      <c r="I351" s="64">
        <f t="shared" si="210"/>
        <v>0</v>
      </c>
      <c r="J351" s="64">
        <f t="shared" si="210"/>
        <v>0</v>
      </c>
      <c r="K351" s="64">
        <f t="shared" si="210"/>
        <v>0</v>
      </c>
      <c r="L351" s="64">
        <f t="shared" si="210"/>
        <v>0</v>
      </c>
      <c r="M351" s="64">
        <f t="shared" si="210"/>
        <v>0</v>
      </c>
      <c r="N351" s="64">
        <f t="shared" si="210"/>
        <v>0</v>
      </c>
    </row>
    <row r="352" spans="1:14" s="99" customFormat="1" ht="15" customHeight="1">
      <c r="A352" s="108"/>
      <c r="B352" s="96">
        <v>381</v>
      </c>
      <c r="C352" s="97" t="s">
        <v>392</v>
      </c>
      <c r="D352" s="60">
        <v>200000</v>
      </c>
      <c r="E352" s="60">
        <f>F352-D352</f>
        <v>30000</v>
      </c>
      <c r="F352" s="60">
        <f t="shared" si="203"/>
        <v>230000</v>
      </c>
      <c r="G352" s="60">
        <v>230000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</row>
    <row r="353" spans="1:14" s="11" customFormat="1" ht="24.75" customHeight="1">
      <c r="A353" s="105" t="s">
        <v>423</v>
      </c>
      <c r="B353" s="153" t="s">
        <v>642</v>
      </c>
      <c r="C353" s="150"/>
      <c r="D353" s="14">
        <f>D354</f>
        <v>100000</v>
      </c>
      <c r="E353" s="14">
        <f>E354</f>
        <v>0</v>
      </c>
      <c r="F353" s="118">
        <f aca="true" t="shared" si="211" ref="F353:F370">SUM(G353:N353)</f>
        <v>100000</v>
      </c>
      <c r="G353" s="14">
        <f aca="true" t="shared" si="212" ref="G353:N353">G354</f>
        <v>0</v>
      </c>
      <c r="H353" s="14">
        <f t="shared" si="212"/>
        <v>0</v>
      </c>
      <c r="I353" s="14">
        <f t="shared" si="212"/>
        <v>0</v>
      </c>
      <c r="J353" s="14">
        <f t="shared" si="212"/>
        <v>0</v>
      </c>
      <c r="K353" s="14">
        <f t="shared" si="212"/>
        <v>0</v>
      </c>
      <c r="L353" s="14">
        <f t="shared" si="212"/>
        <v>0</v>
      </c>
      <c r="M353" s="14">
        <f t="shared" si="212"/>
        <v>0</v>
      </c>
      <c r="N353" s="14">
        <f t="shared" si="212"/>
        <v>100000</v>
      </c>
    </row>
    <row r="354" spans="1:14" s="11" customFormat="1" ht="18" customHeight="1">
      <c r="A354" s="107"/>
      <c r="B354" s="62">
        <v>42</v>
      </c>
      <c r="C354" s="62" t="s">
        <v>407</v>
      </c>
      <c r="D354" s="64">
        <f aca="true" t="shared" si="213" ref="D354:N354">D355</f>
        <v>100000</v>
      </c>
      <c r="E354" s="64">
        <f t="shared" si="213"/>
        <v>0</v>
      </c>
      <c r="F354" s="64">
        <f t="shared" si="211"/>
        <v>100000</v>
      </c>
      <c r="G354" s="64">
        <f t="shared" si="213"/>
        <v>0</v>
      </c>
      <c r="H354" s="64">
        <f t="shared" si="213"/>
        <v>0</v>
      </c>
      <c r="I354" s="64">
        <f t="shared" si="213"/>
        <v>0</v>
      </c>
      <c r="J354" s="64">
        <f t="shared" si="213"/>
        <v>0</v>
      </c>
      <c r="K354" s="64">
        <f t="shared" si="213"/>
        <v>0</v>
      </c>
      <c r="L354" s="64">
        <f t="shared" si="213"/>
        <v>0</v>
      </c>
      <c r="M354" s="64">
        <f t="shared" si="213"/>
        <v>0</v>
      </c>
      <c r="N354" s="64">
        <f t="shared" si="213"/>
        <v>100000</v>
      </c>
    </row>
    <row r="355" spans="1:14" s="99" customFormat="1" ht="15" customHeight="1">
      <c r="A355" s="108"/>
      <c r="B355" s="96">
        <v>421</v>
      </c>
      <c r="C355" s="96" t="s">
        <v>399</v>
      </c>
      <c r="D355" s="60">
        <v>100000</v>
      </c>
      <c r="E355" s="60">
        <f>F355-D355</f>
        <v>0</v>
      </c>
      <c r="F355" s="60">
        <f t="shared" si="211"/>
        <v>100000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100000</v>
      </c>
    </row>
    <row r="356" ht="240" customHeight="1"/>
    <row r="357" spans="1:14" s="56" customFormat="1" ht="15" customHeight="1">
      <c r="A357" s="151" t="s">
        <v>17</v>
      </c>
      <c r="B357" s="151" t="s">
        <v>240</v>
      </c>
      <c r="C357" s="152" t="s">
        <v>27</v>
      </c>
      <c r="D357" s="151" t="s">
        <v>657</v>
      </c>
      <c r="E357" s="151" t="s">
        <v>585</v>
      </c>
      <c r="F357" s="157" t="s">
        <v>664</v>
      </c>
      <c r="G357" s="152" t="s">
        <v>658</v>
      </c>
      <c r="H357" s="152"/>
      <c r="I357" s="152"/>
      <c r="J357" s="152"/>
      <c r="K357" s="152"/>
      <c r="L357" s="152"/>
      <c r="M357" s="152"/>
      <c r="N357" s="152"/>
    </row>
    <row r="358" spans="1:14" s="56" customFormat="1" ht="35.25" customHeight="1">
      <c r="A358" s="152"/>
      <c r="B358" s="152"/>
      <c r="C358" s="152"/>
      <c r="D358" s="152"/>
      <c r="E358" s="152"/>
      <c r="F358" s="158"/>
      <c r="G358" s="54" t="s">
        <v>166</v>
      </c>
      <c r="H358" s="54" t="s">
        <v>18</v>
      </c>
      <c r="I358" s="54" t="s">
        <v>165</v>
      </c>
      <c r="J358" s="54" t="s">
        <v>167</v>
      </c>
      <c r="K358" s="54" t="s">
        <v>19</v>
      </c>
      <c r="L358" s="54" t="s">
        <v>430</v>
      </c>
      <c r="M358" s="54" t="s">
        <v>168</v>
      </c>
      <c r="N358" s="54" t="s">
        <v>302</v>
      </c>
    </row>
    <row r="359" spans="1:14" s="56" customFormat="1" ht="10.5" customHeight="1">
      <c r="A359" s="55">
        <v>1</v>
      </c>
      <c r="B359" s="55">
        <v>2</v>
      </c>
      <c r="C359" s="55">
        <v>3</v>
      </c>
      <c r="D359" s="55">
        <v>4</v>
      </c>
      <c r="E359" s="55">
        <v>5</v>
      </c>
      <c r="F359" s="55">
        <v>6</v>
      </c>
      <c r="G359" s="55">
        <v>7</v>
      </c>
      <c r="H359" s="55">
        <v>8</v>
      </c>
      <c r="I359" s="55">
        <v>9</v>
      </c>
      <c r="J359" s="55">
        <v>10</v>
      </c>
      <c r="K359" s="55">
        <v>11</v>
      </c>
      <c r="L359" s="55">
        <v>12</v>
      </c>
      <c r="M359" s="55">
        <v>13</v>
      </c>
      <c r="N359" s="55">
        <v>14</v>
      </c>
    </row>
    <row r="360" spans="1:14" s="11" customFormat="1" ht="36" customHeight="1">
      <c r="A360" s="105"/>
      <c r="B360" s="166" t="s">
        <v>175</v>
      </c>
      <c r="C360" s="167"/>
      <c r="D360" s="121">
        <f>D361</f>
        <v>6520100</v>
      </c>
      <c r="E360" s="121">
        <f>E361</f>
        <v>352000</v>
      </c>
      <c r="F360" s="121">
        <f t="shared" si="211"/>
        <v>6872100</v>
      </c>
      <c r="G360" s="121">
        <f>G361</f>
        <v>3403500</v>
      </c>
      <c r="H360" s="121">
        <f aca="true" t="shared" si="214" ref="H360:N360">H361</f>
        <v>8100</v>
      </c>
      <c r="I360" s="121">
        <f t="shared" si="214"/>
        <v>795000</v>
      </c>
      <c r="J360" s="121">
        <f t="shared" si="214"/>
        <v>2400000</v>
      </c>
      <c r="K360" s="121">
        <f t="shared" si="214"/>
        <v>15000</v>
      </c>
      <c r="L360" s="121">
        <f t="shared" si="214"/>
        <v>0</v>
      </c>
      <c r="M360" s="121">
        <f t="shared" si="214"/>
        <v>0</v>
      </c>
      <c r="N360" s="121">
        <f t="shared" si="214"/>
        <v>250500</v>
      </c>
    </row>
    <row r="361" spans="1:14" s="11" customFormat="1" ht="30" customHeight="1">
      <c r="A361" s="114"/>
      <c r="B361" s="154" t="s">
        <v>204</v>
      </c>
      <c r="C361" s="163"/>
      <c r="D361" s="15">
        <f>D362+D378+D381</f>
        <v>6520100</v>
      </c>
      <c r="E361" s="15">
        <f>E362+E378+E381</f>
        <v>352000</v>
      </c>
      <c r="F361" s="15">
        <f t="shared" si="211"/>
        <v>6872100</v>
      </c>
      <c r="G361" s="15">
        <f aca="true" t="shared" si="215" ref="G361:N361">G362+G378+G381</f>
        <v>3403500</v>
      </c>
      <c r="H361" s="15">
        <f t="shared" si="215"/>
        <v>8100</v>
      </c>
      <c r="I361" s="15">
        <f t="shared" si="215"/>
        <v>795000</v>
      </c>
      <c r="J361" s="15">
        <f t="shared" si="215"/>
        <v>2400000</v>
      </c>
      <c r="K361" s="15">
        <f t="shared" si="215"/>
        <v>15000</v>
      </c>
      <c r="L361" s="15">
        <f t="shared" si="215"/>
        <v>0</v>
      </c>
      <c r="M361" s="15">
        <f t="shared" si="215"/>
        <v>0</v>
      </c>
      <c r="N361" s="15">
        <f t="shared" si="215"/>
        <v>250500</v>
      </c>
    </row>
    <row r="362" spans="1:14" s="11" customFormat="1" ht="24.75" customHeight="1">
      <c r="A362" s="105" t="s">
        <v>80</v>
      </c>
      <c r="B362" s="153" t="s">
        <v>207</v>
      </c>
      <c r="C362" s="150"/>
      <c r="D362" s="14">
        <f>D363+D375</f>
        <v>4020100</v>
      </c>
      <c r="E362" s="14">
        <f>E363+E375</f>
        <v>0</v>
      </c>
      <c r="F362" s="118">
        <f t="shared" si="211"/>
        <v>4020100</v>
      </c>
      <c r="G362" s="14">
        <f aca="true" t="shared" si="216" ref="G362:N362">G363+G375</f>
        <v>3114000</v>
      </c>
      <c r="H362" s="14">
        <f t="shared" si="216"/>
        <v>8100</v>
      </c>
      <c r="I362" s="14">
        <f t="shared" si="216"/>
        <v>795000</v>
      </c>
      <c r="J362" s="14">
        <f t="shared" si="216"/>
        <v>20000</v>
      </c>
      <c r="K362" s="14">
        <f t="shared" si="216"/>
        <v>15000</v>
      </c>
      <c r="L362" s="14">
        <f t="shared" si="216"/>
        <v>0</v>
      </c>
      <c r="M362" s="14">
        <f t="shared" si="216"/>
        <v>0</v>
      </c>
      <c r="N362" s="14">
        <f t="shared" si="216"/>
        <v>68000</v>
      </c>
    </row>
    <row r="363" spans="1:14" s="11" customFormat="1" ht="21" customHeight="1">
      <c r="A363" s="107"/>
      <c r="B363" s="62">
        <v>3</v>
      </c>
      <c r="C363" s="63" t="s">
        <v>3</v>
      </c>
      <c r="D363" s="64">
        <f>D364+D368+D373</f>
        <v>3951000</v>
      </c>
      <c r="E363" s="64">
        <f>E364+E368+E373</f>
        <v>0</v>
      </c>
      <c r="F363" s="64">
        <f>SUM(G363:N363)</f>
        <v>3951000</v>
      </c>
      <c r="G363" s="64">
        <f>G364+G368+G373</f>
        <v>3114000</v>
      </c>
      <c r="H363" s="64">
        <f aca="true" t="shared" si="217" ref="H363:N363">H364+H368+H373</f>
        <v>8100</v>
      </c>
      <c r="I363" s="64">
        <f t="shared" si="217"/>
        <v>732900</v>
      </c>
      <c r="J363" s="64">
        <f t="shared" si="217"/>
        <v>15000</v>
      </c>
      <c r="K363" s="64">
        <f t="shared" si="217"/>
        <v>13000</v>
      </c>
      <c r="L363" s="64">
        <f t="shared" si="217"/>
        <v>0</v>
      </c>
      <c r="M363" s="64">
        <f t="shared" si="217"/>
        <v>0</v>
      </c>
      <c r="N363" s="64">
        <f t="shared" si="217"/>
        <v>68000</v>
      </c>
    </row>
    <row r="364" spans="1:14" s="11" customFormat="1" ht="18" customHeight="1">
      <c r="A364" s="107"/>
      <c r="B364" s="62">
        <v>31</v>
      </c>
      <c r="C364" s="62" t="s">
        <v>9</v>
      </c>
      <c r="D364" s="64">
        <f>D365+D366+D367</f>
        <v>2893000</v>
      </c>
      <c r="E364" s="64">
        <f>E365+E366+E367</f>
        <v>4000</v>
      </c>
      <c r="F364" s="64">
        <f t="shared" si="211"/>
        <v>2897000</v>
      </c>
      <c r="G364" s="64">
        <f>G365+G366+G367</f>
        <v>2893000</v>
      </c>
      <c r="H364" s="12">
        <v>0</v>
      </c>
      <c r="I364" s="12">
        <v>4000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</row>
    <row r="365" spans="1:14" s="99" customFormat="1" ht="15" customHeight="1">
      <c r="A365" s="108"/>
      <c r="B365" s="96">
        <v>311</v>
      </c>
      <c r="C365" s="96" t="s">
        <v>376</v>
      </c>
      <c r="D365" s="60">
        <v>2393000</v>
      </c>
      <c r="E365" s="60">
        <f>F365-D365</f>
        <v>0</v>
      </c>
      <c r="F365" s="60">
        <f t="shared" si="211"/>
        <v>2393000</v>
      </c>
      <c r="G365" s="60">
        <v>2393000</v>
      </c>
      <c r="H365" s="58">
        <v>0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</row>
    <row r="366" spans="1:14" s="99" customFormat="1" ht="15" customHeight="1">
      <c r="A366" s="108"/>
      <c r="B366" s="96">
        <v>312</v>
      </c>
      <c r="C366" s="96" t="s">
        <v>377</v>
      </c>
      <c r="D366" s="60">
        <v>105000</v>
      </c>
      <c r="E366" s="60">
        <f>F366-D366</f>
        <v>4000</v>
      </c>
      <c r="F366" s="60">
        <f t="shared" si="211"/>
        <v>109000</v>
      </c>
      <c r="G366" s="60">
        <v>105000</v>
      </c>
      <c r="H366" s="58">
        <v>0</v>
      </c>
      <c r="I366" s="60">
        <v>4000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</row>
    <row r="367" spans="1:14" s="99" customFormat="1" ht="15" customHeight="1">
      <c r="A367" s="108"/>
      <c r="B367" s="96">
        <v>313</v>
      </c>
      <c r="C367" s="96" t="s">
        <v>378</v>
      </c>
      <c r="D367" s="60">
        <v>395000</v>
      </c>
      <c r="E367" s="60">
        <f>F367-D367</f>
        <v>0</v>
      </c>
      <c r="F367" s="60">
        <f t="shared" si="211"/>
        <v>395000</v>
      </c>
      <c r="G367" s="60">
        <v>395000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0</v>
      </c>
    </row>
    <row r="368" spans="1:14" s="11" customFormat="1" ht="18" customHeight="1">
      <c r="A368" s="107"/>
      <c r="B368" s="62">
        <v>32</v>
      </c>
      <c r="C368" s="62" t="s">
        <v>11</v>
      </c>
      <c r="D368" s="64">
        <f>SUM(D369:D372)</f>
        <v>1041000</v>
      </c>
      <c r="E368" s="64">
        <f>SUM(E369:E372)</f>
        <v>-4000</v>
      </c>
      <c r="F368" s="64">
        <f t="shared" si="211"/>
        <v>1037000</v>
      </c>
      <c r="G368" s="64">
        <f aca="true" t="shared" si="218" ref="G368:N368">SUM(G369:G372)</f>
        <v>221000</v>
      </c>
      <c r="H368" s="64">
        <f t="shared" si="218"/>
        <v>8100</v>
      </c>
      <c r="I368" s="64">
        <f t="shared" si="218"/>
        <v>711900</v>
      </c>
      <c r="J368" s="64">
        <f t="shared" si="218"/>
        <v>15000</v>
      </c>
      <c r="K368" s="64">
        <f t="shared" si="218"/>
        <v>13000</v>
      </c>
      <c r="L368" s="64">
        <f t="shared" si="218"/>
        <v>0</v>
      </c>
      <c r="M368" s="64">
        <f t="shared" si="218"/>
        <v>0</v>
      </c>
      <c r="N368" s="64">
        <f t="shared" si="218"/>
        <v>68000</v>
      </c>
    </row>
    <row r="369" spans="1:14" s="99" customFormat="1" ht="15" customHeight="1">
      <c r="A369" s="108"/>
      <c r="B369" s="100">
        <v>321</v>
      </c>
      <c r="C369" s="96" t="s">
        <v>412</v>
      </c>
      <c r="D369" s="60">
        <v>186000</v>
      </c>
      <c r="E369" s="60">
        <f>F369-D369</f>
        <v>-1000</v>
      </c>
      <c r="F369" s="60">
        <f t="shared" si="211"/>
        <v>185000</v>
      </c>
      <c r="G369" s="60">
        <v>165000</v>
      </c>
      <c r="H369" s="60">
        <v>0</v>
      </c>
      <c r="I369" s="60">
        <v>20000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</row>
    <row r="370" spans="1:14" s="99" customFormat="1" ht="15" customHeight="1">
      <c r="A370" s="109"/>
      <c r="B370" s="97">
        <v>322</v>
      </c>
      <c r="C370" s="97" t="s">
        <v>380</v>
      </c>
      <c r="D370" s="60">
        <v>538000</v>
      </c>
      <c r="E370" s="60">
        <f>F370-D370</f>
        <v>0</v>
      </c>
      <c r="F370" s="60">
        <f t="shared" si="211"/>
        <v>538000</v>
      </c>
      <c r="G370" s="60">
        <v>5000</v>
      </c>
      <c r="H370" s="60">
        <v>5000</v>
      </c>
      <c r="I370" s="60">
        <v>505000</v>
      </c>
      <c r="J370" s="60">
        <v>10000</v>
      </c>
      <c r="K370" s="60">
        <v>13000</v>
      </c>
      <c r="L370" s="60">
        <v>0</v>
      </c>
      <c r="M370" s="60">
        <v>0</v>
      </c>
      <c r="N370" s="60">
        <v>0</v>
      </c>
    </row>
    <row r="371" spans="1:14" s="99" customFormat="1" ht="15" customHeight="1">
      <c r="A371" s="109"/>
      <c r="B371" s="97">
        <v>323</v>
      </c>
      <c r="C371" s="97" t="s">
        <v>386</v>
      </c>
      <c r="D371" s="60">
        <v>190000</v>
      </c>
      <c r="E371" s="60">
        <f>F371-D371</f>
        <v>-3000</v>
      </c>
      <c r="F371" s="60">
        <f aca="true" t="shared" si="219" ref="F371:F380">SUM(G371:N371)</f>
        <v>187000</v>
      </c>
      <c r="G371" s="60">
        <v>0</v>
      </c>
      <c r="H371" s="60">
        <v>3100</v>
      </c>
      <c r="I371" s="60">
        <v>115900</v>
      </c>
      <c r="J371" s="60">
        <v>0</v>
      </c>
      <c r="K371" s="60">
        <v>0</v>
      </c>
      <c r="L371" s="60">
        <v>0</v>
      </c>
      <c r="M371" s="60">
        <v>0</v>
      </c>
      <c r="N371" s="60">
        <v>68000</v>
      </c>
    </row>
    <row r="372" spans="1:14" s="99" customFormat="1" ht="15" customHeight="1">
      <c r="A372" s="108"/>
      <c r="B372" s="96">
        <v>329</v>
      </c>
      <c r="C372" s="96" t="s">
        <v>381</v>
      </c>
      <c r="D372" s="60">
        <v>127000</v>
      </c>
      <c r="E372" s="60">
        <f>F372-D372</f>
        <v>0</v>
      </c>
      <c r="F372" s="60">
        <f t="shared" si="219"/>
        <v>127000</v>
      </c>
      <c r="G372" s="60">
        <v>51000</v>
      </c>
      <c r="H372" s="60">
        <v>0</v>
      </c>
      <c r="I372" s="60">
        <v>71000</v>
      </c>
      <c r="J372" s="60">
        <v>5000</v>
      </c>
      <c r="K372" s="60">
        <v>0</v>
      </c>
      <c r="L372" s="60">
        <v>0</v>
      </c>
      <c r="M372" s="60">
        <v>0</v>
      </c>
      <c r="N372" s="60">
        <v>0</v>
      </c>
    </row>
    <row r="373" spans="1:14" s="11" customFormat="1" ht="18" customHeight="1">
      <c r="A373" s="107"/>
      <c r="B373" s="62" t="s">
        <v>316</v>
      </c>
      <c r="C373" s="62" t="s">
        <v>389</v>
      </c>
      <c r="D373" s="64">
        <f>D374</f>
        <v>17000</v>
      </c>
      <c r="E373" s="64">
        <f>E374</f>
        <v>0</v>
      </c>
      <c r="F373" s="64">
        <f t="shared" si="219"/>
        <v>17000</v>
      </c>
      <c r="G373" s="64">
        <f>G374</f>
        <v>0</v>
      </c>
      <c r="H373" s="64">
        <f aca="true" t="shared" si="220" ref="H373:N373">H374</f>
        <v>0</v>
      </c>
      <c r="I373" s="64">
        <f t="shared" si="220"/>
        <v>17000</v>
      </c>
      <c r="J373" s="64">
        <f t="shared" si="220"/>
        <v>0</v>
      </c>
      <c r="K373" s="64">
        <f t="shared" si="220"/>
        <v>0</v>
      </c>
      <c r="L373" s="64">
        <f t="shared" si="220"/>
        <v>0</v>
      </c>
      <c r="M373" s="64">
        <f t="shared" si="220"/>
        <v>0</v>
      </c>
      <c r="N373" s="64">
        <f t="shared" si="220"/>
        <v>0</v>
      </c>
    </row>
    <row r="374" spans="1:14" s="99" customFormat="1" ht="15" customHeight="1">
      <c r="A374" s="108"/>
      <c r="B374" s="100">
        <v>343</v>
      </c>
      <c r="C374" s="96" t="s">
        <v>390</v>
      </c>
      <c r="D374" s="60">
        <v>17000</v>
      </c>
      <c r="E374" s="60">
        <f>F374-D374</f>
        <v>0</v>
      </c>
      <c r="F374" s="60">
        <f t="shared" si="219"/>
        <v>17000</v>
      </c>
      <c r="G374" s="60">
        <v>0</v>
      </c>
      <c r="H374" s="60">
        <v>0</v>
      </c>
      <c r="I374" s="60">
        <v>17000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</row>
    <row r="375" spans="1:14" s="11" customFormat="1" ht="18" customHeight="1">
      <c r="A375" s="107"/>
      <c r="B375" s="62" t="s">
        <v>192</v>
      </c>
      <c r="C375" s="62" t="s">
        <v>385</v>
      </c>
      <c r="D375" s="64">
        <f>D376+D377</f>
        <v>69100</v>
      </c>
      <c r="E375" s="64">
        <f>E376+E377</f>
        <v>0</v>
      </c>
      <c r="F375" s="64">
        <f t="shared" si="219"/>
        <v>69100</v>
      </c>
      <c r="G375" s="64">
        <f>G376+G377</f>
        <v>0</v>
      </c>
      <c r="H375" s="64">
        <f aca="true" t="shared" si="221" ref="H375:N375">H376+H377</f>
        <v>0</v>
      </c>
      <c r="I375" s="64">
        <f t="shared" si="221"/>
        <v>62100</v>
      </c>
      <c r="J375" s="64">
        <f t="shared" si="221"/>
        <v>5000</v>
      </c>
      <c r="K375" s="64">
        <f t="shared" si="221"/>
        <v>2000</v>
      </c>
      <c r="L375" s="64">
        <f t="shared" si="221"/>
        <v>0</v>
      </c>
      <c r="M375" s="64">
        <f t="shared" si="221"/>
        <v>0</v>
      </c>
      <c r="N375" s="64">
        <f t="shared" si="221"/>
        <v>0</v>
      </c>
    </row>
    <row r="376" spans="1:14" s="99" customFormat="1" ht="15" customHeight="1">
      <c r="A376" s="108"/>
      <c r="B376" s="96" t="s">
        <v>99</v>
      </c>
      <c r="C376" s="96" t="s">
        <v>383</v>
      </c>
      <c r="D376" s="60">
        <v>64100</v>
      </c>
      <c r="E376" s="60">
        <f>F376-D376</f>
        <v>0</v>
      </c>
      <c r="F376" s="60">
        <f t="shared" si="219"/>
        <v>64100</v>
      </c>
      <c r="G376" s="60">
        <v>0</v>
      </c>
      <c r="H376" s="60">
        <v>0</v>
      </c>
      <c r="I376" s="58">
        <v>57100</v>
      </c>
      <c r="J376" s="60">
        <v>5000</v>
      </c>
      <c r="K376" s="60">
        <v>2000</v>
      </c>
      <c r="L376" s="58">
        <v>0</v>
      </c>
      <c r="M376" s="58">
        <v>0</v>
      </c>
      <c r="N376" s="58">
        <v>0</v>
      </c>
    </row>
    <row r="377" spans="1:14" s="99" customFormat="1" ht="15" customHeight="1">
      <c r="A377" s="108"/>
      <c r="B377" s="96" t="s">
        <v>434</v>
      </c>
      <c r="C377" s="96" t="s">
        <v>384</v>
      </c>
      <c r="D377" s="60">
        <v>5000</v>
      </c>
      <c r="E377" s="60">
        <f>F377-D377</f>
        <v>0</v>
      </c>
      <c r="F377" s="60">
        <f>SUM(G377:N377)</f>
        <v>5000</v>
      </c>
      <c r="G377" s="60">
        <v>0</v>
      </c>
      <c r="H377" s="60">
        <v>0</v>
      </c>
      <c r="I377" s="58">
        <v>5000</v>
      </c>
      <c r="J377" s="60">
        <v>0</v>
      </c>
      <c r="K377" s="58">
        <v>0</v>
      </c>
      <c r="L377" s="58">
        <v>0</v>
      </c>
      <c r="M377" s="58">
        <v>0</v>
      </c>
      <c r="N377" s="58">
        <v>0</v>
      </c>
    </row>
    <row r="378" spans="1:14" s="11" customFormat="1" ht="24.75" customHeight="1">
      <c r="A378" s="105" t="s">
        <v>80</v>
      </c>
      <c r="B378" s="149" t="s">
        <v>673</v>
      </c>
      <c r="C378" s="168"/>
      <c r="D378" s="14">
        <f>D379</f>
        <v>2500000</v>
      </c>
      <c r="E378" s="14">
        <f>E379</f>
        <v>352000</v>
      </c>
      <c r="F378" s="118">
        <f t="shared" si="219"/>
        <v>2852000</v>
      </c>
      <c r="G378" s="14">
        <f aca="true" t="shared" si="222" ref="G378:N378">G379</f>
        <v>289500</v>
      </c>
      <c r="H378" s="14">
        <f t="shared" si="222"/>
        <v>0</v>
      </c>
      <c r="I378" s="14">
        <f t="shared" si="222"/>
        <v>0</v>
      </c>
      <c r="J378" s="14">
        <f t="shared" si="222"/>
        <v>2380000</v>
      </c>
      <c r="K378" s="14">
        <f t="shared" si="222"/>
        <v>0</v>
      </c>
      <c r="L378" s="14">
        <f t="shared" si="222"/>
        <v>0</v>
      </c>
      <c r="M378" s="14">
        <f t="shared" si="222"/>
        <v>0</v>
      </c>
      <c r="N378" s="14">
        <f t="shared" si="222"/>
        <v>182500</v>
      </c>
    </row>
    <row r="379" spans="1:14" s="11" customFormat="1" ht="18" customHeight="1">
      <c r="A379" s="107"/>
      <c r="B379" s="62" t="s">
        <v>6</v>
      </c>
      <c r="C379" s="62" t="s">
        <v>413</v>
      </c>
      <c r="D379" s="64">
        <f aca="true" t="shared" si="223" ref="D379:N379">D380</f>
        <v>2500000</v>
      </c>
      <c r="E379" s="64">
        <f t="shared" si="223"/>
        <v>352000</v>
      </c>
      <c r="F379" s="64">
        <f t="shared" si="219"/>
        <v>2852000</v>
      </c>
      <c r="G379" s="64">
        <f t="shared" si="223"/>
        <v>289500</v>
      </c>
      <c r="H379" s="64">
        <f t="shared" si="223"/>
        <v>0</v>
      </c>
      <c r="I379" s="64">
        <f t="shared" si="223"/>
        <v>0</v>
      </c>
      <c r="J379" s="64">
        <f t="shared" si="223"/>
        <v>2380000</v>
      </c>
      <c r="K379" s="64">
        <f t="shared" si="223"/>
        <v>0</v>
      </c>
      <c r="L379" s="64">
        <f t="shared" si="223"/>
        <v>0</v>
      </c>
      <c r="M379" s="64">
        <f t="shared" si="223"/>
        <v>0</v>
      </c>
      <c r="N379" s="64">
        <f t="shared" si="223"/>
        <v>182500</v>
      </c>
    </row>
    <row r="380" spans="1:14" s="99" customFormat="1" ht="15" customHeight="1">
      <c r="A380" s="108"/>
      <c r="B380" s="96" t="s">
        <v>8</v>
      </c>
      <c r="C380" s="96" t="s">
        <v>414</v>
      </c>
      <c r="D380" s="60">
        <v>2500000</v>
      </c>
      <c r="E380" s="60">
        <f>F380-D380</f>
        <v>352000</v>
      </c>
      <c r="F380" s="60">
        <f t="shared" si="219"/>
        <v>2852000</v>
      </c>
      <c r="G380" s="60">
        <v>289500</v>
      </c>
      <c r="H380" s="60">
        <v>0</v>
      </c>
      <c r="I380" s="60">
        <v>0</v>
      </c>
      <c r="J380" s="60">
        <v>2380000</v>
      </c>
      <c r="K380" s="60">
        <v>0</v>
      </c>
      <c r="L380" s="60">
        <v>0</v>
      </c>
      <c r="M380" s="60">
        <v>0</v>
      </c>
      <c r="N380" s="60">
        <v>182500</v>
      </c>
    </row>
    <row r="381" spans="1:14" s="11" customFormat="1" ht="24.75" customHeight="1">
      <c r="A381" s="105" t="s">
        <v>80</v>
      </c>
      <c r="B381" s="51" t="s">
        <v>645</v>
      </c>
      <c r="C381" s="52"/>
      <c r="D381" s="14">
        <f>D382</f>
        <v>0</v>
      </c>
      <c r="E381" s="14">
        <f>E382</f>
        <v>0</v>
      </c>
      <c r="F381" s="118">
        <f>SUM(G381:N381)</f>
        <v>0</v>
      </c>
      <c r="G381" s="14">
        <f aca="true" t="shared" si="224" ref="G381:N381">G382</f>
        <v>0</v>
      </c>
      <c r="H381" s="14">
        <f t="shared" si="224"/>
        <v>0</v>
      </c>
      <c r="I381" s="14">
        <f t="shared" si="224"/>
        <v>0</v>
      </c>
      <c r="J381" s="14">
        <f t="shared" si="224"/>
        <v>0</v>
      </c>
      <c r="K381" s="14">
        <f t="shared" si="224"/>
        <v>0</v>
      </c>
      <c r="L381" s="14">
        <f t="shared" si="224"/>
        <v>0</v>
      </c>
      <c r="M381" s="14">
        <f t="shared" si="224"/>
        <v>0</v>
      </c>
      <c r="N381" s="14">
        <f t="shared" si="224"/>
        <v>0</v>
      </c>
    </row>
    <row r="382" spans="1:14" s="11" customFormat="1" ht="18" customHeight="1">
      <c r="A382" s="107"/>
      <c r="B382" s="63">
        <v>32</v>
      </c>
      <c r="C382" s="62" t="s">
        <v>11</v>
      </c>
      <c r="D382" s="64">
        <f aca="true" t="shared" si="225" ref="D382:N382">D383</f>
        <v>0</v>
      </c>
      <c r="E382" s="64">
        <f t="shared" si="225"/>
        <v>0</v>
      </c>
      <c r="F382" s="64">
        <f>SUM(G382:N382)</f>
        <v>0</v>
      </c>
      <c r="G382" s="64">
        <f t="shared" si="225"/>
        <v>0</v>
      </c>
      <c r="H382" s="64">
        <f t="shared" si="225"/>
        <v>0</v>
      </c>
      <c r="I382" s="64">
        <f t="shared" si="225"/>
        <v>0</v>
      </c>
      <c r="J382" s="64">
        <f t="shared" si="225"/>
        <v>0</v>
      </c>
      <c r="K382" s="64">
        <f t="shared" si="225"/>
        <v>0</v>
      </c>
      <c r="L382" s="64">
        <f t="shared" si="225"/>
        <v>0</v>
      </c>
      <c r="M382" s="64">
        <f t="shared" si="225"/>
        <v>0</v>
      </c>
      <c r="N382" s="64">
        <f t="shared" si="225"/>
        <v>0</v>
      </c>
    </row>
    <row r="383" spans="1:14" s="99" customFormat="1" ht="15" customHeight="1">
      <c r="A383" s="108"/>
      <c r="B383" s="97">
        <v>323</v>
      </c>
      <c r="C383" s="97" t="s">
        <v>386</v>
      </c>
      <c r="D383" s="60">
        <v>0</v>
      </c>
      <c r="E383" s="60">
        <f>F383-D383</f>
        <v>0</v>
      </c>
      <c r="F383" s="60">
        <f>SUM(G383:N383)</f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</row>
    <row r="384" ht="142.5" customHeight="1"/>
    <row r="385" spans="1:14" s="56" customFormat="1" ht="15" customHeight="1">
      <c r="A385" s="151" t="s">
        <v>17</v>
      </c>
      <c r="B385" s="151" t="s">
        <v>240</v>
      </c>
      <c r="C385" s="152" t="s">
        <v>27</v>
      </c>
      <c r="D385" s="151" t="s">
        <v>657</v>
      </c>
      <c r="E385" s="151" t="s">
        <v>585</v>
      </c>
      <c r="F385" s="157" t="s">
        <v>664</v>
      </c>
      <c r="G385" s="152" t="s">
        <v>658</v>
      </c>
      <c r="H385" s="152"/>
      <c r="I385" s="152"/>
      <c r="J385" s="152"/>
      <c r="K385" s="152"/>
      <c r="L385" s="152"/>
      <c r="M385" s="152"/>
      <c r="N385" s="152"/>
    </row>
    <row r="386" spans="1:14" s="56" customFormat="1" ht="35.25" customHeight="1">
      <c r="A386" s="152"/>
      <c r="B386" s="152"/>
      <c r="C386" s="152"/>
      <c r="D386" s="152"/>
      <c r="E386" s="152"/>
      <c r="F386" s="158"/>
      <c r="G386" s="54" t="s">
        <v>166</v>
      </c>
      <c r="H386" s="54" t="s">
        <v>18</v>
      </c>
      <c r="I386" s="54" t="s">
        <v>165</v>
      </c>
      <c r="J386" s="54" t="s">
        <v>167</v>
      </c>
      <c r="K386" s="54" t="s">
        <v>19</v>
      </c>
      <c r="L386" s="54" t="s">
        <v>430</v>
      </c>
      <c r="M386" s="54" t="s">
        <v>168</v>
      </c>
      <c r="N386" s="54" t="s">
        <v>302</v>
      </c>
    </row>
    <row r="387" spans="1:14" s="56" customFormat="1" ht="10.5" customHeight="1">
      <c r="A387" s="55">
        <v>1</v>
      </c>
      <c r="B387" s="55">
        <v>2</v>
      </c>
      <c r="C387" s="55">
        <v>3</v>
      </c>
      <c r="D387" s="55">
        <v>4</v>
      </c>
      <c r="E387" s="55">
        <v>5</v>
      </c>
      <c r="F387" s="55">
        <v>6</v>
      </c>
      <c r="G387" s="55">
        <v>7</v>
      </c>
      <c r="H387" s="55">
        <v>8</v>
      </c>
      <c r="I387" s="55">
        <v>9</v>
      </c>
      <c r="J387" s="55">
        <v>10</v>
      </c>
      <c r="K387" s="55">
        <v>11</v>
      </c>
      <c r="L387" s="55">
        <v>12</v>
      </c>
      <c r="M387" s="55">
        <v>13</v>
      </c>
      <c r="N387" s="55">
        <v>14</v>
      </c>
    </row>
    <row r="388" spans="1:14" s="11" customFormat="1" ht="36" customHeight="1">
      <c r="A388" s="105"/>
      <c r="B388" s="164" t="s">
        <v>425</v>
      </c>
      <c r="C388" s="165"/>
      <c r="D388" s="121">
        <f aca="true" t="shared" si="226" ref="D388:N388">D389</f>
        <v>633700</v>
      </c>
      <c r="E388" s="121">
        <f t="shared" si="226"/>
        <v>0</v>
      </c>
      <c r="F388" s="121">
        <f aca="true" t="shared" si="227" ref="F388:F411">SUM(G388:N388)</f>
        <v>633700</v>
      </c>
      <c r="G388" s="121">
        <f t="shared" si="226"/>
        <v>544700</v>
      </c>
      <c r="H388" s="121">
        <f t="shared" si="226"/>
        <v>14000</v>
      </c>
      <c r="I388" s="121"/>
      <c r="J388" s="121">
        <f t="shared" si="226"/>
        <v>60000</v>
      </c>
      <c r="K388" s="121">
        <f t="shared" si="226"/>
        <v>15000</v>
      </c>
      <c r="L388" s="121">
        <f t="shared" si="226"/>
        <v>0</v>
      </c>
      <c r="M388" s="121">
        <f t="shared" si="226"/>
        <v>0</v>
      </c>
      <c r="N388" s="121">
        <f t="shared" si="226"/>
        <v>0</v>
      </c>
    </row>
    <row r="389" spans="1:14" s="11" customFormat="1" ht="30" customHeight="1">
      <c r="A389" s="114"/>
      <c r="B389" s="156" t="s">
        <v>205</v>
      </c>
      <c r="C389" s="155"/>
      <c r="D389" s="15">
        <f>D390+D404</f>
        <v>633700</v>
      </c>
      <c r="E389" s="15">
        <f>E390+E404</f>
        <v>0</v>
      </c>
      <c r="F389" s="15">
        <f t="shared" si="227"/>
        <v>633700</v>
      </c>
      <c r="G389" s="15">
        <f aca="true" t="shared" si="228" ref="G389:N389">G390+G404</f>
        <v>544700</v>
      </c>
      <c r="H389" s="15">
        <f t="shared" si="228"/>
        <v>14000</v>
      </c>
      <c r="I389" s="15">
        <f t="shared" si="228"/>
        <v>0</v>
      </c>
      <c r="J389" s="15">
        <f t="shared" si="228"/>
        <v>60000</v>
      </c>
      <c r="K389" s="15">
        <f t="shared" si="228"/>
        <v>15000</v>
      </c>
      <c r="L389" s="15">
        <f t="shared" si="228"/>
        <v>0</v>
      </c>
      <c r="M389" s="15">
        <f t="shared" si="228"/>
        <v>0</v>
      </c>
      <c r="N389" s="15">
        <f t="shared" si="228"/>
        <v>0</v>
      </c>
    </row>
    <row r="390" spans="1:14" s="11" customFormat="1" ht="24.75" customHeight="1">
      <c r="A390" s="105" t="s">
        <v>77</v>
      </c>
      <c r="B390" s="153" t="s">
        <v>206</v>
      </c>
      <c r="C390" s="150"/>
      <c r="D390" s="14">
        <f>D391+D395+D400+D402</f>
        <v>493700</v>
      </c>
      <c r="E390" s="14">
        <f>E391+E395+E400+E402</f>
        <v>0</v>
      </c>
      <c r="F390" s="118">
        <f t="shared" si="227"/>
        <v>493700</v>
      </c>
      <c r="G390" s="14">
        <f aca="true" t="shared" si="229" ref="G390:N390">G391+G395+G400+G402</f>
        <v>467700</v>
      </c>
      <c r="H390" s="14">
        <f t="shared" si="229"/>
        <v>14000</v>
      </c>
      <c r="I390" s="14">
        <f t="shared" si="229"/>
        <v>0</v>
      </c>
      <c r="J390" s="14">
        <f t="shared" si="229"/>
        <v>0</v>
      </c>
      <c r="K390" s="14">
        <f t="shared" si="229"/>
        <v>12000</v>
      </c>
      <c r="L390" s="14">
        <f t="shared" si="229"/>
        <v>0</v>
      </c>
      <c r="M390" s="14">
        <f t="shared" si="229"/>
        <v>0</v>
      </c>
      <c r="N390" s="14">
        <f t="shared" si="229"/>
        <v>0</v>
      </c>
    </row>
    <row r="391" spans="1:14" s="11" customFormat="1" ht="18" customHeight="1">
      <c r="A391" s="106"/>
      <c r="B391" s="63">
        <v>31</v>
      </c>
      <c r="C391" s="62" t="s">
        <v>9</v>
      </c>
      <c r="D391" s="64">
        <f>D392+D393+D394</f>
        <v>365000</v>
      </c>
      <c r="E391" s="64">
        <f>E392+E393+E394</f>
        <v>-19000</v>
      </c>
      <c r="F391" s="64">
        <f t="shared" si="227"/>
        <v>346000</v>
      </c>
      <c r="G391" s="64">
        <f>G392+G393+G394</f>
        <v>346000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</row>
    <row r="392" spans="1:14" s="99" customFormat="1" ht="15" customHeight="1">
      <c r="A392" s="109"/>
      <c r="B392" s="97">
        <v>311</v>
      </c>
      <c r="C392" s="96" t="s">
        <v>376</v>
      </c>
      <c r="D392" s="60">
        <v>306500</v>
      </c>
      <c r="E392" s="60">
        <f>F392-D392</f>
        <v>-19000</v>
      </c>
      <c r="F392" s="60">
        <f t="shared" si="227"/>
        <v>287500</v>
      </c>
      <c r="G392" s="60">
        <v>287500</v>
      </c>
      <c r="H392" s="60">
        <v>0</v>
      </c>
      <c r="I392" s="60">
        <v>0</v>
      </c>
      <c r="J392" s="60">
        <v>0</v>
      </c>
      <c r="K392" s="60">
        <v>0</v>
      </c>
      <c r="L392" s="60">
        <v>0</v>
      </c>
      <c r="M392" s="60">
        <v>0</v>
      </c>
      <c r="N392" s="60">
        <v>0</v>
      </c>
    </row>
    <row r="393" spans="1:14" s="99" customFormat="1" ht="15" customHeight="1">
      <c r="A393" s="109"/>
      <c r="B393" s="97">
        <v>312</v>
      </c>
      <c r="C393" s="96" t="s">
        <v>377</v>
      </c>
      <c r="D393" s="60">
        <v>7500</v>
      </c>
      <c r="E393" s="60">
        <f>F393-D393</f>
        <v>0</v>
      </c>
      <c r="F393" s="60">
        <f t="shared" si="227"/>
        <v>7500</v>
      </c>
      <c r="G393" s="60">
        <v>7500</v>
      </c>
      <c r="H393" s="60">
        <v>0</v>
      </c>
      <c r="I393" s="60">
        <v>0</v>
      </c>
      <c r="J393" s="60">
        <v>0</v>
      </c>
      <c r="K393" s="60">
        <v>0</v>
      </c>
      <c r="L393" s="60">
        <v>0</v>
      </c>
      <c r="M393" s="60">
        <v>0</v>
      </c>
      <c r="N393" s="60">
        <v>0</v>
      </c>
    </row>
    <row r="394" spans="1:14" s="99" customFormat="1" ht="15" customHeight="1">
      <c r="A394" s="109"/>
      <c r="B394" s="97">
        <v>313</v>
      </c>
      <c r="C394" s="96" t="s">
        <v>378</v>
      </c>
      <c r="D394" s="60">
        <v>51000</v>
      </c>
      <c r="E394" s="60">
        <f>F394-D394</f>
        <v>0</v>
      </c>
      <c r="F394" s="60">
        <f t="shared" si="227"/>
        <v>51000</v>
      </c>
      <c r="G394" s="60">
        <v>51000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>
        <v>0</v>
      </c>
      <c r="N394" s="60">
        <v>0</v>
      </c>
    </row>
    <row r="395" spans="1:14" s="11" customFormat="1" ht="18" customHeight="1">
      <c r="A395" s="106"/>
      <c r="B395" s="63">
        <v>32</v>
      </c>
      <c r="C395" s="62" t="s">
        <v>11</v>
      </c>
      <c r="D395" s="64">
        <f>D396+D397+D398+D399</f>
        <v>124400</v>
      </c>
      <c r="E395" s="64">
        <f>E396+E397+E398+E399</f>
        <v>19000</v>
      </c>
      <c r="F395" s="64">
        <f t="shared" si="227"/>
        <v>143400</v>
      </c>
      <c r="G395" s="64">
        <f>G396+G397+G398+G399</f>
        <v>120400</v>
      </c>
      <c r="H395" s="64">
        <f aca="true" t="shared" si="230" ref="H395:N395">H396+H397+H398+H399</f>
        <v>11000</v>
      </c>
      <c r="I395" s="64">
        <f t="shared" si="230"/>
        <v>0</v>
      </c>
      <c r="J395" s="64">
        <f t="shared" si="230"/>
        <v>0</v>
      </c>
      <c r="K395" s="64">
        <f t="shared" si="230"/>
        <v>12000</v>
      </c>
      <c r="L395" s="64">
        <f t="shared" si="230"/>
        <v>0</v>
      </c>
      <c r="M395" s="64">
        <f t="shared" si="230"/>
        <v>0</v>
      </c>
      <c r="N395" s="64">
        <f t="shared" si="230"/>
        <v>0</v>
      </c>
    </row>
    <row r="396" spans="1:14" s="99" customFormat="1" ht="15" customHeight="1">
      <c r="A396" s="108"/>
      <c r="B396" s="100">
        <v>321</v>
      </c>
      <c r="C396" s="96" t="s">
        <v>412</v>
      </c>
      <c r="D396" s="60">
        <v>12000</v>
      </c>
      <c r="E396" s="60">
        <f>F396-D396</f>
        <v>0</v>
      </c>
      <c r="F396" s="60">
        <f t="shared" si="227"/>
        <v>12000</v>
      </c>
      <c r="G396" s="60">
        <v>9000</v>
      </c>
      <c r="H396" s="60">
        <v>3000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0">
        <v>0</v>
      </c>
    </row>
    <row r="397" spans="1:14" s="99" customFormat="1" ht="15" customHeight="1">
      <c r="A397" s="109"/>
      <c r="B397" s="97">
        <v>322</v>
      </c>
      <c r="C397" s="97" t="s">
        <v>380</v>
      </c>
      <c r="D397" s="60">
        <v>17000</v>
      </c>
      <c r="E397" s="60">
        <f>F397-D397</f>
        <v>0</v>
      </c>
      <c r="F397" s="60">
        <f t="shared" si="227"/>
        <v>17000</v>
      </c>
      <c r="G397" s="60">
        <v>14000</v>
      </c>
      <c r="H397" s="60">
        <v>3000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</row>
    <row r="398" spans="1:14" s="99" customFormat="1" ht="15" customHeight="1">
      <c r="A398" s="109"/>
      <c r="B398" s="97">
        <v>323</v>
      </c>
      <c r="C398" s="97" t="s">
        <v>386</v>
      </c>
      <c r="D398" s="60">
        <v>85450</v>
      </c>
      <c r="E398" s="60">
        <f>F398-D398</f>
        <v>10000</v>
      </c>
      <c r="F398" s="60">
        <f t="shared" si="227"/>
        <v>95450</v>
      </c>
      <c r="G398" s="60">
        <v>83700</v>
      </c>
      <c r="H398" s="60">
        <v>4250</v>
      </c>
      <c r="I398" s="60">
        <v>0</v>
      </c>
      <c r="J398" s="60">
        <v>0</v>
      </c>
      <c r="K398" s="60">
        <v>7500</v>
      </c>
      <c r="L398" s="60">
        <v>0</v>
      </c>
      <c r="M398" s="60">
        <v>0</v>
      </c>
      <c r="N398" s="60">
        <v>0</v>
      </c>
    </row>
    <row r="399" spans="1:14" s="99" customFormat="1" ht="15" customHeight="1">
      <c r="A399" s="109"/>
      <c r="B399" s="97">
        <v>329</v>
      </c>
      <c r="C399" s="96" t="s">
        <v>381</v>
      </c>
      <c r="D399" s="60">
        <v>9950</v>
      </c>
      <c r="E399" s="60">
        <f>F399-D399</f>
        <v>9000</v>
      </c>
      <c r="F399" s="60">
        <f t="shared" si="227"/>
        <v>18950</v>
      </c>
      <c r="G399" s="60">
        <v>13700</v>
      </c>
      <c r="H399" s="60">
        <v>750</v>
      </c>
      <c r="I399" s="60">
        <v>0</v>
      </c>
      <c r="J399" s="60">
        <v>0</v>
      </c>
      <c r="K399" s="60">
        <v>4500</v>
      </c>
      <c r="L399" s="60">
        <v>0</v>
      </c>
      <c r="M399" s="60">
        <v>0</v>
      </c>
      <c r="N399" s="60">
        <v>0</v>
      </c>
    </row>
    <row r="400" spans="1:14" s="11" customFormat="1" ht="18" customHeight="1">
      <c r="A400" s="107"/>
      <c r="B400" s="62" t="s">
        <v>316</v>
      </c>
      <c r="C400" s="62" t="s">
        <v>389</v>
      </c>
      <c r="D400" s="64">
        <f>D401</f>
        <v>4300</v>
      </c>
      <c r="E400" s="64">
        <f>E401</f>
        <v>0</v>
      </c>
      <c r="F400" s="64">
        <f t="shared" si="227"/>
        <v>4300</v>
      </c>
      <c r="G400" s="64">
        <f aca="true" t="shared" si="231" ref="G400:N402">G401</f>
        <v>1300</v>
      </c>
      <c r="H400" s="64">
        <f t="shared" si="231"/>
        <v>3000</v>
      </c>
      <c r="I400" s="64">
        <f t="shared" si="231"/>
        <v>0</v>
      </c>
      <c r="J400" s="64">
        <f t="shared" si="231"/>
        <v>0</v>
      </c>
      <c r="K400" s="64">
        <f t="shared" si="231"/>
        <v>0</v>
      </c>
      <c r="L400" s="64">
        <f t="shared" si="231"/>
        <v>0</v>
      </c>
      <c r="M400" s="64">
        <f t="shared" si="231"/>
        <v>0</v>
      </c>
      <c r="N400" s="64">
        <f t="shared" si="231"/>
        <v>0</v>
      </c>
    </row>
    <row r="401" spans="1:14" s="99" customFormat="1" ht="15" customHeight="1">
      <c r="A401" s="108"/>
      <c r="B401" s="100">
        <v>343</v>
      </c>
      <c r="C401" s="96" t="s">
        <v>390</v>
      </c>
      <c r="D401" s="60">
        <v>4300</v>
      </c>
      <c r="E401" s="60">
        <f>F401-D401</f>
        <v>0</v>
      </c>
      <c r="F401" s="60">
        <f t="shared" si="227"/>
        <v>4300</v>
      </c>
      <c r="G401" s="60">
        <v>1300</v>
      </c>
      <c r="H401" s="60">
        <v>3000</v>
      </c>
      <c r="I401" s="60">
        <v>0</v>
      </c>
      <c r="J401" s="60">
        <v>0</v>
      </c>
      <c r="K401" s="60">
        <v>0</v>
      </c>
      <c r="L401" s="60">
        <v>0</v>
      </c>
      <c r="M401" s="60">
        <v>0</v>
      </c>
      <c r="N401" s="60">
        <v>0</v>
      </c>
    </row>
    <row r="402" spans="1:14" s="11" customFormat="1" ht="18" customHeight="1">
      <c r="A402" s="107"/>
      <c r="B402" s="62" t="s">
        <v>435</v>
      </c>
      <c r="C402" s="62" t="s">
        <v>436</v>
      </c>
      <c r="D402" s="64">
        <f>D403</f>
        <v>0</v>
      </c>
      <c r="E402" s="64">
        <f>E403</f>
        <v>0</v>
      </c>
      <c r="F402" s="64">
        <f>SUM(G402:N402)</f>
        <v>0</v>
      </c>
      <c r="G402" s="64">
        <f t="shared" si="231"/>
        <v>0</v>
      </c>
      <c r="H402" s="64">
        <f t="shared" si="231"/>
        <v>0</v>
      </c>
      <c r="I402" s="64">
        <f t="shared" si="231"/>
        <v>0</v>
      </c>
      <c r="J402" s="64">
        <f t="shared" si="231"/>
        <v>0</v>
      </c>
      <c r="K402" s="64">
        <f t="shared" si="231"/>
        <v>0</v>
      </c>
      <c r="L402" s="64">
        <f t="shared" si="231"/>
        <v>0</v>
      </c>
      <c r="M402" s="64">
        <f t="shared" si="231"/>
        <v>0</v>
      </c>
      <c r="N402" s="64">
        <f t="shared" si="231"/>
        <v>0</v>
      </c>
    </row>
    <row r="403" spans="1:14" s="99" customFormat="1" ht="15" customHeight="1">
      <c r="A403" s="108"/>
      <c r="B403" s="100">
        <v>381</v>
      </c>
      <c r="C403" s="96" t="s">
        <v>392</v>
      </c>
      <c r="D403" s="60">
        <v>0</v>
      </c>
      <c r="E403" s="60">
        <f>F403-D403</f>
        <v>0</v>
      </c>
      <c r="F403" s="60">
        <f>SUM(G403:N403)</f>
        <v>0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</row>
    <row r="404" spans="1:14" s="11" customFormat="1" ht="24.75" customHeight="1">
      <c r="A404" s="105" t="s">
        <v>77</v>
      </c>
      <c r="B404" s="161" t="s">
        <v>757</v>
      </c>
      <c r="C404" s="162"/>
      <c r="D404" s="14">
        <f>D405+D409</f>
        <v>140000</v>
      </c>
      <c r="E404" s="14">
        <f>E405+E409</f>
        <v>0</v>
      </c>
      <c r="F404" s="118">
        <f t="shared" si="227"/>
        <v>140000</v>
      </c>
      <c r="G404" s="14">
        <f aca="true" t="shared" si="232" ref="G404:N404">G405+G409</f>
        <v>77000</v>
      </c>
      <c r="H404" s="14">
        <f t="shared" si="232"/>
        <v>0</v>
      </c>
      <c r="I404" s="14">
        <f t="shared" si="232"/>
        <v>0</v>
      </c>
      <c r="J404" s="14">
        <f t="shared" si="232"/>
        <v>60000</v>
      </c>
      <c r="K404" s="14">
        <f t="shared" si="232"/>
        <v>3000</v>
      </c>
      <c r="L404" s="14">
        <f t="shared" si="232"/>
        <v>0</v>
      </c>
      <c r="M404" s="14">
        <f t="shared" si="232"/>
        <v>0</v>
      </c>
      <c r="N404" s="14">
        <f t="shared" si="232"/>
        <v>0</v>
      </c>
    </row>
    <row r="405" spans="1:14" s="11" customFormat="1" ht="18" customHeight="1">
      <c r="A405" s="107"/>
      <c r="B405" s="63">
        <v>42</v>
      </c>
      <c r="C405" s="62" t="s">
        <v>385</v>
      </c>
      <c r="D405" s="64">
        <f>D406+D407+D408</f>
        <v>140000</v>
      </c>
      <c r="E405" s="64">
        <f>E406+E407+E408</f>
        <v>0</v>
      </c>
      <c r="F405" s="64">
        <f t="shared" si="227"/>
        <v>140000</v>
      </c>
      <c r="G405" s="64">
        <f>G406+G407+G408</f>
        <v>77000</v>
      </c>
      <c r="H405" s="64">
        <f aca="true" t="shared" si="233" ref="H405:N405">H406+H407+H408</f>
        <v>0</v>
      </c>
      <c r="I405" s="64">
        <f t="shared" si="233"/>
        <v>0</v>
      </c>
      <c r="J405" s="64">
        <f t="shared" si="233"/>
        <v>60000</v>
      </c>
      <c r="K405" s="64">
        <f t="shared" si="233"/>
        <v>3000</v>
      </c>
      <c r="L405" s="64">
        <f t="shared" si="233"/>
        <v>0</v>
      </c>
      <c r="M405" s="64">
        <f t="shared" si="233"/>
        <v>0</v>
      </c>
      <c r="N405" s="64">
        <f t="shared" si="233"/>
        <v>0</v>
      </c>
    </row>
    <row r="406" spans="1:14" s="99" customFormat="1" ht="15" customHeight="1">
      <c r="A406" s="108"/>
      <c r="B406" s="97">
        <v>422</v>
      </c>
      <c r="C406" s="96" t="s">
        <v>383</v>
      </c>
      <c r="D406" s="60">
        <v>11000</v>
      </c>
      <c r="E406" s="60">
        <f>F406-D406</f>
        <v>0</v>
      </c>
      <c r="F406" s="60">
        <f t="shared" si="227"/>
        <v>11000</v>
      </c>
      <c r="G406" s="60">
        <v>11000</v>
      </c>
      <c r="H406" s="60">
        <v>0</v>
      </c>
      <c r="I406" s="60">
        <v>0</v>
      </c>
      <c r="J406" s="60">
        <v>0</v>
      </c>
      <c r="K406" s="60">
        <v>0</v>
      </c>
      <c r="L406" s="60">
        <v>0</v>
      </c>
      <c r="M406" s="60">
        <v>0</v>
      </c>
      <c r="N406" s="60">
        <v>0</v>
      </c>
    </row>
    <row r="407" spans="1:14" s="99" customFormat="1" ht="15" customHeight="1">
      <c r="A407" s="108"/>
      <c r="B407" s="97">
        <v>424</v>
      </c>
      <c r="C407" s="97" t="s">
        <v>415</v>
      </c>
      <c r="D407" s="60">
        <v>120000</v>
      </c>
      <c r="E407" s="60">
        <f>F407-D407</f>
        <v>0</v>
      </c>
      <c r="F407" s="60">
        <f t="shared" si="227"/>
        <v>120000</v>
      </c>
      <c r="G407" s="60">
        <v>60000</v>
      </c>
      <c r="H407" s="60">
        <v>0</v>
      </c>
      <c r="I407" s="60">
        <v>0</v>
      </c>
      <c r="J407" s="60">
        <v>60000</v>
      </c>
      <c r="K407" s="60">
        <v>0</v>
      </c>
      <c r="L407" s="60">
        <v>0</v>
      </c>
      <c r="M407" s="60">
        <v>0</v>
      </c>
      <c r="N407" s="60">
        <v>0</v>
      </c>
    </row>
    <row r="408" spans="1:14" s="99" customFormat="1" ht="15" customHeight="1">
      <c r="A408" s="108"/>
      <c r="B408" s="97">
        <v>426</v>
      </c>
      <c r="C408" s="97" t="s">
        <v>384</v>
      </c>
      <c r="D408" s="60">
        <v>9000</v>
      </c>
      <c r="E408" s="60">
        <f>F408-D408</f>
        <v>0</v>
      </c>
      <c r="F408" s="60">
        <f>SUM(G408:N408)</f>
        <v>9000</v>
      </c>
      <c r="G408" s="60">
        <v>6000</v>
      </c>
      <c r="H408" s="60">
        <v>0</v>
      </c>
      <c r="I408" s="60">
        <v>0</v>
      </c>
      <c r="J408" s="60">
        <v>0</v>
      </c>
      <c r="K408" s="60">
        <v>3000</v>
      </c>
      <c r="L408" s="60">
        <v>0</v>
      </c>
      <c r="M408" s="60">
        <v>0</v>
      </c>
      <c r="N408" s="60">
        <v>0</v>
      </c>
    </row>
    <row r="409" spans="1:14" s="11" customFormat="1" ht="18" customHeight="1">
      <c r="A409" s="107"/>
      <c r="B409" s="63">
        <v>43</v>
      </c>
      <c r="C409" s="62" t="s">
        <v>469</v>
      </c>
      <c r="D409" s="64">
        <f>D410</f>
        <v>0</v>
      </c>
      <c r="E409" s="64">
        <f>E410</f>
        <v>0</v>
      </c>
      <c r="F409" s="64">
        <f>SUM(G409:N409)</f>
        <v>0</v>
      </c>
      <c r="G409" s="64">
        <f>G410</f>
        <v>0</v>
      </c>
      <c r="H409" s="64">
        <f aca="true" t="shared" si="234" ref="H409:N409">H410</f>
        <v>0</v>
      </c>
      <c r="I409" s="64">
        <f t="shared" si="234"/>
        <v>0</v>
      </c>
      <c r="J409" s="64">
        <f t="shared" si="234"/>
        <v>0</v>
      </c>
      <c r="K409" s="64">
        <f t="shared" si="234"/>
        <v>0</v>
      </c>
      <c r="L409" s="64">
        <f t="shared" si="234"/>
        <v>0</v>
      </c>
      <c r="M409" s="64">
        <f t="shared" si="234"/>
        <v>0</v>
      </c>
      <c r="N409" s="64">
        <f t="shared" si="234"/>
        <v>0</v>
      </c>
    </row>
    <row r="410" spans="1:14" s="99" customFormat="1" ht="15" customHeight="1">
      <c r="A410" s="108"/>
      <c r="B410" s="97">
        <v>431</v>
      </c>
      <c r="C410" s="96" t="s">
        <v>470</v>
      </c>
      <c r="D410" s="60">
        <v>0</v>
      </c>
      <c r="E410" s="60">
        <f>F410-D410</f>
        <v>0</v>
      </c>
      <c r="F410" s="60">
        <f>SUM(G410:N410)</f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  <c r="N410" s="60">
        <v>0</v>
      </c>
    </row>
    <row r="411" spans="1:14" s="11" customFormat="1" ht="30" customHeight="1">
      <c r="A411" s="107"/>
      <c r="B411" s="12"/>
      <c r="C411" s="124" t="s">
        <v>4</v>
      </c>
      <c r="D411" s="119">
        <f>D5</f>
        <v>61937100</v>
      </c>
      <c r="E411" s="119">
        <f>E5</f>
        <v>2227561</v>
      </c>
      <c r="F411" s="119">
        <f t="shared" si="227"/>
        <v>64164661</v>
      </c>
      <c r="G411" s="119">
        <f aca="true" t="shared" si="235" ref="G411:N411">G5</f>
        <v>25733000</v>
      </c>
      <c r="H411" s="119">
        <f t="shared" si="235"/>
        <v>9627100</v>
      </c>
      <c r="I411" s="119">
        <f t="shared" si="235"/>
        <v>10185000</v>
      </c>
      <c r="J411" s="119">
        <f t="shared" si="235"/>
        <v>11814500</v>
      </c>
      <c r="K411" s="119">
        <f t="shared" si="235"/>
        <v>1454261</v>
      </c>
      <c r="L411" s="119">
        <f t="shared" si="235"/>
        <v>120000</v>
      </c>
      <c r="M411" s="119">
        <f t="shared" si="235"/>
        <v>0</v>
      </c>
      <c r="N411" s="119">
        <f t="shared" si="235"/>
        <v>5230800</v>
      </c>
    </row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</sheetData>
  <sheetProtection/>
  <mergeCells count="205">
    <mergeCell ref="G357:N357"/>
    <mergeCell ref="G385:N385"/>
    <mergeCell ref="A385:A386"/>
    <mergeCell ref="B385:B386"/>
    <mergeCell ref="C385:C386"/>
    <mergeCell ref="D385:D386"/>
    <mergeCell ref="E385:E386"/>
    <mergeCell ref="F385:F386"/>
    <mergeCell ref="A357:A358"/>
    <mergeCell ref="C357:C358"/>
    <mergeCell ref="D357:D358"/>
    <mergeCell ref="E357:E358"/>
    <mergeCell ref="F357:F358"/>
    <mergeCell ref="E304:E305"/>
    <mergeCell ref="F304:F305"/>
    <mergeCell ref="B347:C347"/>
    <mergeCell ref="B344:C344"/>
    <mergeCell ref="B321:C321"/>
    <mergeCell ref="B315:C315"/>
    <mergeCell ref="D304:D305"/>
    <mergeCell ref="G304:N304"/>
    <mergeCell ref="A335:A336"/>
    <mergeCell ref="B335:B336"/>
    <mergeCell ref="C335:C336"/>
    <mergeCell ref="D335:D336"/>
    <mergeCell ref="E335:E336"/>
    <mergeCell ref="F335:F336"/>
    <mergeCell ref="G335:N335"/>
    <mergeCell ref="A304:A305"/>
    <mergeCell ref="B325:C325"/>
    <mergeCell ref="G236:N236"/>
    <mergeCell ref="A270:A271"/>
    <mergeCell ref="B270:B271"/>
    <mergeCell ref="C270:C271"/>
    <mergeCell ref="D270:D271"/>
    <mergeCell ref="E270:E271"/>
    <mergeCell ref="F270:F271"/>
    <mergeCell ref="G270:N270"/>
    <mergeCell ref="F236:F237"/>
    <mergeCell ref="B247:C247"/>
    <mergeCell ref="F167:F168"/>
    <mergeCell ref="G167:N167"/>
    <mergeCell ref="A203:A204"/>
    <mergeCell ref="B203:B204"/>
    <mergeCell ref="C203:C204"/>
    <mergeCell ref="D203:D204"/>
    <mergeCell ref="E203:E204"/>
    <mergeCell ref="F203:F204"/>
    <mergeCell ref="G203:N203"/>
    <mergeCell ref="A128:A129"/>
    <mergeCell ref="B128:B129"/>
    <mergeCell ref="C128:C129"/>
    <mergeCell ref="A236:A237"/>
    <mergeCell ref="B236:B237"/>
    <mergeCell ref="B149:C149"/>
    <mergeCell ref="B185:C185"/>
    <mergeCell ref="B186:C186"/>
    <mergeCell ref="B199:C199"/>
    <mergeCell ref="A167:A168"/>
    <mergeCell ref="G35:N35"/>
    <mergeCell ref="B145:C145"/>
    <mergeCell ref="B40:C40"/>
    <mergeCell ref="B61:C61"/>
    <mergeCell ref="B64:C64"/>
    <mergeCell ref="B91:C91"/>
    <mergeCell ref="D128:D129"/>
    <mergeCell ref="B87:C87"/>
    <mergeCell ref="C35:C36"/>
    <mergeCell ref="D35:D36"/>
    <mergeCell ref="D236:D237"/>
    <mergeCell ref="E236:E237"/>
    <mergeCell ref="E128:E129"/>
    <mergeCell ref="F128:F129"/>
    <mergeCell ref="G128:N128"/>
    <mergeCell ref="B102:C102"/>
    <mergeCell ref="B160:C160"/>
    <mergeCell ref="B170:C170"/>
    <mergeCell ref="B193:C193"/>
    <mergeCell ref="B196:C196"/>
    <mergeCell ref="B213:C213"/>
    <mergeCell ref="B221:C221"/>
    <mergeCell ref="B232:C232"/>
    <mergeCell ref="B81:C81"/>
    <mergeCell ref="B119:C119"/>
    <mergeCell ref="B71:C71"/>
    <mergeCell ref="B229:C229"/>
    <mergeCell ref="B167:B168"/>
    <mergeCell ref="C167:C168"/>
    <mergeCell ref="B174:C174"/>
    <mergeCell ref="B138:C138"/>
    <mergeCell ref="B210:C210"/>
    <mergeCell ref="B131:C131"/>
    <mergeCell ref="E35:E36"/>
    <mergeCell ref="F35:F36"/>
    <mergeCell ref="B113:C113"/>
    <mergeCell ref="B54:C54"/>
    <mergeCell ref="D167:D168"/>
    <mergeCell ref="B177:C177"/>
    <mergeCell ref="E167:E168"/>
    <mergeCell ref="B8:C8"/>
    <mergeCell ref="B23:C23"/>
    <mergeCell ref="B41:C41"/>
    <mergeCell ref="B49:C49"/>
    <mergeCell ref="B242:C242"/>
    <mergeCell ref="B217:C217"/>
    <mergeCell ref="B228:C228"/>
    <mergeCell ref="C236:C237"/>
    <mergeCell ref="B216:C216"/>
    <mergeCell ref="B122:C122"/>
    <mergeCell ref="G2:N2"/>
    <mergeCell ref="A5:C5"/>
    <mergeCell ref="B6:C6"/>
    <mergeCell ref="B7:C7"/>
    <mergeCell ref="E68:E69"/>
    <mergeCell ref="F68:F69"/>
    <mergeCell ref="E2:E3"/>
    <mergeCell ref="D2:D3"/>
    <mergeCell ref="B50:C50"/>
    <mergeCell ref="F2:F3"/>
    <mergeCell ref="B225:C225"/>
    <mergeCell ref="B207:C207"/>
    <mergeCell ref="B94:C94"/>
    <mergeCell ref="B84:C84"/>
    <mergeCell ref="B125:C125"/>
    <mergeCell ref="B350:C350"/>
    <mergeCell ref="B182:C182"/>
    <mergeCell ref="B155:C155"/>
    <mergeCell ref="B163:C163"/>
    <mergeCell ref="B148:C148"/>
    <mergeCell ref="C2:C3"/>
    <mergeCell ref="A35:A36"/>
    <mergeCell ref="B35:B36"/>
    <mergeCell ref="B28:C28"/>
    <mergeCell ref="B29:C29"/>
    <mergeCell ref="B57:C57"/>
    <mergeCell ref="A2:A3"/>
    <mergeCell ref="B2:B3"/>
    <mergeCell ref="B18:C18"/>
    <mergeCell ref="B53:C53"/>
    <mergeCell ref="B404:C404"/>
    <mergeCell ref="B353:C353"/>
    <mergeCell ref="B361:C361"/>
    <mergeCell ref="B362:C362"/>
    <mergeCell ref="B388:C388"/>
    <mergeCell ref="B360:C360"/>
    <mergeCell ref="B378:C378"/>
    <mergeCell ref="B390:C390"/>
    <mergeCell ref="B389:C389"/>
    <mergeCell ref="B357:B358"/>
    <mergeCell ref="B276:C276"/>
    <mergeCell ref="B328:C328"/>
    <mergeCell ref="B338:C338"/>
    <mergeCell ref="B279:C279"/>
    <mergeCell ref="B311:C311"/>
    <mergeCell ref="B283:C283"/>
    <mergeCell ref="B332:C332"/>
    <mergeCell ref="B331:C331"/>
    <mergeCell ref="B286:C286"/>
    <mergeCell ref="B294:C294"/>
    <mergeCell ref="B259:C259"/>
    <mergeCell ref="B273:C273"/>
    <mergeCell ref="B112:C112"/>
    <mergeCell ref="B265:C265"/>
    <mergeCell ref="B190:C190"/>
    <mergeCell ref="B139:C139"/>
    <mergeCell ref="B173:C173"/>
    <mergeCell ref="B206:C206"/>
    <mergeCell ref="B256:C256"/>
    <mergeCell ref="B243:C243"/>
    <mergeCell ref="G68:N68"/>
    <mergeCell ref="G98:N98"/>
    <mergeCell ref="B152:C152"/>
    <mergeCell ref="B250:C250"/>
    <mergeCell ref="B260:C260"/>
    <mergeCell ref="B310:C310"/>
    <mergeCell ref="B178:C178"/>
    <mergeCell ref="C68:C69"/>
    <mergeCell ref="B106:C106"/>
    <mergeCell ref="B253:C253"/>
    <mergeCell ref="F98:F99"/>
    <mergeCell ref="B341:C341"/>
    <mergeCell ref="B101:C101"/>
    <mergeCell ref="B134:C134"/>
    <mergeCell ref="B116:C116"/>
    <mergeCell ref="B142:C142"/>
    <mergeCell ref="B239:C239"/>
    <mergeCell ref="B314:C314"/>
    <mergeCell ref="B318:C318"/>
    <mergeCell ref="B291:C291"/>
    <mergeCell ref="D98:D99"/>
    <mergeCell ref="B76:C76"/>
    <mergeCell ref="B77:C77"/>
    <mergeCell ref="D68:D69"/>
    <mergeCell ref="B90:C90"/>
    <mergeCell ref="E98:E99"/>
    <mergeCell ref="B307:C307"/>
    <mergeCell ref="B304:B305"/>
    <mergeCell ref="C304:C305"/>
    <mergeCell ref="B322:C322"/>
    <mergeCell ref="A68:A69"/>
    <mergeCell ref="B68:B69"/>
    <mergeCell ref="A98:A99"/>
    <mergeCell ref="B98:B99"/>
    <mergeCell ref="C98:C99"/>
    <mergeCell ref="B109:C109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31">
      <selection activeCell="B51" sqref="B51"/>
    </sheetView>
  </sheetViews>
  <sheetFormatPr defaultColWidth="9.140625" defaultRowHeight="12.75"/>
  <cols>
    <col min="1" max="1" width="2.28125" style="67" customWidth="1"/>
    <col min="2" max="2" width="11.00390625" style="67" customWidth="1"/>
    <col min="3" max="3" width="48.421875" style="67" customWidth="1"/>
    <col min="4" max="4" width="12.140625" style="67" customWidth="1"/>
    <col min="5" max="5" width="9.7109375" style="67" customWidth="1"/>
    <col min="6" max="16384" width="9.140625" style="67" customWidth="1"/>
  </cols>
  <sheetData>
    <row r="1" ht="24" customHeight="1">
      <c r="B1" s="66" t="s">
        <v>94</v>
      </c>
    </row>
    <row r="2" ht="18.75" customHeight="1"/>
    <row r="3" spans="2:5" ht="21" customHeight="1">
      <c r="B3" s="185" t="s">
        <v>759</v>
      </c>
      <c r="C3" s="185"/>
      <c r="D3" s="185"/>
      <c r="E3" s="185"/>
    </row>
    <row r="4" ht="12" customHeight="1"/>
    <row r="5" spans="2:5" ht="36.75" customHeight="1">
      <c r="B5" s="68" t="s">
        <v>55</v>
      </c>
      <c r="C5" s="57" t="s">
        <v>28</v>
      </c>
      <c r="D5" s="69" t="s">
        <v>758</v>
      </c>
      <c r="E5" s="68" t="s">
        <v>56</v>
      </c>
    </row>
    <row r="6" spans="2:5" ht="9.75" customHeight="1">
      <c r="B6" s="70">
        <v>1</v>
      </c>
      <c r="C6" s="70">
        <v>2</v>
      </c>
      <c r="D6" s="70">
        <v>3</v>
      </c>
      <c r="E6" s="70">
        <v>4</v>
      </c>
    </row>
    <row r="7" spans="2:5" ht="18" customHeight="1">
      <c r="B7" s="71" t="s">
        <v>57</v>
      </c>
      <c r="C7" s="72" t="s">
        <v>29</v>
      </c>
      <c r="D7" s="73">
        <f>SUM(D8:D11)</f>
        <v>12041561</v>
      </c>
      <c r="E7" s="74">
        <f>D7/D47*100</f>
        <v>18.766655682946723</v>
      </c>
    </row>
    <row r="8" spans="2:5" ht="13.5" customHeight="1">
      <c r="B8" s="96" t="s">
        <v>5</v>
      </c>
      <c r="C8" s="58" t="s">
        <v>30</v>
      </c>
      <c r="D8" s="60">
        <f>'2) Posebni'!F8+'2) Posebni'!F18+'2) Posebni'!F23+'2) Posebni'!F77+'2) Posebni'!F81+'2) Posebni'!F84+'2) Posebni'!F87</f>
        <v>8204261</v>
      </c>
      <c r="E8" s="127">
        <f>D8/D47*100</f>
        <v>12.786260960686754</v>
      </c>
    </row>
    <row r="9" spans="2:5" ht="13.5" customHeight="1">
      <c r="B9" s="96" t="s">
        <v>58</v>
      </c>
      <c r="C9" s="58" t="s">
        <v>31</v>
      </c>
      <c r="D9" s="60">
        <f>'2) Posebni'!F50</f>
        <v>95000</v>
      </c>
      <c r="E9" s="127">
        <f>D9/D47*100</f>
        <v>0.1480565758774912</v>
      </c>
    </row>
    <row r="10" spans="2:5" ht="13.5" customHeight="1">
      <c r="B10" s="96" t="s">
        <v>59</v>
      </c>
      <c r="C10" s="58" t="s">
        <v>32</v>
      </c>
      <c r="D10" s="60">
        <f>'2) Posebni'!F29+'2) Posebni'!F41</f>
        <v>3367300</v>
      </c>
      <c r="E10" s="127">
        <f>D10/D47*100</f>
        <v>5.247904294234485</v>
      </c>
    </row>
    <row r="11" spans="2:5" ht="13.5" customHeight="1">
      <c r="B11" s="96" t="s">
        <v>60</v>
      </c>
      <c r="C11" s="58" t="s">
        <v>33</v>
      </c>
      <c r="D11" s="60">
        <f>'2) Posebni'!F315+'2) Posebni'!F318</f>
        <v>375000</v>
      </c>
      <c r="E11" s="127">
        <f>D11/D47*100</f>
        <v>0.5844338521479916</v>
      </c>
    </row>
    <row r="12" spans="2:5" ht="18" customHeight="1">
      <c r="B12" s="71" t="s">
        <v>61</v>
      </c>
      <c r="C12" s="72" t="s">
        <v>34</v>
      </c>
      <c r="D12" s="73">
        <f>SUM(D13:D15)</f>
        <v>2120000</v>
      </c>
      <c r="E12" s="74">
        <f>D12/D47*100</f>
        <v>3.3039993774766456</v>
      </c>
    </row>
    <row r="13" spans="2:5" ht="13.5" customHeight="1">
      <c r="B13" s="96" t="s">
        <v>195</v>
      </c>
      <c r="C13" s="58" t="s">
        <v>196</v>
      </c>
      <c r="D13" s="60">
        <f>'2) Posebni'!F71</f>
        <v>270000</v>
      </c>
      <c r="E13" s="127">
        <f>D13/D47*100</f>
        <v>0.4207923735465539</v>
      </c>
    </row>
    <row r="14" spans="2:5" ht="13.5" customHeight="1">
      <c r="B14" s="96" t="s">
        <v>62</v>
      </c>
      <c r="C14" s="58" t="s">
        <v>35</v>
      </c>
      <c r="D14" s="60">
        <f>'2) Posebni'!F57+'2) Posebni'!F54</f>
        <v>1820000</v>
      </c>
      <c r="E14" s="127">
        <f>D14/D47*100</f>
        <v>2.8364522957582525</v>
      </c>
    </row>
    <row r="15" spans="2:5" ht="13.5" customHeight="1">
      <c r="B15" s="96" t="s">
        <v>15</v>
      </c>
      <c r="C15" s="58" t="s">
        <v>16</v>
      </c>
      <c r="D15" s="60">
        <f>'2) Posebni'!F61+'2) Posebni'!F64</f>
        <v>30000</v>
      </c>
      <c r="E15" s="127">
        <f>D15/D47*100</f>
        <v>0.046754708171839326</v>
      </c>
    </row>
    <row r="16" spans="2:5" ht="18" customHeight="1">
      <c r="B16" s="71" t="s">
        <v>63</v>
      </c>
      <c r="C16" s="72" t="s">
        <v>36</v>
      </c>
      <c r="D16" s="73">
        <f>SUM(D17:D21)</f>
        <v>4930500</v>
      </c>
      <c r="E16" s="74">
        <f>D16/D47*100</f>
        <v>7.684136288041793</v>
      </c>
    </row>
    <row r="17" spans="2:5" ht="13.5" customHeight="1">
      <c r="B17" s="96" t="s">
        <v>64</v>
      </c>
      <c r="C17" s="58" t="s">
        <v>86</v>
      </c>
      <c r="D17" s="60">
        <f>'2) Posebni'!F91</f>
        <v>20000</v>
      </c>
      <c r="E17" s="127">
        <f>D17/D47*100</f>
        <v>0.03116980544789288</v>
      </c>
    </row>
    <row r="18" spans="2:5" ht="13.5" customHeight="1">
      <c r="B18" s="96" t="s">
        <v>65</v>
      </c>
      <c r="C18" s="58" t="s">
        <v>37</v>
      </c>
      <c r="D18" s="60">
        <f>'2) Posebni'!F102+'2) Posebni'!F106+'2) Posebni'!F109</f>
        <v>3007500</v>
      </c>
      <c r="E18" s="127">
        <f>D18/D47*100</f>
        <v>4.687159494226893</v>
      </c>
    </row>
    <row r="19" spans="2:5" ht="13.5" customHeight="1">
      <c r="B19" s="96" t="s">
        <v>104</v>
      </c>
      <c r="C19" s="58" t="s">
        <v>568</v>
      </c>
      <c r="D19" s="60">
        <f>'2) Posebni'!F217+'2) Posebni'!F225</f>
        <v>1390000</v>
      </c>
      <c r="E19" s="127">
        <f>D19/D47*100</f>
        <v>2.1663014786285557</v>
      </c>
    </row>
    <row r="20" spans="2:5" ht="13.5" customHeight="1">
      <c r="B20" s="96" t="s">
        <v>478</v>
      </c>
      <c r="C20" s="58" t="s">
        <v>504</v>
      </c>
      <c r="D20" s="60">
        <f>'2) Posebni'!F139</f>
        <v>250000</v>
      </c>
      <c r="E20" s="127">
        <f>D20/D47*100</f>
        <v>0.389622568098661</v>
      </c>
    </row>
    <row r="21" spans="2:5" ht="13.5" customHeight="1">
      <c r="B21" s="96" t="s">
        <v>467</v>
      </c>
      <c r="C21" s="58" t="s">
        <v>505</v>
      </c>
      <c r="D21" s="60">
        <f>'2) Posebni'!F94+'2) Posebni'!F142+'2) Posebni'!F145</f>
        <v>263000</v>
      </c>
      <c r="E21" s="127">
        <f>D21/D47*100</f>
        <v>0.40988294163979144</v>
      </c>
    </row>
    <row r="22" spans="2:5" ht="18" customHeight="1">
      <c r="B22" s="71" t="s">
        <v>66</v>
      </c>
      <c r="C22" s="72" t="s">
        <v>38</v>
      </c>
      <c r="D22" s="73">
        <f>SUM(D23:D24)</f>
        <v>8060500</v>
      </c>
      <c r="E22" s="74">
        <f>D22/D47*100</f>
        <v>12.562210840637029</v>
      </c>
    </row>
    <row r="23" spans="2:5" ht="13.5" customHeight="1">
      <c r="B23" s="92" t="s">
        <v>102</v>
      </c>
      <c r="C23" s="88" t="s">
        <v>103</v>
      </c>
      <c r="D23" s="89">
        <f>'2) Posebni'!F113+'2) Posebni'!F116+'2) Posebni'!F119+'2) Posebni'!F134</f>
        <v>3630000</v>
      </c>
      <c r="E23" s="128">
        <f>D23/D47*100</f>
        <v>5.657319688792558</v>
      </c>
    </row>
    <row r="24" spans="2:5" ht="13.5" customHeight="1">
      <c r="B24" s="92" t="s">
        <v>67</v>
      </c>
      <c r="C24" s="88" t="s">
        <v>39</v>
      </c>
      <c r="D24" s="89">
        <f>'2) Posebni'!F122+'2) Posebni'!F125+'2) Posebni'!F131</f>
        <v>4430500</v>
      </c>
      <c r="E24" s="128">
        <f>D24/D47*100</f>
        <v>6.90489115184447</v>
      </c>
    </row>
    <row r="25" spans="2:5" ht="18" customHeight="1">
      <c r="B25" s="71" t="s">
        <v>68</v>
      </c>
      <c r="C25" s="72" t="s">
        <v>85</v>
      </c>
      <c r="D25" s="73">
        <f>SUM(D26:D29)</f>
        <v>12496000</v>
      </c>
      <c r="E25" s="74">
        <f>D25/D47*100</f>
        <v>19.474894443843475</v>
      </c>
    </row>
    <row r="26" spans="2:5" ht="13.5" customHeight="1">
      <c r="B26" s="96" t="s">
        <v>69</v>
      </c>
      <c r="C26" s="58" t="s">
        <v>40</v>
      </c>
      <c r="D26" s="60">
        <f>'2) Posebni'!F149+'2) Posebni'!F152+'2) Posebni'!F155+'2) Posebni'!F163+'2) Posebni'!F160+'2) Posebni'!F170</f>
        <v>3710000</v>
      </c>
      <c r="E26" s="127">
        <f>D26/D47*100</f>
        <v>5.78199891058413</v>
      </c>
    </row>
    <row r="27" spans="2:5" ht="13.5" customHeight="1">
      <c r="B27" s="96" t="s">
        <v>70</v>
      </c>
      <c r="C27" s="58" t="s">
        <v>42</v>
      </c>
      <c r="D27" s="60">
        <f>SUM('2) Posebni'!F174)</f>
        <v>50000</v>
      </c>
      <c r="E27" s="127">
        <f>D27/D47*100</f>
        <v>0.07792451361973221</v>
      </c>
    </row>
    <row r="28" spans="2:5" ht="13.5" customHeight="1">
      <c r="B28" s="96" t="s">
        <v>71</v>
      </c>
      <c r="C28" s="58" t="s">
        <v>43</v>
      </c>
      <c r="D28" s="60">
        <f>'2) Posebni'!F178+'2) Posebni'!F182</f>
        <v>1725000</v>
      </c>
      <c r="E28" s="127">
        <f>D28/D47*100</f>
        <v>2.688395719880761</v>
      </c>
    </row>
    <row r="29" spans="2:5" ht="13.5" customHeight="1">
      <c r="B29" s="96" t="s">
        <v>72</v>
      </c>
      <c r="C29" s="58" t="s">
        <v>105</v>
      </c>
      <c r="D29" s="60">
        <f>'2) Posebni'!F186+'2) Posebni'!F190+'2) Posebni'!F193+'2) Posebni'!F199+'2) Posebni'!F207+'2) Posebni'!F210+'2) Posebni'!F213+'2) Posebni'!F221+'2) Posebni'!F196</f>
        <v>7011000</v>
      </c>
      <c r="E29" s="127">
        <f>D29/D47*100</f>
        <v>10.92657529975885</v>
      </c>
    </row>
    <row r="30" spans="2:5" ht="18" customHeight="1">
      <c r="B30" s="71" t="s">
        <v>73</v>
      </c>
      <c r="C30" s="72" t="s">
        <v>44</v>
      </c>
      <c r="D30" s="73">
        <f>SUM(D31)</f>
        <v>1200000</v>
      </c>
      <c r="E30" s="74">
        <f>D30/D47*100</f>
        <v>1.870188326873573</v>
      </c>
    </row>
    <row r="31" spans="2:5" ht="13.5" customHeight="1">
      <c r="B31" s="96" t="s">
        <v>74</v>
      </c>
      <c r="C31" s="58" t="s">
        <v>83</v>
      </c>
      <c r="D31" s="60">
        <f>SUM('2) Posebni'!F229+'2) Posebni'!F232+'2) Posebni'!F239)</f>
        <v>1200000</v>
      </c>
      <c r="E31" s="127">
        <f>D31/D47*100</f>
        <v>1.870188326873573</v>
      </c>
    </row>
    <row r="32" spans="2:5" ht="18" customHeight="1">
      <c r="B32" s="71" t="s">
        <v>75</v>
      </c>
      <c r="C32" s="72" t="s">
        <v>45</v>
      </c>
      <c r="D32" s="73">
        <f>SUM(D33:D35)</f>
        <v>14448000</v>
      </c>
      <c r="E32" s="74">
        <f>D32/D47*100</f>
        <v>22.517067455557818</v>
      </c>
    </row>
    <row r="33" spans="2:5" ht="13.5" customHeight="1">
      <c r="B33" s="96" t="s">
        <v>76</v>
      </c>
      <c r="C33" s="58" t="s">
        <v>46</v>
      </c>
      <c r="D33" s="60">
        <f>SUM('2) Posebni'!F247+'2) Posebni'!F243+'2) Posebni'!F250+'2) Posebni'!F253+'2) Posebni'!F256)</f>
        <v>2243000</v>
      </c>
      <c r="E33" s="127">
        <f>D33/D47*100</f>
        <v>3.495693680981187</v>
      </c>
    </row>
    <row r="34" spans="2:5" ht="13.5" customHeight="1">
      <c r="B34" s="96" t="s">
        <v>77</v>
      </c>
      <c r="C34" s="58" t="s">
        <v>510</v>
      </c>
      <c r="D34" s="60">
        <f>'2) Posebni'!F259+'2) Posebni'!F388</f>
        <v>12055000</v>
      </c>
      <c r="E34" s="127">
        <f>D34/D47*100</f>
        <v>18.787600233717434</v>
      </c>
    </row>
    <row r="35" spans="2:5" ht="13.5" customHeight="1">
      <c r="B35" s="96" t="s">
        <v>78</v>
      </c>
      <c r="C35" s="58" t="s">
        <v>47</v>
      </c>
      <c r="D35" s="60">
        <f>SUM('2) Posebni'!F311)</f>
        <v>150000</v>
      </c>
      <c r="E35" s="127">
        <f>D35/D47*100</f>
        <v>0.23377354085919663</v>
      </c>
    </row>
    <row r="36" spans="2:5" ht="18" customHeight="1">
      <c r="B36" s="71" t="s">
        <v>79</v>
      </c>
      <c r="C36" s="72" t="s">
        <v>48</v>
      </c>
      <c r="D36" s="73">
        <f>SUM(D37:D39)</f>
        <v>7588100</v>
      </c>
      <c r="E36" s="74">
        <f>D36/D47*100</f>
        <v>11.8259800359578</v>
      </c>
    </row>
    <row r="37" spans="2:5" ht="13.5" customHeight="1">
      <c r="B37" s="96" t="s">
        <v>80</v>
      </c>
      <c r="C37" s="58" t="s">
        <v>95</v>
      </c>
      <c r="D37" s="60">
        <f>'2) Posebni'!F360</f>
        <v>6872100</v>
      </c>
      <c r="E37" s="127">
        <f>D37/D47*100</f>
        <v>10.710101000923233</v>
      </c>
    </row>
    <row r="38" spans="2:5" ht="13.5" customHeight="1">
      <c r="B38" s="96" t="s">
        <v>81</v>
      </c>
      <c r="C38" s="58" t="s">
        <v>49</v>
      </c>
      <c r="D38" s="60">
        <f>'2) Posebni'!F322</f>
        <v>650000</v>
      </c>
      <c r="E38" s="127">
        <f>D38/D47*100</f>
        <v>1.0130186770565188</v>
      </c>
    </row>
    <row r="39" spans="2:5" ht="13.5" customHeight="1">
      <c r="B39" s="96" t="s">
        <v>428</v>
      </c>
      <c r="C39" s="58" t="s">
        <v>169</v>
      </c>
      <c r="D39" s="60">
        <f>'2) Posebni'!F325+'2) Posebni'!F328</f>
        <v>66000</v>
      </c>
      <c r="E39" s="127">
        <f>D39/D47*100</f>
        <v>0.1028603579780465</v>
      </c>
    </row>
    <row r="40" spans="2:5" ht="18" customHeight="1">
      <c r="B40" s="71" t="s">
        <v>82</v>
      </c>
      <c r="C40" s="72" t="s">
        <v>50</v>
      </c>
      <c r="D40" s="73">
        <f>SUM(D41:D46)</f>
        <v>1280000</v>
      </c>
      <c r="E40" s="74">
        <f>D40/D47*100</f>
        <v>1.9948675486651444</v>
      </c>
    </row>
    <row r="41" spans="2:5" ht="13.5" customHeight="1">
      <c r="B41" s="96">
        <v>1012</v>
      </c>
      <c r="C41" s="58" t="s">
        <v>96</v>
      </c>
      <c r="D41" s="60">
        <f>SUM('2) Posebni'!F344)</f>
        <v>65000</v>
      </c>
      <c r="E41" s="127">
        <f>D41/D47*100</f>
        <v>0.10130186770565187</v>
      </c>
    </row>
    <row r="42" spans="2:5" ht="13.5" customHeight="1">
      <c r="B42" s="96">
        <v>1020</v>
      </c>
      <c r="C42" s="58" t="s">
        <v>51</v>
      </c>
      <c r="D42" s="60">
        <f>SUM('2) Posebni'!F353)</f>
        <v>100000</v>
      </c>
      <c r="E42" s="127">
        <f>D42/D47*100</f>
        <v>0.15584902723946442</v>
      </c>
    </row>
    <row r="43" spans="2:5" ht="13.5" customHeight="1">
      <c r="B43" s="96">
        <v>1040</v>
      </c>
      <c r="C43" s="58" t="s">
        <v>52</v>
      </c>
      <c r="D43" s="60">
        <f>'2) Posebni'!F338+'2) Posebni'!F341</f>
        <v>340000</v>
      </c>
      <c r="E43" s="127">
        <f>D43/D47*100</f>
        <v>0.529886692614179</v>
      </c>
    </row>
    <row r="44" spans="2:5" ht="13.5" customHeight="1">
      <c r="B44" s="96">
        <v>1060</v>
      </c>
      <c r="C44" s="58" t="s">
        <v>53</v>
      </c>
      <c r="D44" s="60">
        <f>SUM('2) Posebni'!F347)</f>
        <v>20000</v>
      </c>
      <c r="E44" s="127">
        <f>D44/D47*100</f>
        <v>0.03116980544789288</v>
      </c>
    </row>
    <row r="45" spans="2:5" ht="13.5" customHeight="1">
      <c r="B45" s="96">
        <v>1070</v>
      </c>
      <c r="C45" s="58" t="s">
        <v>97</v>
      </c>
      <c r="D45" s="60">
        <f>SUM('2) Posebni'!F332)</f>
        <v>525000</v>
      </c>
      <c r="E45" s="127">
        <f>D45/D47*100</f>
        <v>0.8182073930071883</v>
      </c>
    </row>
    <row r="46" spans="2:5" ht="13.5" customHeight="1">
      <c r="B46" s="96">
        <v>1090</v>
      </c>
      <c r="C46" s="58" t="s">
        <v>84</v>
      </c>
      <c r="D46" s="60">
        <f>SUM('2) Posebni'!F350)</f>
        <v>230000</v>
      </c>
      <c r="E46" s="127">
        <f>D46/D47*100</f>
        <v>0.35845276265076814</v>
      </c>
    </row>
    <row r="47" spans="2:5" ht="19.5" customHeight="1">
      <c r="B47" s="75"/>
      <c r="C47" s="72" t="s">
        <v>54</v>
      </c>
      <c r="D47" s="73">
        <f>SUM(D7+D12+D16+D22+D25+D30+D32+D36+D40)</f>
        <v>64164661</v>
      </c>
      <c r="E47" s="74">
        <f>SUM(E7+E12+E16+E22+E25+E30+E32+E36+E40)</f>
        <v>100</v>
      </c>
    </row>
    <row r="49" spans="4:5" ht="16.5" customHeight="1">
      <c r="D49" s="186"/>
      <c r="E49" s="186"/>
    </row>
    <row r="50" spans="2:5" ht="21" customHeight="1">
      <c r="B50" s="67" t="s">
        <v>764</v>
      </c>
      <c r="D50" s="76"/>
      <c r="E50" s="76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19.28125" style="0" customWidth="1"/>
    <col min="2" max="8" width="13.7109375" style="0" customWidth="1"/>
  </cols>
  <sheetData>
    <row r="1" spans="1:3" ht="18.75" customHeight="1">
      <c r="A1" s="188" t="s">
        <v>88</v>
      </c>
      <c r="B1" s="188"/>
      <c r="C1" s="188"/>
    </row>
    <row r="3" spans="1:8" ht="21.75" customHeight="1">
      <c r="A3" s="189" t="s">
        <v>675</v>
      </c>
      <c r="B3" s="189"/>
      <c r="C3" s="189"/>
      <c r="D3" s="189"/>
      <c r="E3" s="189"/>
      <c r="F3" s="189"/>
      <c r="G3" s="189"/>
      <c r="H3" s="189"/>
    </row>
    <row r="4" spans="1:8" ht="21.75" customHeight="1">
      <c r="A4" s="189"/>
      <c r="B4" s="189"/>
      <c r="C4" s="189"/>
      <c r="D4" s="189"/>
      <c r="E4" s="189"/>
      <c r="F4" s="189"/>
      <c r="G4" s="189"/>
      <c r="H4" s="189"/>
    </row>
    <row r="5" spans="1:8" ht="19.5" customHeight="1">
      <c r="A5" s="190" t="s">
        <v>21</v>
      </c>
      <c r="B5" s="190"/>
      <c r="C5" s="190"/>
      <c r="D5" s="190"/>
      <c r="E5" s="190"/>
      <c r="F5" s="190"/>
      <c r="G5" s="190"/>
      <c r="H5" s="190"/>
    </row>
    <row r="7" spans="1:8" ht="19.5" customHeight="1">
      <c r="A7" s="191" t="s">
        <v>173</v>
      </c>
      <c r="B7" s="194" t="s">
        <v>507</v>
      </c>
      <c r="C7" s="194"/>
      <c r="D7" s="194"/>
      <c r="E7" s="194"/>
      <c r="F7" s="194"/>
      <c r="G7" s="194"/>
      <c r="H7" s="195" t="s">
        <v>509</v>
      </c>
    </row>
    <row r="8" spans="1:8" ht="12" customHeight="1">
      <c r="A8" s="192"/>
      <c r="B8" s="198" t="s">
        <v>170</v>
      </c>
      <c r="C8" s="198" t="s">
        <v>20</v>
      </c>
      <c r="D8" s="198" t="s">
        <v>171</v>
      </c>
      <c r="E8" s="198" t="s">
        <v>167</v>
      </c>
      <c r="F8" s="199" t="s">
        <v>19</v>
      </c>
      <c r="G8" s="198" t="s">
        <v>172</v>
      </c>
      <c r="H8" s="196"/>
    </row>
    <row r="9" spans="1:8" ht="12" customHeight="1">
      <c r="A9" s="192"/>
      <c r="B9" s="198"/>
      <c r="C9" s="198"/>
      <c r="D9" s="198"/>
      <c r="E9" s="198"/>
      <c r="F9" s="199"/>
      <c r="G9" s="199"/>
      <c r="H9" s="196"/>
    </row>
    <row r="10" spans="1:8" ht="12" customHeight="1">
      <c r="A10" s="193"/>
      <c r="B10" s="198"/>
      <c r="C10" s="198"/>
      <c r="D10" s="198"/>
      <c r="E10" s="198"/>
      <c r="F10" s="199"/>
      <c r="G10" s="199"/>
      <c r="H10" s="197"/>
    </row>
    <row r="11" spans="1:8" ht="24" customHeight="1">
      <c r="A11" s="125">
        <v>6</v>
      </c>
      <c r="B11" s="31">
        <f aca="true" t="shared" si="0" ref="B11:G11">SUM(B12:B17)</f>
        <v>25733000</v>
      </c>
      <c r="C11" s="31">
        <f t="shared" si="0"/>
        <v>9627100</v>
      </c>
      <c r="D11" s="31">
        <f t="shared" si="0"/>
        <v>10185000</v>
      </c>
      <c r="E11" s="31">
        <f t="shared" si="0"/>
        <v>11814500</v>
      </c>
      <c r="F11" s="31">
        <f t="shared" si="0"/>
        <v>1454261</v>
      </c>
      <c r="G11" s="31">
        <f t="shared" si="0"/>
        <v>0</v>
      </c>
      <c r="H11" s="34">
        <f aca="true" t="shared" si="1" ref="H11:H23">SUM(B11:G11)</f>
        <v>58813861</v>
      </c>
    </row>
    <row r="12" spans="1:8" ht="18.75" customHeight="1">
      <c r="A12" s="126">
        <v>61</v>
      </c>
      <c r="B12" s="32">
        <v>20811000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f t="shared" si="1"/>
        <v>20811000</v>
      </c>
    </row>
    <row r="13" spans="1:8" ht="18.75" customHeight="1">
      <c r="A13" s="126">
        <v>63</v>
      </c>
      <c r="B13" s="32">
        <v>0</v>
      </c>
      <c r="C13" s="33">
        <v>0</v>
      </c>
      <c r="D13" s="33">
        <v>0</v>
      </c>
      <c r="E13" s="33">
        <v>11814500</v>
      </c>
      <c r="F13" s="33">
        <v>0</v>
      </c>
      <c r="G13" s="33">
        <v>0</v>
      </c>
      <c r="H13" s="33">
        <f t="shared" si="1"/>
        <v>11814500</v>
      </c>
    </row>
    <row r="14" spans="1:8" ht="18.75" customHeight="1">
      <c r="A14" s="126">
        <v>64</v>
      </c>
      <c r="B14" s="32">
        <v>4029500</v>
      </c>
      <c r="C14" s="33">
        <v>8100</v>
      </c>
      <c r="D14" s="33">
        <v>2100000</v>
      </c>
      <c r="E14" s="33">
        <v>0</v>
      </c>
      <c r="F14" s="33">
        <v>0</v>
      </c>
      <c r="G14" s="33">
        <v>0</v>
      </c>
      <c r="H14" s="33">
        <f t="shared" si="1"/>
        <v>6137600</v>
      </c>
    </row>
    <row r="15" spans="1:8" ht="18.75" customHeight="1">
      <c r="A15" s="126">
        <v>65</v>
      </c>
      <c r="B15" s="32">
        <v>482500</v>
      </c>
      <c r="C15" s="33">
        <v>14000</v>
      </c>
      <c r="D15" s="33">
        <v>8085000</v>
      </c>
      <c r="E15" s="33">
        <v>0</v>
      </c>
      <c r="F15" s="33">
        <v>0</v>
      </c>
      <c r="G15" s="33">
        <v>0</v>
      </c>
      <c r="H15" s="33">
        <f t="shared" si="1"/>
        <v>8581500</v>
      </c>
    </row>
    <row r="16" spans="1:8" ht="18.75" customHeight="1">
      <c r="A16" s="126">
        <v>66</v>
      </c>
      <c r="B16" s="32">
        <v>0</v>
      </c>
      <c r="C16" s="33">
        <v>9605000</v>
      </c>
      <c r="D16" s="33">
        <v>0</v>
      </c>
      <c r="E16" s="33">
        <v>0</v>
      </c>
      <c r="F16" s="33">
        <v>1454261</v>
      </c>
      <c r="G16" s="33">
        <v>0</v>
      </c>
      <c r="H16" s="33">
        <f t="shared" si="1"/>
        <v>11059261</v>
      </c>
    </row>
    <row r="17" spans="1:8" ht="18.75" customHeight="1">
      <c r="A17" s="126">
        <v>68</v>
      </c>
      <c r="B17" s="32">
        <v>410000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f t="shared" si="1"/>
        <v>410000</v>
      </c>
    </row>
    <row r="18" spans="1:8" ht="21" customHeight="1">
      <c r="A18" s="125">
        <v>7</v>
      </c>
      <c r="B18" s="23">
        <f aca="true" t="shared" si="2" ref="B18:G18">SUM(B19:B20)</f>
        <v>0</v>
      </c>
      <c r="C18" s="34">
        <f t="shared" si="2"/>
        <v>0</v>
      </c>
      <c r="D18" s="34">
        <f t="shared" si="2"/>
        <v>0</v>
      </c>
      <c r="E18" s="34">
        <f t="shared" si="2"/>
        <v>0</v>
      </c>
      <c r="F18" s="34">
        <f t="shared" si="2"/>
        <v>0</v>
      </c>
      <c r="G18" s="34">
        <f t="shared" si="2"/>
        <v>120000</v>
      </c>
      <c r="H18" s="34">
        <f t="shared" si="1"/>
        <v>120000</v>
      </c>
    </row>
    <row r="19" spans="1:8" ht="18.75" customHeight="1">
      <c r="A19" s="126">
        <v>71</v>
      </c>
      <c r="B19" s="32">
        <v>0</v>
      </c>
      <c r="C19" s="33">
        <v>0</v>
      </c>
      <c r="D19" s="33">
        <v>0</v>
      </c>
      <c r="E19" s="33"/>
      <c r="F19" s="33">
        <v>0</v>
      </c>
      <c r="G19" s="33">
        <v>100000</v>
      </c>
      <c r="H19" s="33">
        <f t="shared" si="1"/>
        <v>100000</v>
      </c>
    </row>
    <row r="20" spans="1:8" ht="18.75" customHeight="1">
      <c r="A20" s="126">
        <v>72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20000</v>
      </c>
      <c r="H20" s="33">
        <f t="shared" si="1"/>
        <v>20000</v>
      </c>
    </row>
    <row r="21" spans="1:8" ht="21" customHeight="1">
      <c r="A21" s="125">
        <v>8</v>
      </c>
      <c r="B21" s="23">
        <f aca="true" t="shared" si="3" ref="B21:G21">B22</f>
        <v>0</v>
      </c>
      <c r="C21" s="23">
        <f t="shared" si="3"/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34">
        <f t="shared" si="1"/>
        <v>0</v>
      </c>
    </row>
    <row r="22" spans="1:8" ht="18.75" customHeight="1">
      <c r="A22" s="126">
        <v>81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f t="shared" si="1"/>
        <v>0</v>
      </c>
    </row>
    <row r="23" spans="1:8" ht="21" customHeight="1">
      <c r="A23" s="125" t="s">
        <v>746</v>
      </c>
      <c r="B23" s="32">
        <v>4057800</v>
      </c>
      <c r="C23" s="33">
        <v>68000</v>
      </c>
      <c r="D23" s="33">
        <v>100000</v>
      </c>
      <c r="E23" s="33">
        <v>1005000</v>
      </c>
      <c r="F23" s="33">
        <v>0</v>
      </c>
      <c r="G23" s="33">
        <v>0</v>
      </c>
      <c r="H23" s="34">
        <f t="shared" si="1"/>
        <v>5230800</v>
      </c>
    </row>
    <row r="24" spans="1:8" ht="30" customHeight="1">
      <c r="A24" s="37" t="s">
        <v>508</v>
      </c>
      <c r="B24" s="23">
        <f>B11+B18+B21+B23</f>
        <v>29790800</v>
      </c>
      <c r="C24" s="23">
        <f aca="true" t="shared" si="4" ref="C24:H24">C11+C18+C21+C23</f>
        <v>9695100</v>
      </c>
      <c r="D24" s="23">
        <f t="shared" si="4"/>
        <v>10285000</v>
      </c>
      <c r="E24" s="23">
        <f t="shared" si="4"/>
        <v>12819500</v>
      </c>
      <c r="F24" s="23">
        <f t="shared" si="4"/>
        <v>1454261</v>
      </c>
      <c r="G24" s="23">
        <f t="shared" si="4"/>
        <v>120000</v>
      </c>
      <c r="H24" s="23">
        <f t="shared" si="4"/>
        <v>64164661</v>
      </c>
    </row>
    <row r="25" spans="1:8" ht="19.5" customHeight="1">
      <c r="A25" s="22"/>
      <c r="B25" s="22"/>
      <c r="C25" s="22"/>
      <c r="D25" s="22"/>
      <c r="E25" s="22"/>
      <c r="F25" s="22"/>
      <c r="G25" s="22"/>
      <c r="H25" s="2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3" ht="12.75">
      <c r="A27" s="187" t="str">
        <f>'3)Funkc.'!B50</f>
        <v>Hvar, 27. lipanj, 2019. god.</v>
      </c>
      <c r="B27" s="187"/>
      <c r="C27" s="187"/>
    </row>
  </sheetData>
  <sheetProtection/>
  <mergeCells count="13">
    <mergeCell ref="A27:C27"/>
    <mergeCell ref="A7:A10"/>
    <mergeCell ref="H7:H10"/>
    <mergeCell ref="F8:F10"/>
    <mergeCell ref="G8:G10"/>
    <mergeCell ref="A1:C1"/>
    <mergeCell ref="B7:G7"/>
    <mergeCell ref="B8:B10"/>
    <mergeCell ref="C8:C10"/>
    <mergeCell ref="D8:D10"/>
    <mergeCell ref="E8:E10"/>
    <mergeCell ref="A3:H4"/>
    <mergeCell ref="A5:H5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188" t="s">
        <v>88</v>
      </c>
      <c r="B1" s="188"/>
      <c r="C1" s="188"/>
    </row>
    <row r="3" spans="1:9" ht="21.75" customHeight="1">
      <c r="A3" s="189" t="s">
        <v>675</v>
      </c>
      <c r="B3" s="189"/>
      <c r="C3" s="189"/>
      <c r="D3" s="189"/>
      <c r="E3" s="189"/>
      <c r="F3" s="189"/>
      <c r="G3" s="189"/>
      <c r="H3" s="189"/>
      <c r="I3" s="189"/>
    </row>
    <row r="4" spans="1:9" ht="21.75" customHeight="1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9.5" customHeight="1">
      <c r="A5" s="190" t="s">
        <v>676</v>
      </c>
      <c r="B5" s="190"/>
      <c r="C5" s="190"/>
      <c r="D5" s="190"/>
      <c r="E5" s="190"/>
      <c r="F5" s="190"/>
      <c r="G5" s="190"/>
      <c r="H5" s="190"/>
      <c r="I5" s="190"/>
    </row>
    <row r="7" spans="1:9" ht="19.5" customHeight="1">
      <c r="A7" s="191" t="s">
        <v>173</v>
      </c>
      <c r="B7" s="194" t="s">
        <v>507</v>
      </c>
      <c r="C7" s="194"/>
      <c r="D7" s="194"/>
      <c r="E7" s="194"/>
      <c r="F7" s="194"/>
      <c r="G7" s="194"/>
      <c r="H7" s="138"/>
      <c r="I7" s="195" t="s">
        <v>509</v>
      </c>
    </row>
    <row r="8" spans="1:9" ht="12" customHeight="1">
      <c r="A8" s="192"/>
      <c r="B8" s="198" t="s">
        <v>170</v>
      </c>
      <c r="C8" s="198" t="s">
        <v>20</v>
      </c>
      <c r="D8" s="198" t="s">
        <v>171</v>
      </c>
      <c r="E8" s="198" t="s">
        <v>167</v>
      </c>
      <c r="F8" s="199" t="s">
        <v>19</v>
      </c>
      <c r="G8" s="198" t="s">
        <v>172</v>
      </c>
      <c r="H8" s="198" t="s">
        <v>747</v>
      </c>
      <c r="I8" s="196"/>
    </row>
    <row r="9" spans="1:9" ht="12" customHeight="1">
      <c r="A9" s="192"/>
      <c r="B9" s="198"/>
      <c r="C9" s="198"/>
      <c r="D9" s="198"/>
      <c r="E9" s="198"/>
      <c r="F9" s="199"/>
      <c r="G9" s="199"/>
      <c r="H9" s="199"/>
      <c r="I9" s="196"/>
    </row>
    <row r="10" spans="1:9" ht="12" customHeight="1">
      <c r="A10" s="193"/>
      <c r="B10" s="198"/>
      <c r="C10" s="198"/>
      <c r="D10" s="198"/>
      <c r="E10" s="198"/>
      <c r="F10" s="199"/>
      <c r="G10" s="199"/>
      <c r="H10" s="199"/>
      <c r="I10" s="197"/>
    </row>
    <row r="11" spans="1:9" ht="24" customHeight="1">
      <c r="A11" s="125">
        <v>3</v>
      </c>
      <c r="B11" s="31">
        <f>SUM(B12:B18)</f>
        <v>20000500</v>
      </c>
      <c r="C11" s="31">
        <f aca="true" t="shared" si="0" ref="C11:I11">SUM(C12:C18)</f>
        <v>5984400</v>
      </c>
      <c r="D11" s="31">
        <f t="shared" si="0"/>
        <v>6062900</v>
      </c>
      <c r="E11" s="31">
        <f t="shared" si="0"/>
        <v>5709500</v>
      </c>
      <c r="F11" s="31">
        <f t="shared" si="0"/>
        <v>215000</v>
      </c>
      <c r="G11" s="31">
        <f t="shared" si="0"/>
        <v>0</v>
      </c>
      <c r="H11" s="31">
        <f>SUM(H12:H18)</f>
        <v>1471000</v>
      </c>
      <c r="I11" s="31">
        <f t="shared" si="0"/>
        <v>39443300</v>
      </c>
    </row>
    <row r="12" spans="1:9" ht="18.75" customHeight="1">
      <c r="A12" s="126">
        <v>31</v>
      </c>
      <c r="B12" s="32">
        <v>4864000</v>
      </c>
      <c r="C12" s="33">
        <v>2461000</v>
      </c>
      <c r="D12" s="33">
        <v>4000</v>
      </c>
      <c r="E12" s="33">
        <v>0</v>
      </c>
      <c r="F12" s="33">
        <v>0</v>
      </c>
      <c r="G12" s="33">
        <v>0</v>
      </c>
      <c r="H12" s="33">
        <v>150000</v>
      </c>
      <c r="I12" s="33">
        <f aca="true" t="shared" si="1" ref="I12:I18">SUM(B12:H12)</f>
        <v>7479000</v>
      </c>
    </row>
    <row r="13" spans="1:9" ht="18.75" customHeight="1">
      <c r="A13" s="126">
        <v>32</v>
      </c>
      <c r="B13" s="32">
        <v>6896900</v>
      </c>
      <c r="C13" s="33">
        <v>3320400</v>
      </c>
      <c r="D13" s="33">
        <v>6011900</v>
      </c>
      <c r="E13" s="33">
        <v>1479500</v>
      </c>
      <c r="F13" s="33">
        <v>215000</v>
      </c>
      <c r="G13" s="33">
        <v>0</v>
      </c>
      <c r="H13" s="33">
        <v>888000</v>
      </c>
      <c r="I13" s="33">
        <f t="shared" si="1"/>
        <v>18811700</v>
      </c>
    </row>
    <row r="14" spans="1:9" ht="18.75" customHeight="1">
      <c r="A14" s="126">
        <v>34</v>
      </c>
      <c r="B14" s="32">
        <v>96300</v>
      </c>
      <c r="C14" s="33">
        <v>3000</v>
      </c>
      <c r="D14" s="33">
        <v>17000</v>
      </c>
      <c r="E14" s="33">
        <v>0</v>
      </c>
      <c r="F14" s="33">
        <v>0</v>
      </c>
      <c r="G14" s="33">
        <v>0</v>
      </c>
      <c r="H14" s="33">
        <v>0</v>
      </c>
      <c r="I14" s="33">
        <f t="shared" si="1"/>
        <v>116300</v>
      </c>
    </row>
    <row r="15" spans="1:9" ht="18.75" customHeight="1">
      <c r="A15" s="126">
        <v>35</v>
      </c>
      <c r="B15" s="32">
        <v>10000</v>
      </c>
      <c r="C15" s="33">
        <v>0</v>
      </c>
      <c r="D15" s="33">
        <v>0</v>
      </c>
      <c r="E15" s="33">
        <v>10000</v>
      </c>
      <c r="F15" s="33">
        <v>0</v>
      </c>
      <c r="G15" s="33">
        <v>0</v>
      </c>
      <c r="H15" s="33">
        <v>0</v>
      </c>
      <c r="I15" s="33">
        <f t="shared" si="1"/>
        <v>20000</v>
      </c>
    </row>
    <row r="16" spans="1:9" ht="18.75" customHeight="1">
      <c r="A16" s="126">
        <v>36</v>
      </c>
      <c r="B16" s="32">
        <v>1751000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f t="shared" si="1"/>
        <v>1751000</v>
      </c>
    </row>
    <row r="17" spans="1:9" ht="18.75" customHeight="1">
      <c r="A17" s="126">
        <v>37</v>
      </c>
      <c r="B17" s="32">
        <v>785000</v>
      </c>
      <c r="C17" s="33">
        <v>50000</v>
      </c>
      <c r="D17" s="33">
        <v>0</v>
      </c>
      <c r="E17" s="33">
        <v>10000</v>
      </c>
      <c r="F17" s="33">
        <v>0</v>
      </c>
      <c r="G17" s="33">
        <v>0</v>
      </c>
      <c r="H17" s="33">
        <v>0</v>
      </c>
      <c r="I17" s="33">
        <f t="shared" si="1"/>
        <v>845000</v>
      </c>
    </row>
    <row r="18" spans="1:9" ht="18.75" customHeight="1">
      <c r="A18" s="126">
        <v>38</v>
      </c>
      <c r="B18" s="32">
        <v>5597300</v>
      </c>
      <c r="C18" s="33">
        <v>150000</v>
      </c>
      <c r="D18" s="33">
        <v>30000</v>
      </c>
      <c r="E18" s="33">
        <v>4210000</v>
      </c>
      <c r="F18" s="33">
        <v>0</v>
      </c>
      <c r="G18" s="33">
        <v>0</v>
      </c>
      <c r="H18" s="33">
        <v>433000</v>
      </c>
      <c r="I18" s="33">
        <f t="shared" si="1"/>
        <v>10420300</v>
      </c>
    </row>
    <row r="19" spans="1:9" ht="21" customHeight="1">
      <c r="A19" s="125">
        <v>4</v>
      </c>
      <c r="B19" s="23">
        <f>SUM(B20:B23)</f>
        <v>5732500</v>
      </c>
      <c r="C19" s="23">
        <f aca="true" t="shared" si="2" ref="C19:I19">SUM(C20:C23)</f>
        <v>3642700</v>
      </c>
      <c r="D19" s="23">
        <f t="shared" si="2"/>
        <v>4122100</v>
      </c>
      <c r="E19" s="23">
        <f t="shared" si="2"/>
        <v>6105000</v>
      </c>
      <c r="F19" s="23">
        <f t="shared" si="2"/>
        <v>1239261</v>
      </c>
      <c r="G19" s="23">
        <f t="shared" si="2"/>
        <v>120000</v>
      </c>
      <c r="H19" s="23">
        <f>SUM(H20:H23)</f>
        <v>3759800</v>
      </c>
      <c r="I19" s="23">
        <f t="shared" si="2"/>
        <v>24721361</v>
      </c>
    </row>
    <row r="20" spans="1:9" ht="18.75" customHeight="1">
      <c r="A20" s="126">
        <v>41</v>
      </c>
      <c r="B20" s="32">
        <v>1846000</v>
      </c>
      <c r="C20" s="33">
        <v>0</v>
      </c>
      <c r="D20" s="33">
        <v>320000</v>
      </c>
      <c r="E20" s="33">
        <v>0</v>
      </c>
      <c r="F20" s="33">
        <v>0</v>
      </c>
      <c r="G20" s="33">
        <v>100000</v>
      </c>
      <c r="H20" s="33">
        <v>550000</v>
      </c>
      <c r="I20" s="33">
        <f>SUM(B20:H20)</f>
        <v>2816000</v>
      </c>
    </row>
    <row r="21" spans="1:9" ht="18.75" customHeight="1">
      <c r="A21" s="126">
        <v>42</v>
      </c>
      <c r="B21" s="32">
        <v>2733000</v>
      </c>
      <c r="C21" s="33">
        <v>200000</v>
      </c>
      <c r="D21" s="33">
        <v>3442100</v>
      </c>
      <c r="E21" s="33">
        <v>2315000</v>
      </c>
      <c r="F21" s="33">
        <v>1239261</v>
      </c>
      <c r="G21" s="33">
        <v>20000</v>
      </c>
      <c r="H21" s="33">
        <v>1125000</v>
      </c>
      <c r="I21" s="33">
        <f>SUM(B21:H21)</f>
        <v>11074361</v>
      </c>
    </row>
    <row r="22" spans="1:9" ht="18.75" customHeight="1">
      <c r="A22" s="126">
        <v>43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f>SUM(B22:H22)</f>
        <v>0</v>
      </c>
    </row>
    <row r="23" spans="1:9" ht="18.75" customHeight="1">
      <c r="A23" s="126">
        <v>45</v>
      </c>
      <c r="B23" s="32">
        <v>1153500</v>
      </c>
      <c r="C23" s="33">
        <v>3442700</v>
      </c>
      <c r="D23" s="33">
        <v>360000</v>
      </c>
      <c r="E23" s="33">
        <v>3790000</v>
      </c>
      <c r="F23" s="33">
        <v>0</v>
      </c>
      <c r="G23" s="33">
        <v>0</v>
      </c>
      <c r="H23" s="33">
        <v>2084800</v>
      </c>
      <c r="I23" s="33">
        <f>SUM(B23:H23)</f>
        <v>10831000</v>
      </c>
    </row>
    <row r="24" spans="1:9" ht="30" customHeight="1">
      <c r="A24" s="37" t="s">
        <v>508</v>
      </c>
      <c r="B24" s="23">
        <f>B11+B19</f>
        <v>25733000</v>
      </c>
      <c r="C24" s="23">
        <f aca="true" t="shared" si="3" ref="C24:I24">C11+C19</f>
        <v>9627100</v>
      </c>
      <c r="D24" s="23">
        <f t="shared" si="3"/>
        <v>10185000</v>
      </c>
      <c r="E24" s="23">
        <f t="shared" si="3"/>
        <v>11814500</v>
      </c>
      <c r="F24" s="23">
        <f t="shared" si="3"/>
        <v>1454261</v>
      </c>
      <c r="G24" s="23">
        <f t="shared" si="3"/>
        <v>120000</v>
      </c>
      <c r="H24" s="23">
        <f>H11+H19</f>
        <v>5230800</v>
      </c>
      <c r="I24" s="23">
        <f t="shared" si="3"/>
        <v>64164661</v>
      </c>
    </row>
    <row r="25" spans="1:9" ht="19.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3" ht="12.75">
      <c r="A27" s="187" t="str">
        <f>'3)Funkc.'!B50</f>
        <v>Hvar, 27. lipanj, 2019. god.</v>
      </c>
      <c r="B27" s="187"/>
      <c r="C27" s="187"/>
    </row>
  </sheetData>
  <sheetProtection/>
  <mergeCells count="14">
    <mergeCell ref="E8:E10"/>
    <mergeCell ref="H8:H10"/>
    <mergeCell ref="F8:F10"/>
    <mergeCell ref="G8:G10"/>
    <mergeCell ref="A27:C27"/>
    <mergeCell ref="A1:C1"/>
    <mergeCell ref="A3:I4"/>
    <mergeCell ref="A5:I5"/>
    <mergeCell ref="A7:A10"/>
    <mergeCell ref="B7:G7"/>
    <mergeCell ref="I7:I10"/>
    <mergeCell ref="B8:B10"/>
    <mergeCell ref="C8:C10"/>
    <mergeCell ref="D8:D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zoomScaleSheetLayoutView="75" zoomScalePageLayoutView="0" workbookViewId="0" topLeftCell="A103">
      <selection activeCell="C117" sqref="C117"/>
    </sheetView>
  </sheetViews>
  <sheetFormatPr defaultColWidth="9.140625" defaultRowHeight="12.75"/>
  <cols>
    <col min="1" max="1" width="8.7109375" style="0" customWidth="1"/>
    <col min="2" max="2" width="45.421875" style="0" customWidth="1"/>
    <col min="3" max="5" width="10.7109375" style="0" customWidth="1"/>
    <col min="6" max="6" width="16.7109375" style="0" customWidth="1"/>
    <col min="7" max="7" width="15.7109375" style="0" customWidth="1"/>
    <col min="8" max="8" width="18.28125" style="0" customWidth="1"/>
    <col min="9" max="13" width="9.28125" style="0" bestFit="1" customWidth="1"/>
  </cols>
  <sheetData>
    <row r="1" ht="24" customHeight="1">
      <c r="A1" s="9" t="s">
        <v>25</v>
      </c>
    </row>
    <row r="2" spans="1:8" ht="31.5" customHeight="1">
      <c r="A2" s="211" t="s">
        <v>677</v>
      </c>
      <c r="B2" s="211"/>
      <c r="C2" s="211"/>
      <c r="D2" s="211"/>
      <c r="E2" s="211"/>
      <c r="F2" s="211"/>
      <c r="G2" s="211"/>
      <c r="H2" s="211"/>
    </row>
    <row r="3" ht="10.5" customHeight="1"/>
    <row r="4" spans="1:13" s="1" customFormat="1" ht="15.75" customHeight="1">
      <c r="A4" s="206" t="s">
        <v>219</v>
      </c>
      <c r="B4" s="206"/>
      <c r="C4" s="212" t="s">
        <v>689</v>
      </c>
      <c r="D4" s="212" t="s">
        <v>475</v>
      </c>
      <c r="E4" s="212" t="s">
        <v>690</v>
      </c>
      <c r="F4" s="206" t="s">
        <v>211</v>
      </c>
      <c r="G4" s="206" t="s">
        <v>212</v>
      </c>
      <c r="H4" s="212" t="s">
        <v>213</v>
      </c>
      <c r="I4" s="2"/>
      <c r="J4" s="2"/>
      <c r="K4" s="2"/>
      <c r="L4" s="2"/>
      <c r="M4" s="2"/>
    </row>
    <row r="5" spans="1:13" ht="15.75" customHeight="1">
      <c r="A5" s="206"/>
      <c r="B5" s="206"/>
      <c r="C5" s="206"/>
      <c r="D5" s="206"/>
      <c r="E5" s="206"/>
      <c r="F5" s="206"/>
      <c r="G5" s="206"/>
      <c r="H5" s="206"/>
      <c r="I5" s="2"/>
      <c r="J5" s="2"/>
      <c r="K5" s="2"/>
      <c r="L5" s="2"/>
      <c r="M5" s="2"/>
    </row>
    <row r="6" spans="1:13" ht="11.25" customHeight="1">
      <c r="A6" s="203">
        <v>1</v>
      </c>
      <c r="B6" s="204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2"/>
      <c r="J6" s="2"/>
      <c r="K6" s="2"/>
      <c r="L6" s="2"/>
      <c r="M6" s="2"/>
    </row>
    <row r="7" spans="1:13" ht="25.5" customHeight="1">
      <c r="A7" s="202" t="s">
        <v>244</v>
      </c>
      <c r="B7" s="202"/>
      <c r="C7" s="46">
        <f>C9</f>
        <v>2019261</v>
      </c>
      <c r="D7" s="46">
        <f>D9</f>
        <v>190000</v>
      </c>
      <c r="E7" s="46">
        <f>E9</f>
        <v>200000</v>
      </c>
      <c r="F7" s="36"/>
      <c r="G7" s="36"/>
      <c r="H7" s="36"/>
      <c r="I7" s="1"/>
      <c r="J7" s="1"/>
      <c r="K7" s="1"/>
      <c r="L7" s="1"/>
      <c r="M7" s="1"/>
    </row>
    <row r="8" spans="1:13" ht="22.5" customHeight="1">
      <c r="A8" s="200" t="s">
        <v>511</v>
      </c>
      <c r="B8" s="200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8" t="s">
        <v>317</v>
      </c>
      <c r="B9" s="39" t="s">
        <v>218</v>
      </c>
      <c r="C9" s="40">
        <v>2019261</v>
      </c>
      <c r="D9" s="40">
        <v>190000</v>
      </c>
      <c r="E9" s="40">
        <v>200000</v>
      </c>
      <c r="F9" s="134" t="s">
        <v>247</v>
      </c>
      <c r="G9" s="130" t="s">
        <v>245</v>
      </c>
      <c r="H9" s="130" t="s">
        <v>246</v>
      </c>
      <c r="I9" s="1"/>
      <c r="J9" s="1"/>
      <c r="K9" s="1"/>
      <c r="L9" s="1"/>
      <c r="M9" s="1"/>
    </row>
    <row r="10" spans="1:13" ht="25.5" customHeight="1">
      <c r="A10" s="214" t="s">
        <v>717</v>
      </c>
      <c r="B10" s="202"/>
      <c r="C10" s="46">
        <f>C12+C14+C16</f>
        <v>119000</v>
      </c>
      <c r="D10" s="46">
        <f>D12+D14+D16</f>
        <v>310000</v>
      </c>
      <c r="E10" s="46">
        <f>E12+E14+E16</f>
        <v>360000</v>
      </c>
      <c r="F10" s="135"/>
      <c r="G10" s="135"/>
      <c r="H10" s="135"/>
      <c r="I10" s="1"/>
      <c r="J10" s="1"/>
      <c r="K10" s="1"/>
      <c r="L10" s="1"/>
      <c r="M10" s="1"/>
    </row>
    <row r="11" spans="1:13" ht="22.5" customHeight="1">
      <c r="A11" s="200" t="s">
        <v>719</v>
      </c>
      <c r="B11" s="200"/>
      <c r="C11" s="6"/>
      <c r="D11" s="6"/>
      <c r="E11" s="6"/>
      <c r="F11" s="136"/>
      <c r="G11" s="136"/>
      <c r="H11" s="136"/>
      <c r="I11" s="1"/>
      <c r="J11" s="1"/>
      <c r="K11" s="1"/>
      <c r="L11" s="1"/>
      <c r="M11" s="1"/>
    </row>
    <row r="12" spans="1:13" ht="33" customHeight="1">
      <c r="A12" s="38" t="s">
        <v>718</v>
      </c>
      <c r="B12" s="39" t="s">
        <v>437</v>
      </c>
      <c r="C12" s="40">
        <v>9000</v>
      </c>
      <c r="D12" s="40">
        <v>100000</v>
      </c>
      <c r="E12" s="40">
        <v>100000</v>
      </c>
      <c r="F12" s="130" t="s">
        <v>438</v>
      </c>
      <c r="G12" s="130" t="s">
        <v>439</v>
      </c>
      <c r="H12" s="130" t="s">
        <v>440</v>
      </c>
      <c r="I12" s="1"/>
      <c r="J12" s="1"/>
      <c r="K12" s="1"/>
      <c r="L12" s="1"/>
      <c r="M12" s="1"/>
    </row>
    <row r="13" spans="1:13" ht="22.5" customHeight="1">
      <c r="A13" s="200" t="s">
        <v>441</v>
      </c>
      <c r="B13" s="200"/>
      <c r="C13" s="6"/>
      <c r="D13" s="6"/>
      <c r="E13" s="6"/>
      <c r="F13" s="136"/>
      <c r="G13" s="136"/>
      <c r="H13" s="136"/>
      <c r="I13" s="1"/>
      <c r="J13" s="1"/>
      <c r="K13" s="1"/>
      <c r="L13" s="1"/>
      <c r="M13" s="1"/>
    </row>
    <row r="14" spans="1:13" ht="31.5" customHeight="1">
      <c r="A14" s="38" t="s">
        <v>462</v>
      </c>
      <c r="B14" s="39" t="s">
        <v>463</v>
      </c>
      <c r="C14" s="40">
        <v>10000</v>
      </c>
      <c r="D14" s="40">
        <v>10000</v>
      </c>
      <c r="E14" s="40">
        <v>10000</v>
      </c>
      <c r="F14" s="130" t="s">
        <v>442</v>
      </c>
      <c r="G14" s="130" t="s">
        <v>443</v>
      </c>
      <c r="H14" s="130" t="s">
        <v>440</v>
      </c>
      <c r="I14" s="1"/>
      <c r="J14" s="1"/>
      <c r="K14" s="1"/>
      <c r="L14" s="1"/>
      <c r="M14" s="1"/>
    </row>
    <row r="15" spans="1:13" ht="28.5" customHeight="1">
      <c r="A15" s="201" t="s">
        <v>720</v>
      </c>
      <c r="B15" s="200"/>
      <c r="C15" s="6"/>
      <c r="D15" s="6"/>
      <c r="E15" s="6"/>
      <c r="F15" s="136"/>
      <c r="G15" s="136"/>
      <c r="H15" s="136"/>
      <c r="I15" s="1"/>
      <c r="J15" s="1"/>
      <c r="K15" s="1"/>
      <c r="L15" s="1"/>
      <c r="M15" s="1"/>
    </row>
    <row r="16" spans="1:13" ht="46.5" customHeight="1">
      <c r="A16" s="38" t="s">
        <v>464</v>
      </c>
      <c r="B16" s="39" t="s">
        <v>721</v>
      </c>
      <c r="C16" s="40">
        <v>100000</v>
      </c>
      <c r="D16" s="40">
        <v>200000</v>
      </c>
      <c r="E16" s="40">
        <v>250000</v>
      </c>
      <c r="F16" s="130" t="s">
        <v>465</v>
      </c>
      <c r="G16" s="130" t="s">
        <v>443</v>
      </c>
      <c r="H16" s="130" t="s">
        <v>466</v>
      </c>
      <c r="I16" s="1"/>
      <c r="J16" s="1"/>
      <c r="K16" s="1"/>
      <c r="L16" s="1"/>
      <c r="M16" s="1"/>
    </row>
    <row r="17" spans="1:13" ht="25.5" customHeight="1">
      <c r="A17" s="202" t="s">
        <v>318</v>
      </c>
      <c r="B17" s="202"/>
      <c r="C17" s="46">
        <f>C19+C21+C27</f>
        <v>3007500</v>
      </c>
      <c r="D17" s="46">
        <f>D19+D21+D27</f>
        <v>3400000</v>
      </c>
      <c r="E17" s="46">
        <f>E19+E21+E27</f>
        <v>3900000</v>
      </c>
      <c r="F17" s="135"/>
      <c r="G17" s="135"/>
      <c r="H17" s="135"/>
      <c r="I17" s="1"/>
      <c r="J17" s="1"/>
      <c r="K17" s="1"/>
      <c r="L17" s="1"/>
      <c r="M17" s="1"/>
    </row>
    <row r="18" spans="1:13" ht="18" customHeight="1">
      <c r="A18" s="200" t="s">
        <v>310</v>
      </c>
      <c r="B18" s="200"/>
      <c r="C18" s="6"/>
      <c r="D18" s="6"/>
      <c r="E18" s="6"/>
      <c r="F18" s="136"/>
      <c r="G18" s="136"/>
      <c r="H18" s="136"/>
      <c r="I18" s="1"/>
      <c r="J18" s="1"/>
      <c r="K18" s="1"/>
      <c r="L18" s="1"/>
      <c r="M18" s="1"/>
    </row>
    <row r="19" spans="1:13" ht="45.75" customHeight="1">
      <c r="A19" s="38" t="s">
        <v>220</v>
      </c>
      <c r="B19" s="39" t="s">
        <v>215</v>
      </c>
      <c r="C19" s="40">
        <v>770000</v>
      </c>
      <c r="D19" s="40">
        <v>800000</v>
      </c>
      <c r="E19" s="40">
        <v>850000</v>
      </c>
      <c r="F19" s="130" t="s">
        <v>722</v>
      </c>
      <c r="G19" s="130" t="s">
        <v>249</v>
      </c>
      <c r="H19" s="130" t="s">
        <v>250</v>
      </c>
      <c r="I19" s="1"/>
      <c r="J19" s="1"/>
      <c r="K19" s="1"/>
      <c r="L19" s="1"/>
      <c r="M19" s="1"/>
    </row>
    <row r="20" spans="1:13" ht="15" customHeight="1">
      <c r="A20" s="200" t="s">
        <v>311</v>
      </c>
      <c r="B20" s="200"/>
      <c r="C20" s="6"/>
      <c r="D20" s="6"/>
      <c r="E20" s="6"/>
      <c r="F20" s="136"/>
      <c r="G20" s="136"/>
      <c r="H20" s="136"/>
      <c r="I20" s="1"/>
      <c r="J20" s="1"/>
      <c r="K20" s="1"/>
      <c r="L20" s="1"/>
      <c r="M20" s="1"/>
    </row>
    <row r="21" spans="1:13" ht="33" customHeight="1">
      <c r="A21" s="38" t="s">
        <v>222</v>
      </c>
      <c r="B21" s="39" t="s">
        <v>216</v>
      </c>
      <c r="C21" s="40">
        <v>0</v>
      </c>
      <c r="D21" s="40">
        <v>100000</v>
      </c>
      <c r="E21" s="40">
        <v>500000</v>
      </c>
      <c r="F21" s="130" t="s">
        <v>251</v>
      </c>
      <c r="G21" s="130" t="s">
        <v>252</v>
      </c>
      <c r="H21" s="130" t="s">
        <v>248</v>
      </c>
      <c r="I21" s="1"/>
      <c r="J21" s="1"/>
      <c r="K21" s="1"/>
      <c r="L21" s="1"/>
      <c r="M21" s="1"/>
    </row>
    <row r="22" spans="6:8" ht="30.75" customHeight="1">
      <c r="F22" s="137"/>
      <c r="G22" s="137"/>
      <c r="H22" s="137"/>
    </row>
    <row r="23" spans="1:13" s="1" customFormat="1" ht="15.75" customHeight="1">
      <c r="A23" s="206" t="s">
        <v>219</v>
      </c>
      <c r="B23" s="206"/>
      <c r="C23" s="212" t="s">
        <v>689</v>
      </c>
      <c r="D23" s="212" t="s">
        <v>475</v>
      </c>
      <c r="E23" s="212" t="s">
        <v>690</v>
      </c>
      <c r="F23" s="152" t="s">
        <v>211</v>
      </c>
      <c r="G23" s="152" t="s">
        <v>212</v>
      </c>
      <c r="H23" s="151" t="s">
        <v>213</v>
      </c>
      <c r="I23" s="2"/>
      <c r="J23" s="2"/>
      <c r="K23" s="2"/>
      <c r="L23" s="2"/>
      <c r="M23" s="2"/>
    </row>
    <row r="24" spans="1:13" ht="15.75" customHeight="1">
      <c r="A24" s="206"/>
      <c r="B24" s="206"/>
      <c r="C24" s="206"/>
      <c r="D24" s="206"/>
      <c r="E24" s="206"/>
      <c r="F24" s="152"/>
      <c r="G24" s="152"/>
      <c r="H24" s="152"/>
      <c r="I24" s="2"/>
      <c r="J24" s="2"/>
      <c r="K24" s="2"/>
      <c r="L24" s="2"/>
      <c r="M24" s="2"/>
    </row>
    <row r="25" spans="1:13" ht="11.25" customHeight="1">
      <c r="A25" s="203">
        <v>1</v>
      </c>
      <c r="B25" s="204"/>
      <c r="C25" s="57">
        <v>2</v>
      </c>
      <c r="D25" s="57">
        <v>3</v>
      </c>
      <c r="E25" s="57">
        <v>4</v>
      </c>
      <c r="F25" s="133">
        <v>5</v>
      </c>
      <c r="G25" s="133">
        <v>6</v>
      </c>
      <c r="H25" s="133">
        <v>7</v>
      </c>
      <c r="I25" s="2"/>
      <c r="J25" s="2"/>
      <c r="K25" s="2"/>
      <c r="L25" s="2"/>
      <c r="M25" s="2"/>
    </row>
    <row r="26" spans="1:13" ht="22.5" customHeight="1">
      <c r="A26" s="200" t="s">
        <v>319</v>
      </c>
      <c r="B26" s="200"/>
      <c r="C26" s="6"/>
      <c r="D26" s="6"/>
      <c r="E26" s="6"/>
      <c r="F26" s="136"/>
      <c r="G26" s="136"/>
      <c r="H26" s="136"/>
      <c r="I26" s="1"/>
      <c r="J26" s="1"/>
      <c r="K26" s="1"/>
      <c r="L26" s="1"/>
      <c r="M26" s="1"/>
    </row>
    <row r="27" spans="1:13" ht="33" customHeight="1">
      <c r="A27" s="38" t="s">
        <v>223</v>
      </c>
      <c r="B27" s="39" t="s">
        <v>217</v>
      </c>
      <c r="C27" s="40">
        <v>2237500</v>
      </c>
      <c r="D27" s="40">
        <v>2500000</v>
      </c>
      <c r="E27" s="40">
        <v>2550000</v>
      </c>
      <c r="F27" s="130" t="s">
        <v>253</v>
      </c>
      <c r="G27" s="130" t="s">
        <v>258</v>
      </c>
      <c r="H27" s="130" t="s">
        <v>254</v>
      </c>
      <c r="I27" s="1"/>
      <c r="J27" s="1"/>
      <c r="K27" s="1"/>
      <c r="L27" s="1"/>
      <c r="M27" s="1"/>
    </row>
    <row r="28" spans="1:13" ht="25.5" customHeight="1">
      <c r="A28" s="202" t="s">
        <v>320</v>
      </c>
      <c r="B28" s="202"/>
      <c r="C28" s="46">
        <f>C30+C32</f>
        <v>2217500</v>
      </c>
      <c r="D28" s="46">
        <f>D30+D32</f>
        <v>200000</v>
      </c>
      <c r="E28" s="46">
        <f>E30+E32</f>
        <v>200000</v>
      </c>
      <c r="F28" s="135"/>
      <c r="G28" s="135"/>
      <c r="H28" s="135"/>
      <c r="I28" s="1"/>
      <c r="J28" s="1"/>
      <c r="K28" s="1"/>
      <c r="L28" s="1"/>
      <c r="M28" s="1"/>
    </row>
    <row r="29" spans="1:13" ht="24.75" customHeight="1">
      <c r="A29" s="201" t="s">
        <v>647</v>
      </c>
      <c r="B29" s="200"/>
      <c r="C29" s="6"/>
      <c r="D29" s="6"/>
      <c r="E29" s="6"/>
      <c r="F29" s="136"/>
      <c r="G29" s="136"/>
      <c r="H29" s="136"/>
      <c r="I29" s="1"/>
      <c r="J29" s="1"/>
      <c r="K29" s="1"/>
      <c r="L29" s="1"/>
      <c r="M29" s="1"/>
    </row>
    <row r="30" spans="1:13" ht="39.75" customHeight="1">
      <c r="A30" s="38" t="s">
        <v>321</v>
      </c>
      <c r="B30" s="41" t="s">
        <v>648</v>
      </c>
      <c r="C30" s="40">
        <v>50000</v>
      </c>
      <c r="D30" s="40">
        <v>0</v>
      </c>
      <c r="E30" s="40">
        <v>0</v>
      </c>
      <c r="F30" s="130" t="s">
        <v>322</v>
      </c>
      <c r="G30" s="130" t="s">
        <v>323</v>
      </c>
      <c r="H30" s="130" t="s">
        <v>324</v>
      </c>
      <c r="I30" s="1"/>
      <c r="J30" s="1"/>
      <c r="K30" s="1"/>
      <c r="L30" s="1"/>
      <c r="M30" s="1"/>
    </row>
    <row r="31" spans="1:13" ht="24.75" customHeight="1">
      <c r="A31" s="201" t="s">
        <v>691</v>
      </c>
      <c r="B31" s="200"/>
      <c r="C31" s="6"/>
      <c r="D31" s="6"/>
      <c r="E31" s="6"/>
      <c r="F31" s="136"/>
      <c r="G31" s="136"/>
      <c r="H31" s="136"/>
      <c r="I31" s="1"/>
      <c r="J31" s="1"/>
      <c r="K31" s="1"/>
      <c r="L31" s="1"/>
      <c r="M31" s="1"/>
    </row>
    <row r="32" spans="1:13" ht="45.75" customHeight="1">
      <c r="A32" s="38" t="s">
        <v>692</v>
      </c>
      <c r="B32" s="41" t="s">
        <v>693</v>
      </c>
      <c r="C32" s="40">
        <v>2167500</v>
      </c>
      <c r="D32" s="40">
        <v>200000</v>
      </c>
      <c r="E32" s="40">
        <v>200000</v>
      </c>
      <c r="F32" s="130" t="s">
        <v>694</v>
      </c>
      <c r="G32" s="130" t="s">
        <v>695</v>
      </c>
      <c r="H32" s="130" t="s">
        <v>696</v>
      </c>
      <c r="I32" s="1"/>
      <c r="J32" s="1"/>
      <c r="K32" s="1"/>
      <c r="L32" s="1"/>
      <c r="M32" s="1"/>
    </row>
    <row r="33" spans="1:13" ht="25.5" customHeight="1">
      <c r="A33" s="202" t="s">
        <v>512</v>
      </c>
      <c r="B33" s="202"/>
      <c r="C33" s="46">
        <f>C35+C37+C39</f>
        <v>483000</v>
      </c>
      <c r="D33" s="46">
        <f>D35+D37+D39</f>
        <v>100000</v>
      </c>
      <c r="E33" s="46">
        <f>E35+E37+E39</f>
        <v>150000</v>
      </c>
      <c r="F33" s="135"/>
      <c r="G33" s="135"/>
      <c r="H33" s="135"/>
      <c r="I33" s="1"/>
      <c r="J33" s="1"/>
      <c r="K33" s="1"/>
      <c r="L33" s="1"/>
      <c r="M33" s="1"/>
    </row>
    <row r="34" spans="1:13" ht="27" customHeight="1">
      <c r="A34" s="201" t="s">
        <v>723</v>
      </c>
      <c r="B34" s="200"/>
      <c r="C34" s="6"/>
      <c r="D34" s="6"/>
      <c r="E34" s="6"/>
      <c r="F34" s="136"/>
      <c r="G34" s="136"/>
      <c r="H34" s="136"/>
      <c r="I34" s="1"/>
      <c r="J34" s="1"/>
      <c r="K34" s="1"/>
      <c r="L34" s="1"/>
      <c r="M34" s="1"/>
    </row>
    <row r="35" spans="1:13" ht="34.5" customHeight="1">
      <c r="A35" s="38" t="s">
        <v>513</v>
      </c>
      <c r="B35" s="39" t="s">
        <v>724</v>
      </c>
      <c r="C35" s="40">
        <v>250000</v>
      </c>
      <c r="D35" s="40">
        <v>0</v>
      </c>
      <c r="E35" s="40">
        <v>0</v>
      </c>
      <c r="F35" s="130" t="s">
        <v>517</v>
      </c>
      <c r="G35" s="130" t="s">
        <v>518</v>
      </c>
      <c r="H35" s="130" t="s">
        <v>519</v>
      </c>
      <c r="I35" s="1"/>
      <c r="J35" s="1"/>
      <c r="K35" s="1"/>
      <c r="L35" s="1"/>
      <c r="M35" s="1"/>
    </row>
    <row r="36" spans="1:13" ht="22.5" customHeight="1">
      <c r="A36" s="200" t="s">
        <v>479</v>
      </c>
      <c r="B36" s="200"/>
      <c r="C36" s="6"/>
      <c r="D36" s="6"/>
      <c r="E36" s="6"/>
      <c r="F36" s="136"/>
      <c r="G36" s="136"/>
      <c r="H36" s="136"/>
      <c r="I36" s="1"/>
      <c r="J36" s="1"/>
      <c r="K36" s="1"/>
      <c r="L36" s="1"/>
      <c r="M36" s="1"/>
    </row>
    <row r="37" spans="1:13" ht="40.5" customHeight="1">
      <c r="A37" s="38" t="s">
        <v>224</v>
      </c>
      <c r="B37" s="39" t="s">
        <v>514</v>
      </c>
      <c r="C37" s="40">
        <v>0</v>
      </c>
      <c r="D37" s="40">
        <v>100000</v>
      </c>
      <c r="E37" s="40">
        <v>150000</v>
      </c>
      <c r="F37" s="130" t="s">
        <v>520</v>
      </c>
      <c r="G37" s="130" t="s">
        <v>518</v>
      </c>
      <c r="H37" s="130" t="s">
        <v>521</v>
      </c>
      <c r="I37" s="1"/>
      <c r="J37" s="1"/>
      <c r="K37" s="1"/>
      <c r="L37" s="1"/>
      <c r="M37" s="1"/>
    </row>
    <row r="38" spans="1:13" ht="22.5" customHeight="1">
      <c r="A38" s="200" t="s">
        <v>515</v>
      </c>
      <c r="B38" s="200"/>
      <c r="C38" s="6"/>
      <c r="D38" s="6"/>
      <c r="E38" s="6"/>
      <c r="F38" s="136"/>
      <c r="G38" s="136"/>
      <c r="H38" s="136"/>
      <c r="I38" s="1"/>
      <c r="J38" s="1"/>
      <c r="K38" s="1"/>
      <c r="L38" s="1"/>
      <c r="M38" s="1"/>
    </row>
    <row r="39" spans="1:13" ht="25.5" customHeight="1">
      <c r="A39" s="38" t="s">
        <v>325</v>
      </c>
      <c r="B39" s="39" t="s">
        <v>516</v>
      </c>
      <c r="C39" s="40">
        <v>233000</v>
      </c>
      <c r="D39" s="40">
        <v>0</v>
      </c>
      <c r="E39" s="40">
        <v>0</v>
      </c>
      <c r="F39" s="130" t="s">
        <v>523</v>
      </c>
      <c r="G39" s="130" t="s">
        <v>518</v>
      </c>
      <c r="H39" s="130" t="s">
        <v>522</v>
      </c>
      <c r="I39" s="1"/>
      <c r="J39" s="1"/>
      <c r="K39" s="1"/>
      <c r="L39" s="1"/>
      <c r="M39" s="1"/>
    </row>
    <row r="40" spans="1:13" ht="25.5" customHeight="1">
      <c r="A40" s="202" t="s">
        <v>524</v>
      </c>
      <c r="B40" s="202"/>
      <c r="C40" s="46">
        <f>C42+C48+C50+C52+C54</f>
        <v>3350000</v>
      </c>
      <c r="D40" s="46">
        <f>D42+D48+D50+D52+D54</f>
        <v>900000</v>
      </c>
      <c r="E40" s="46">
        <f>E42+E48+E50+E52+E54</f>
        <v>850000</v>
      </c>
      <c r="F40" s="135"/>
      <c r="G40" s="135"/>
      <c r="H40" s="135"/>
      <c r="I40" s="1"/>
      <c r="J40" s="1"/>
      <c r="K40" s="1"/>
      <c r="L40" s="1"/>
      <c r="M40" s="1"/>
    </row>
    <row r="41" spans="1:13" ht="22.5" customHeight="1">
      <c r="A41" s="200" t="s">
        <v>481</v>
      </c>
      <c r="B41" s="200"/>
      <c r="C41" s="6"/>
      <c r="D41" s="6"/>
      <c r="E41" s="6"/>
      <c r="F41" s="136"/>
      <c r="G41" s="136"/>
      <c r="H41" s="136"/>
      <c r="I41" s="1"/>
      <c r="J41" s="1"/>
      <c r="K41" s="1"/>
      <c r="L41" s="1"/>
      <c r="M41" s="1"/>
    </row>
    <row r="42" spans="1:13" ht="31.5" customHeight="1">
      <c r="A42" s="38" t="s">
        <v>525</v>
      </c>
      <c r="B42" s="39" t="s">
        <v>221</v>
      </c>
      <c r="C42" s="40">
        <v>600000</v>
      </c>
      <c r="D42" s="40">
        <v>350000</v>
      </c>
      <c r="E42" s="40">
        <v>300000</v>
      </c>
      <c r="F42" s="130" t="s">
        <v>257</v>
      </c>
      <c r="G42" s="130" t="s">
        <v>259</v>
      </c>
      <c r="H42" s="130" t="s">
        <v>260</v>
      </c>
      <c r="I42" s="1"/>
      <c r="J42" s="1"/>
      <c r="K42" s="1"/>
      <c r="L42" s="1"/>
      <c r="M42" s="1"/>
    </row>
    <row r="43" spans="6:8" ht="20.25" customHeight="1">
      <c r="F43" s="137"/>
      <c r="G43" s="137"/>
      <c r="H43" s="137"/>
    </row>
    <row r="44" spans="1:13" s="1" customFormat="1" ht="15.75" customHeight="1">
      <c r="A44" s="207" t="s">
        <v>219</v>
      </c>
      <c r="B44" s="208"/>
      <c r="C44" s="212" t="s">
        <v>689</v>
      </c>
      <c r="D44" s="212" t="s">
        <v>475</v>
      </c>
      <c r="E44" s="212" t="s">
        <v>690</v>
      </c>
      <c r="F44" s="183" t="s">
        <v>211</v>
      </c>
      <c r="G44" s="183" t="s">
        <v>212</v>
      </c>
      <c r="H44" s="181" t="s">
        <v>213</v>
      </c>
      <c r="I44" s="2"/>
      <c r="J44" s="2"/>
      <c r="K44" s="2"/>
      <c r="L44" s="2"/>
      <c r="M44" s="2"/>
    </row>
    <row r="45" spans="1:13" ht="15.75" customHeight="1">
      <c r="A45" s="209"/>
      <c r="B45" s="210"/>
      <c r="C45" s="206"/>
      <c r="D45" s="206"/>
      <c r="E45" s="206"/>
      <c r="F45" s="184"/>
      <c r="G45" s="184"/>
      <c r="H45" s="182"/>
      <c r="I45" s="2"/>
      <c r="J45" s="2"/>
      <c r="K45" s="2"/>
      <c r="L45" s="2"/>
      <c r="M45" s="2"/>
    </row>
    <row r="46" spans="1:13" ht="11.25" customHeight="1">
      <c r="A46" s="203">
        <v>1</v>
      </c>
      <c r="B46" s="204"/>
      <c r="C46" s="57">
        <v>2</v>
      </c>
      <c r="D46" s="57">
        <v>3</v>
      </c>
      <c r="E46" s="57">
        <v>4</v>
      </c>
      <c r="F46" s="133">
        <v>5</v>
      </c>
      <c r="G46" s="133">
        <v>6</v>
      </c>
      <c r="H46" s="133">
        <v>7</v>
      </c>
      <c r="I46" s="2"/>
      <c r="J46" s="2"/>
      <c r="K46" s="2"/>
      <c r="L46" s="2"/>
      <c r="M46" s="2"/>
    </row>
    <row r="47" spans="1:13" ht="22.5" customHeight="1">
      <c r="A47" s="200" t="s">
        <v>526</v>
      </c>
      <c r="B47" s="200"/>
      <c r="C47" s="6"/>
      <c r="D47" s="6"/>
      <c r="E47" s="6"/>
      <c r="F47" s="136"/>
      <c r="G47" s="136"/>
      <c r="H47" s="136"/>
      <c r="I47" s="1"/>
      <c r="J47" s="1"/>
      <c r="K47" s="1"/>
      <c r="L47" s="1"/>
      <c r="M47" s="1"/>
    </row>
    <row r="48" spans="1:13" ht="33.75" customHeight="1">
      <c r="A48" s="38" t="s">
        <v>527</v>
      </c>
      <c r="B48" s="39" t="s">
        <v>528</v>
      </c>
      <c r="C48" s="40">
        <v>500000</v>
      </c>
      <c r="D48" s="40">
        <v>300000</v>
      </c>
      <c r="E48" s="40">
        <v>300000</v>
      </c>
      <c r="F48" s="130" t="s">
        <v>261</v>
      </c>
      <c r="G48" s="130" t="s">
        <v>262</v>
      </c>
      <c r="H48" s="130" t="s">
        <v>263</v>
      </c>
      <c r="I48" s="1"/>
      <c r="J48" s="1"/>
      <c r="K48" s="1"/>
      <c r="L48" s="1"/>
      <c r="M48" s="1"/>
    </row>
    <row r="49" spans="1:13" ht="24.75" customHeight="1">
      <c r="A49" s="201" t="s">
        <v>569</v>
      </c>
      <c r="B49" s="200"/>
      <c r="C49" s="6"/>
      <c r="D49" s="6"/>
      <c r="E49" s="6"/>
      <c r="F49" s="136"/>
      <c r="G49" s="136"/>
      <c r="H49" s="136"/>
      <c r="I49" s="1"/>
      <c r="J49" s="1"/>
      <c r="K49" s="1"/>
      <c r="L49" s="1"/>
      <c r="M49" s="1"/>
    </row>
    <row r="50" spans="1:13" ht="35.25" customHeight="1">
      <c r="A50" s="38" t="s">
        <v>529</v>
      </c>
      <c r="B50" s="39" t="s">
        <v>570</v>
      </c>
      <c r="C50" s="40">
        <v>200000</v>
      </c>
      <c r="D50" s="40">
        <v>200000</v>
      </c>
      <c r="E50" s="40">
        <v>200000</v>
      </c>
      <c r="F50" s="130" t="s">
        <v>583</v>
      </c>
      <c r="G50" s="130" t="s">
        <v>571</v>
      </c>
      <c r="H50" s="130" t="s">
        <v>572</v>
      </c>
      <c r="I50" s="1"/>
      <c r="J50" s="1"/>
      <c r="K50" s="1"/>
      <c r="L50" s="1"/>
      <c r="M50" s="1"/>
    </row>
    <row r="51" spans="1:13" ht="45.75" customHeight="1">
      <c r="A51" s="215" t="s">
        <v>678</v>
      </c>
      <c r="B51" s="216"/>
      <c r="C51" s="6"/>
      <c r="D51" s="6"/>
      <c r="E51" s="6"/>
      <c r="F51" s="136"/>
      <c r="G51" s="136"/>
      <c r="H51" s="136"/>
      <c r="I51" s="1"/>
      <c r="J51" s="1"/>
      <c r="K51" s="1"/>
      <c r="L51" s="1"/>
      <c r="M51" s="1"/>
    </row>
    <row r="52" spans="1:13" ht="35.25" customHeight="1">
      <c r="A52" s="38" t="s">
        <v>682</v>
      </c>
      <c r="B52" s="39" t="s">
        <v>727</v>
      </c>
      <c r="C52" s="40">
        <v>2000000</v>
      </c>
      <c r="D52" s="40">
        <v>0</v>
      </c>
      <c r="E52" s="40">
        <v>0</v>
      </c>
      <c r="F52" s="130" t="s">
        <v>679</v>
      </c>
      <c r="G52" s="130" t="s">
        <v>680</v>
      </c>
      <c r="H52" s="130" t="s">
        <v>681</v>
      </c>
      <c r="I52" s="1"/>
      <c r="J52" s="1"/>
      <c r="K52" s="1"/>
      <c r="L52" s="1"/>
      <c r="M52" s="1"/>
    </row>
    <row r="53" spans="1:13" ht="45.75" customHeight="1">
      <c r="A53" s="215" t="s">
        <v>683</v>
      </c>
      <c r="B53" s="216"/>
      <c r="C53" s="6"/>
      <c r="D53" s="6"/>
      <c r="E53" s="6"/>
      <c r="F53" s="136"/>
      <c r="G53" s="136"/>
      <c r="H53" s="136"/>
      <c r="I53" s="1"/>
      <c r="J53" s="1"/>
      <c r="K53" s="1"/>
      <c r="L53" s="1"/>
      <c r="M53" s="1"/>
    </row>
    <row r="54" spans="1:13" ht="47.25" customHeight="1">
      <c r="A54" s="38" t="s">
        <v>684</v>
      </c>
      <c r="B54" s="39" t="s">
        <v>685</v>
      </c>
      <c r="C54" s="40">
        <v>50000</v>
      </c>
      <c r="D54" s="40">
        <v>50000</v>
      </c>
      <c r="E54" s="40">
        <v>50000</v>
      </c>
      <c r="F54" s="130" t="s">
        <v>728</v>
      </c>
      <c r="G54" s="130" t="s">
        <v>686</v>
      </c>
      <c r="H54" s="130" t="s">
        <v>687</v>
      </c>
      <c r="I54" s="1"/>
      <c r="J54" s="1"/>
      <c r="K54" s="1"/>
      <c r="L54" s="1"/>
      <c r="M54" s="1"/>
    </row>
    <row r="55" spans="1:13" ht="25.5" customHeight="1">
      <c r="A55" s="217" t="s">
        <v>530</v>
      </c>
      <c r="B55" s="218"/>
      <c r="C55" s="46">
        <f>C57</f>
        <v>825000</v>
      </c>
      <c r="D55" s="46">
        <f>D57</f>
        <v>1200000</v>
      </c>
      <c r="E55" s="46">
        <f>E57</f>
        <v>1200000</v>
      </c>
      <c r="F55" s="135"/>
      <c r="G55" s="135"/>
      <c r="H55" s="135"/>
      <c r="I55" s="1"/>
      <c r="J55" s="1"/>
      <c r="K55" s="1"/>
      <c r="L55" s="1"/>
      <c r="M55" s="1"/>
    </row>
    <row r="56" spans="1:13" ht="22.5" customHeight="1">
      <c r="A56" s="219" t="s">
        <v>531</v>
      </c>
      <c r="B56" s="216"/>
      <c r="C56" s="6"/>
      <c r="D56" s="6"/>
      <c r="E56" s="6"/>
      <c r="F56" s="136"/>
      <c r="G56" s="136"/>
      <c r="H56" s="136"/>
      <c r="I56" s="1"/>
      <c r="J56" s="1"/>
      <c r="K56" s="1"/>
      <c r="L56" s="1"/>
      <c r="M56" s="1"/>
    </row>
    <row r="57" spans="1:13" ht="36" customHeight="1">
      <c r="A57" s="38" t="s">
        <v>532</v>
      </c>
      <c r="B57" s="39" t="s">
        <v>268</v>
      </c>
      <c r="C57" s="40">
        <v>825000</v>
      </c>
      <c r="D57" s="40">
        <v>1200000</v>
      </c>
      <c r="E57" s="40">
        <v>1200000</v>
      </c>
      <c r="F57" s="130" t="s">
        <v>269</v>
      </c>
      <c r="G57" s="130" t="s">
        <v>270</v>
      </c>
      <c r="H57" s="130" t="s">
        <v>271</v>
      </c>
      <c r="I57" s="1"/>
      <c r="J57" s="1"/>
      <c r="K57" s="1"/>
      <c r="L57" s="1"/>
      <c r="M57" s="1"/>
    </row>
    <row r="58" spans="1:13" ht="25.5" customHeight="1">
      <c r="A58" s="202" t="s">
        <v>533</v>
      </c>
      <c r="B58" s="202"/>
      <c r="C58" s="46">
        <f>C60+C64+C62</f>
        <v>1090000</v>
      </c>
      <c r="D58" s="46">
        <f>D60+D64+D62</f>
        <v>6600000</v>
      </c>
      <c r="E58" s="46">
        <f>E60+E64+E62</f>
        <v>1100000</v>
      </c>
      <c r="F58" s="135"/>
      <c r="G58" s="135"/>
      <c r="H58" s="135"/>
      <c r="I58" s="1"/>
      <c r="J58" s="1"/>
      <c r="K58" s="1"/>
      <c r="L58" s="1"/>
      <c r="M58" s="1"/>
    </row>
    <row r="59" spans="1:13" ht="22.5" customHeight="1">
      <c r="A59" s="200" t="s">
        <v>484</v>
      </c>
      <c r="B59" s="200"/>
      <c r="C59" s="6"/>
      <c r="D59" s="6"/>
      <c r="E59" s="6"/>
      <c r="F59" s="136"/>
      <c r="G59" s="136"/>
      <c r="H59" s="136"/>
      <c r="I59" s="1"/>
      <c r="J59" s="1"/>
      <c r="K59" s="1"/>
      <c r="L59" s="1"/>
      <c r="M59" s="1"/>
    </row>
    <row r="60" spans="1:13" ht="33" customHeight="1">
      <c r="A60" s="38" t="s">
        <v>534</v>
      </c>
      <c r="B60" s="39" t="s">
        <v>225</v>
      </c>
      <c r="C60" s="40">
        <v>1000000</v>
      </c>
      <c r="D60" s="40">
        <v>1000000</v>
      </c>
      <c r="E60" s="40">
        <v>1000000</v>
      </c>
      <c r="F60" s="130" t="s">
        <v>703</v>
      </c>
      <c r="G60" s="130" t="s">
        <v>704</v>
      </c>
      <c r="H60" s="130" t="s">
        <v>705</v>
      </c>
      <c r="I60" s="1"/>
      <c r="J60" s="1"/>
      <c r="K60" s="1"/>
      <c r="L60" s="1"/>
      <c r="M60" s="1"/>
    </row>
    <row r="61" spans="1:13" ht="22.5" customHeight="1">
      <c r="A61" s="200" t="s">
        <v>697</v>
      </c>
      <c r="B61" s="200"/>
      <c r="C61" s="6"/>
      <c r="D61" s="6"/>
      <c r="E61" s="6"/>
      <c r="F61" s="136"/>
      <c r="G61" s="136"/>
      <c r="H61" s="136"/>
      <c r="I61" s="1"/>
      <c r="J61" s="1"/>
      <c r="K61" s="1"/>
      <c r="L61" s="1"/>
      <c r="M61" s="1"/>
    </row>
    <row r="62" spans="1:13" ht="25.5" customHeight="1">
      <c r="A62" s="38" t="s">
        <v>535</v>
      </c>
      <c r="B62" s="39" t="s">
        <v>698</v>
      </c>
      <c r="C62" s="40">
        <v>10000</v>
      </c>
      <c r="D62" s="40">
        <v>5500000</v>
      </c>
      <c r="E62" s="40">
        <v>0</v>
      </c>
      <c r="F62" s="130" t="s">
        <v>699</v>
      </c>
      <c r="G62" s="130" t="s">
        <v>700</v>
      </c>
      <c r="H62" s="130" t="s">
        <v>701</v>
      </c>
      <c r="I62" s="1"/>
      <c r="J62" s="1"/>
      <c r="K62" s="1"/>
      <c r="L62" s="1"/>
      <c r="M62" s="1"/>
    </row>
    <row r="63" spans="1:13" ht="22.5" customHeight="1">
      <c r="A63" s="200" t="s">
        <v>702</v>
      </c>
      <c r="B63" s="200"/>
      <c r="C63" s="6"/>
      <c r="D63" s="6"/>
      <c r="E63" s="6"/>
      <c r="F63" s="136"/>
      <c r="G63" s="136"/>
      <c r="H63" s="136"/>
      <c r="I63" s="1"/>
      <c r="J63" s="1"/>
      <c r="K63" s="1"/>
      <c r="L63" s="1"/>
      <c r="M63" s="1"/>
    </row>
    <row r="64" spans="1:13" ht="25.5" customHeight="1">
      <c r="A64" s="38" t="s">
        <v>706</v>
      </c>
      <c r="B64" s="39" t="s">
        <v>444</v>
      </c>
      <c r="C64" s="40">
        <v>80000</v>
      </c>
      <c r="D64" s="40">
        <v>100000</v>
      </c>
      <c r="E64" s="40">
        <v>100000</v>
      </c>
      <c r="F64" s="130" t="s">
        <v>445</v>
      </c>
      <c r="G64" s="130" t="s">
        <v>446</v>
      </c>
      <c r="H64" s="130" t="s">
        <v>447</v>
      </c>
      <c r="I64" s="1"/>
      <c r="J64" s="1"/>
      <c r="K64" s="1"/>
      <c r="L64" s="1"/>
      <c r="M64" s="1"/>
    </row>
    <row r="65" spans="1:13" ht="25.5" customHeight="1">
      <c r="A65" s="202" t="s">
        <v>536</v>
      </c>
      <c r="B65" s="202"/>
      <c r="C65" s="46">
        <f>C67+C69</f>
        <v>791000</v>
      </c>
      <c r="D65" s="46">
        <f>D67+D69</f>
        <v>1050000</v>
      </c>
      <c r="E65" s="46">
        <f>E67+E69</f>
        <v>1500000</v>
      </c>
      <c r="F65" s="135"/>
      <c r="G65" s="135"/>
      <c r="H65" s="135"/>
      <c r="I65" s="1"/>
      <c r="J65" s="1"/>
      <c r="K65" s="1"/>
      <c r="L65" s="1"/>
      <c r="M65" s="1"/>
    </row>
    <row r="66" spans="1:13" ht="22.5" customHeight="1">
      <c r="A66" s="200" t="s">
        <v>537</v>
      </c>
      <c r="B66" s="200"/>
      <c r="C66" s="6"/>
      <c r="D66" s="6"/>
      <c r="E66" s="6"/>
      <c r="F66" s="136"/>
      <c r="G66" s="136"/>
      <c r="H66" s="136"/>
      <c r="I66" s="1"/>
      <c r="J66" s="1"/>
      <c r="K66" s="1"/>
      <c r="L66" s="1"/>
      <c r="M66" s="1"/>
    </row>
    <row r="67" spans="1:13" ht="41.25" customHeight="1">
      <c r="A67" s="38" t="s">
        <v>538</v>
      </c>
      <c r="B67" s="39" t="s">
        <v>226</v>
      </c>
      <c r="C67" s="40">
        <v>666000</v>
      </c>
      <c r="D67" s="40">
        <v>50000</v>
      </c>
      <c r="E67" s="40">
        <v>0</v>
      </c>
      <c r="F67" s="130" t="s">
        <v>272</v>
      </c>
      <c r="G67" s="130" t="s">
        <v>264</v>
      </c>
      <c r="H67" s="130" t="s">
        <v>297</v>
      </c>
      <c r="I67" s="1"/>
      <c r="J67" s="1"/>
      <c r="K67" s="1"/>
      <c r="L67" s="1"/>
      <c r="M67" s="1"/>
    </row>
    <row r="68" spans="1:13" ht="22.5" customHeight="1">
      <c r="A68" s="200" t="s">
        <v>539</v>
      </c>
      <c r="B68" s="200"/>
      <c r="C68" s="6"/>
      <c r="D68" s="6"/>
      <c r="E68" s="6"/>
      <c r="F68" s="136"/>
      <c r="G68" s="136"/>
      <c r="H68" s="136"/>
      <c r="I68" s="1"/>
      <c r="J68" s="1"/>
      <c r="K68" s="1"/>
      <c r="L68" s="1"/>
      <c r="M68" s="1"/>
    </row>
    <row r="69" spans="1:13" ht="25.5" customHeight="1">
      <c r="A69" s="38" t="s">
        <v>540</v>
      </c>
      <c r="B69" s="39" t="s">
        <v>187</v>
      </c>
      <c r="C69" s="40">
        <v>125000</v>
      </c>
      <c r="D69" s="40">
        <v>1000000</v>
      </c>
      <c r="E69" s="40">
        <v>1500000</v>
      </c>
      <c r="F69" s="130" t="s">
        <v>273</v>
      </c>
      <c r="G69" s="130" t="s">
        <v>296</v>
      </c>
      <c r="H69" s="130" t="s">
        <v>274</v>
      </c>
      <c r="I69" s="1"/>
      <c r="J69" s="1"/>
      <c r="K69" s="1"/>
      <c r="L69" s="1"/>
      <c r="M69" s="1"/>
    </row>
    <row r="70" spans="6:8" ht="28.5" customHeight="1">
      <c r="F70" s="137"/>
      <c r="G70" s="137"/>
      <c r="H70" s="137"/>
    </row>
    <row r="71" spans="1:13" s="1" customFormat="1" ht="15.75" customHeight="1">
      <c r="A71" s="207" t="s">
        <v>219</v>
      </c>
      <c r="B71" s="208"/>
      <c r="C71" s="212" t="s">
        <v>689</v>
      </c>
      <c r="D71" s="212" t="s">
        <v>475</v>
      </c>
      <c r="E71" s="212" t="s">
        <v>690</v>
      </c>
      <c r="F71" s="183" t="s">
        <v>211</v>
      </c>
      <c r="G71" s="183" t="s">
        <v>212</v>
      </c>
      <c r="H71" s="181" t="s">
        <v>213</v>
      </c>
      <c r="I71" s="2"/>
      <c r="J71" s="2"/>
      <c r="K71" s="2"/>
      <c r="L71" s="2"/>
      <c r="M71" s="2"/>
    </row>
    <row r="72" spans="1:13" ht="15.75" customHeight="1">
      <c r="A72" s="209"/>
      <c r="B72" s="210"/>
      <c r="C72" s="206"/>
      <c r="D72" s="206"/>
      <c r="E72" s="206"/>
      <c r="F72" s="184"/>
      <c r="G72" s="184"/>
      <c r="H72" s="182"/>
      <c r="I72" s="2"/>
      <c r="J72" s="2"/>
      <c r="K72" s="2"/>
      <c r="L72" s="2"/>
      <c r="M72" s="2"/>
    </row>
    <row r="73" spans="1:13" ht="11.25" customHeight="1">
      <c r="A73" s="203">
        <v>1</v>
      </c>
      <c r="B73" s="204"/>
      <c r="C73" s="57">
        <v>2</v>
      </c>
      <c r="D73" s="57">
        <v>3</v>
      </c>
      <c r="E73" s="57">
        <v>4</v>
      </c>
      <c r="F73" s="133">
        <v>5</v>
      </c>
      <c r="G73" s="133">
        <v>6</v>
      </c>
      <c r="H73" s="133">
        <v>7</v>
      </c>
      <c r="I73" s="2"/>
      <c r="J73" s="2"/>
      <c r="K73" s="2"/>
      <c r="L73" s="2"/>
      <c r="M73" s="2"/>
    </row>
    <row r="74" spans="1:13" ht="25.5" customHeight="1">
      <c r="A74" s="202" t="s">
        <v>541</v>
      </c>
      <c r="B74" s="202"/>
      <c r="C74" s="46">
        <f>C76+C78</f>
        <v>1390000</v>
      </c>
      <c r="D74" s="46">
        <f>D76+D78</f>
        <v>1600000</v>
      </c>
      <c r="E74" s="46">
        <f>E76+E78</f>
        <v>1620000</v>
      </c>
      <c r="F74" s="135"/>
      <c r="G74" s="135"/>
      <c r="H74" s="135"/>
      <c r="I74" s="1"/>
      <c r="J74" s="1"/>
      <c r="K74" s="1"/>
      <c r="L74" s="1"/>
      <c r="M74" s="1"/>
    </row>
    <row r="75" spans="1:13" ht="22.5" customHeight="1">
      <c r="A75" s="200" t="s">
        <v>542</v>
      </c>
      <c r="B75" s="200"/>
      <c r="C75" s="6"/>
      <c r="D75" s="6"/>
      <c r="E75" s="6"/>
      <c r="F75" s="136"/>
      <c r="G75" s="136"/>
      <c r="H75" s="136"/>
      <c r="I75" s="1"/>
      <c r="J75" s="1"/>
      <c r="K75" s="1"/>
      <c r="L75" s="1"/>
      <c r="M75" s="1"/>
    </row>
    <row r="76" spans="1:13" ht="41.25" customHeight="1">
      <c r="A76" s="38" t="s">
        <v>543</v>
      </c>
      <c r="B76" s="39" t="s">
        <v>227</v>
      </c>
      <c r="C76" s="40">
        <v>1190000</v>
      </c>
      <c r="D76" s="40">
        <v>1400000</v>
      </c>
      <c r="E76" s="40">
        <v>1420000</v>
      </c>
      <c r="F76" s="130" t="s">
        <v>276</v>
      </c>
      <c r="G76" s="130" t="s">
        <v>275</v>
      </c>
      <c r="H76" s="130" t="s">
        <v>277</v>
      </c>
      <c r="I76" s="1"/>
      <c r="J76" s="1"/>
      <c r="K76" s="1"/>
      <c r="L76" s="1"/>
      <c r="M76" s="1"/>
    </row>
    <row r="77" spans="1:13" ht="22.5" customHeight="1">
      <c r="A77" s="200" t="s">
        <v>573</v>
      </c>
      <c r="B77" s="200"/>
      <c r="C77" s="6"/>
      <c r="D77" s="6"/>
      <c r="E77" s="6"/>
      <c r="F77" s="136"/>
      <c r="G77" s="136"/>
      <c r="H77" s="136"/>
      <c r="I77" s="1"/>
      <c r="J77" s="1"/>
      <c r="K77" s="1"/>
      <c r="L77" s="1"/>
      <c r="M77" s="1"/>
    </row>
    <row r="78" spans="1:13" ht="40.5" customHeight="1">
      <c r="A78" s="38" t="s">
        <v>574</v>
      </c>
      <c r="B78" s="39" t="s">
        <v>575</v>
      </c>
      <c r="C78" s="40">
        <v>200000</v>
      </c>
      <c r="D78" s="40">
        <v>200000</v>
      </c>
      <c r="E78" s="40">
        <v>200000</v>
      </c>
      <c r="F78" s="130" t="s">
        <v>576</v>
      </c>
      <c r="G78" s="130" t="s">
        <v>577</v>
      </c>
      <c r="H78" s="130" t="s">
        <v>729</v>
      </c>
      <c r="I78" s="1"/>
      <c r="J78" s="1"/>
      <c r="K78" s="1"/>
      <c r="L78" s="1"/>
      <c r="M78" s="1"/>
    </row>
    <row r="79" spans="1:13" ht="25.5" customHeight="1">
      <c r="A79" s="202" t="s">
        <v>544</v>
      </c>
      <c r="B79" s="202"/>
      <c r="C79" s="46">
        <f>C81</f>
        <v>500000</v>
      </c>
      <c r="D79" s="46">
        <f>D81</f>
        <v>100000</v>
      </c>
      <c r="E79" s="46">
        <f>E81</f>
        <v>100000</v>
      </c>
      <c r="F79" s="135"/>
      <c r="G79" s="135"/>
      <c r="H79" s="135"/>
      <c r="I79" s="1"/>
      <c r="J79" s="1"/>
      <c r="K79" s="1"/>
      <c r="L79" s="1"/>
      <c r="M79" s="1"/>
    </row>
    <row r="80" spans="1:13" ht="22.5" customHeight="1">
      <c r="A80" s="200" t="s">
        <v>488</v>
      </c>
      <c r="B80" s="200"/>
      <c r="C80" s="6"/>
      <c r="D80" s="6"/>
      <c r="E80" s="6"/>
      <c r="F80" s="136"/>
      <c r="G80" s="136"/>
      <c r="H80" s="136"/>
      <c r="I80" s="1"/>
      <c r="J80" s="1"/>
      <c r="K80" s="1"/>
      <c r="L80" s="1"/>
      <c r="M80" s="1"/>
    </row>
    <row r="81" spans="1:13" ht="25.5" customHeight="1">
      <c r="A81" s="38" t="s">
        <v>330</v>
      </c>
      <c r="B81" s="39" t="s">
        <v>448</v>
      </c>
      <c r="C81" s="40">
        <v>500000</v>
      </c>
      <c r="D81" s="40">
        <v>100000</v>
      </c>
      <c r="E81" s="40">
        <v>100000</v>
      </c>
      <c r="F81" s="130" t="s">
        <v>449</v>
      </c>
      <c r="G81" s="130" t="s">
        <v>450</v>
      </c>
      <c r="H81" s="130" t="s">
        <v>451</v>
      </c>
      <c r="I81" s="1"/>
      <c r="J81" s="1"/>
      <c r="K81" s="1"/>
      <c r="L81" s="1"/>
      <c r="M81" s="1"/>
    </row>
    <row r="82" spans="1:13" ht="25.5" customHeight="1">
      <c r="A82" s="202" t="s">
        <v>489</v>
      </c>
      <c r="B82" s="202"/>
      <c r="C82" s="46">
        <f>C84++C86+C88</f>
        <v>293000</v>
      </c>
      <c r="D82" s="46">
        <f>D84++D86+D88</f>
        <v>500000</v>
      </c>
      <c r="E82" s="46">
        <f>E84++E86+E88</f>
        <v>500000</v>
      </c>
      <c r="F82" s="135"/>
      <c r="G82" s="135"/>
      <c r="H82" s="135"/>
      <c r="I82" s="1"/>
      <c r="J82" s="1"/>
      <c r="K82" s="1"/>
      <c r="L82" s="1"/>
      <c r="M82" s="1"/>
    </row>
    <row r="83" spans="1:13" ht="22.5" customHeight="1">
      <c r="A83" s="205" t="s">
        <v>490</v>
      </c>
      <c r="B83" s="205"/>
      <c r="C83" s="6"/>
      <c r="D83" s="6"/>
      <c r="E83" s="6"/>
      <c r="F83" s="136"/>
      <c r="G83" s="136"/>
      <c r="H83" s="136"/>
      <c r="I83" s="1"/>
      <c r="J83" s="1"/>
      <c r="K83" s="1"/>
      <c r="L83" s="1"/>
      <c r="M83" s="1"/>
    </row>
    <row r="84" spans="1:13" ht="31.5" customHeight="1">
      <c r="A84" s="38" t="s">
        <v>545</v>
      </c>
      <c r="B84" s="39" t="s">
        <v>331</v>
      </c>
      <c r="C84" s="40">
        <v>125000</v>
      </c>
      <c r="D84" s="40">
        <v>300000</v>
      </c>
      <c r="E84" s="40">
        <v>300000</v>
      </c>
      <c r="F84" s="130" t="s">
        <v>333</v>
      </c>
      <c r="G84" s="130" t="s">
        <v>332</v>
      </c>
      <c r="H84" s="132" t="s">
        <v>334</v>
      </c>
      <c r="I84" s="1"/>
      <c r="J84" s="1"/>
      <c r="K84" s="1"/>
      <c r="L84" s="1"/>
      <c r="M84" s="1"/>
    </row>
    <row r="85" spans="1:13" ht="22.5" customHeight="1">
      <c r="A85" s="205" t="s">
        <v>491</v>
      </c>
      <c r="B85" s="205"/>
      <c r="C85" s="6"/>
      <c r="D85" s="6"/>
      <c r="E85" s="6"/>
      <c r="F85" s="136"/>
      <c r="G85" s="136"/>
      <c r="H85" s="136"/>
      <c r="I85" s="1"/>
      <c r="J85" s="1"/>
      <c r="K85" s="1"/>
      <c r="L85" s="1"/>
      <c r="M85" s="1"/>
    </row>
    <row r="86" spans="1:13" ht="33" customHeight="1">
      <c r="A86" s="38" t="s">
        <v>546</v>
      </c>
      <c r="B86" s="39" t="s">
        <v>547</v>
      </c>
      <c r="C86" s="40">
        <v>143000</v>
      </c>
      <c r="D86" s="40">
        <v>200000</v>
      </c>
      <c r="E86" s="40">
        <v>200000</v>
      </c>
      <c r="F86" s="130" t="s">
        <v>548</v>
      </c>
      <c r="G86" s="130" t="s">
        <v>549</v>
      </c>
      <c r="H86" s="132" t="s">
        <v>550</v>
      </c>
      <c r="I86" s="1"/>
      <c r="J86" s="1"/>
      <c r="K86" s="1"/>
      <c r="L86" s="1"/>
      <c r="M86" s="1"/>
    </row>
    <row r="87" spans="1:13" ht="22.5" customHeight="1">
      <c r="A87" s="205" t="s">
        <v>730</v>
      </c>
      <c r="B87" s="205"/>
      <c r="C87" s="6"/>
      <c r="D87" s="6"/>
      <c r="E87" s="6"/>
      <c r="F87" s="136"/>
      <c r="G87" s="136"/>
      <c r="H87" s="136"/>
      <c r="I87" s="1"/>
      <c r="J87" s="1"/>
      <c r="K87" s="1"/>
      <c r="L87" s="1"/>
      <c r="M87" s="1"/>
    </row>
    <row r="88" spans="1:13" ht="36" customHeight="1">
      <c r="A88" s="38" t="s">
        <v>551</v>
      </c>
      <c r="B88" s="39" t="s">
        <v>452</v>
      </c>
      <c r="C88" s="40">
        <v>25000</v>
      </c>
      <c r="D88" s="40">
        <v>0</v>
      </c>
      <c r="E88" s="40">
        <v>0</v>
      </c>
      <c r="F88" s="130" t="s">
        <v>453</v>
      </c>
      <c r="G88" s="130" t="s">
        <v>454</v>
      </c>
      <c r="H88" s="132" t="s">
        <v>455</v>
      </c>
      <c r="I88" s="1"/>
      <c r="J88" s="1"/>
      <c r="K88" s="1"/>
      <c r="L88" s="1"/>
      <c r="M88" s="1"/>
    </row>
    <row r="89" spans="6:8" ht="40.5" customHeight="1">
      <c r="F89" s="137"/>
      <c r="G89" s="137"/>
      <c r="H89" s="137"/>
    </row>
    <row r="90" spans="1:13" s="1" customFormat="1" ht="15.75" customHeight="1">
      <c r="A90" s="207" t="s">
        <v>219</v>
      </c>
      <c r="B90" s="208"/>
      <c r="C90" s="212" t="s">
        <v>689</v>
      </c>
      <c r="D90" s="212" t="s">
        <v>475</v>
      </c>
      <c r="E90" s="212" t="s">
        <v>690</v>
      </c>
      <c r="F90" s="183" t="s">
        <v>211</v>
      </c>
      <c r="G90" s="183" t="s">
        <v>212</v>
      </c>
      <c r="H90" s="181" t="s">
        <v>213</v>
      </c>
      <c r="I90" s="2"/>
      <c r="J90" s="2"/>
      <c r="K90" s="2"/>
      <c r="L90" s="2"/>
      <c r="M90" s="2"/>
    </row>
    <row r="91" spans="1:13" ht="15.75" customHeight="1">
      <c r="A91" s="209"/>
      <c r="B91" s="210"/>
      <c r="C91" s="206"/>
      <c r="D91" s="206"/>
      <c r="E91" s="206"/>
      <c r="F91" s="184"/>
      <c r="G91" s="184"/>
      <c r="H91" s="182"/>
      <c r="I91" s="2"/>
      <c r="J91" s="2"/>
      <c r="K91" s="2"/>
      <c r="L91" s="2"/>
      <c r="M91" s="2"/>
    </row>
    <row r="92" spans="1:13" ht="11.25" customHeight="1">
      <c r="A92" s="203">
        <v>1</v>
      </c>
      <c r="B92" s="204"/>
      <c r="C92" s="57">
        <v>2</v>
      </c>
      <c r="D92" s="57">
        <v>3</v>
      </c>
      <c r="E92" s="57">
        <v>4</v>
      </c>
      <c r="F92" s="133">
        <v>5</v>
      </c>
      <c r="G92" s="133">
        <v>6</v>
      </c>
      <c r="H92" s="133">
        <v>7</v>
      </c>
      <c r="I92" s="2"/>
      <c r="J92" s="2"/>
      <c r="K92" s="2"/>
      <c r="L92" s="2"/>
      <c r="M92" s="2"/>
    </row>
    <row r="93" spans="1:13" ht="25.5" customHeight="1">
      <c r="A93" s="202" t="s">
        <v>492</v>
      </c>
      <c r="B93" s="202"/>
      <c r="C93" s="46">
        <f>C95+C97+C99+C101+C103</f>
        <v>8985000</v>
      </c>
      <c r="D93" s="46">
        <f>D95+D97+D99+D101</f>
        <v>1200000</v>
      </c>
      <c r="E93" s="46">
        <f>E95+E97+E99+E101</f>
        <v>1200000</v>
      </c>
      <c r="F93" s="135"/>
      <c r="G93" s="135"/>
      <c r="H93" s="135"/>
      <c r="I93" s="1"/>
      <c r="J93" s="1"/>
      <c r="K93" s="1"/>
      <c r="L93" s="1"/>
      <c r="M93" s="1"/>
    </row>
    <row r="94" spans="1:13" ht="22.5" customHeight="1">
      <c r="A94" s="200" t="s">
        <v>493</v>
      </c>
      <c r="B94" s="200"/>
      <c r="C94" s="6"/>
      <c r="D94" s="6"/>
      <c r="E94" s="6"/>
      <c r="F94" s="136"/>
      <c r="G94" s="136"/>
      <c r="H94" s="136"/>
      <c r="I94" s="1"/>
      <c r="J94" s="1"/>
      <c r="K94" s="1"/>
      <c r="L94" s="1"/>
      <c r="M94" s="1"/>
    </row>
    <row r="95" spans="1:13" ht="34.5" customHeight="1">
      <c r="A95" s="38" t="s">
        <v>552</v>
      </c>
      <c r="B95" s="39" t="s">
        <v>229</v>
      </c>
      <c r="C95" s="40">
        <v>1150000</v>
      </c>
      <c r="D95" s="40">
        <v>1000000</v>
      </c>
      <c r="E95" s="40">
        <v>1000000</v>
      </c>
      <c r="F95" s="130" t="s">
        <v>279</v>
      </c>
      <c r="G95" s="130" t="s">
        <v>278</v>
      </c>
      <c r="H95" s="130" t="s">
        <v>280</v>
      </c>
      <c r="I95" s="1"/>
      <c r="J95" s="1"/>
      <c r="K95" s="1"/>
      <c r="L95" s="1"/>
      <c r="M95" s="1"/>
    </row>
    <row r="96" spans="1:13" ht="22.5" customHeight="1">
      <c r="A96" s="200" t="s">
        <v>553</v>
      </c>
      <c r="B96" s="200"/>
      <c r="C96" s="6"/>
      <c r="D96" s="6"/>
      <c r="E96" s="6"/>
      <c r="F96" s="136"/>
      <c r="G96" s="136"/>
      <c r="H96" s="136"/>
      <c r="I96" s="1"/>
      <c r="J96" s="1"/>
      <c r="K96" s="1"/>
      <c r="L96" s="1"/>
      <c r="M96" s="1"/>
    </row>
    <row r="97" spans="1:13" ht="35.25" customHeight="1">
      <c r="A97" s="38" t="s">
        <v>554</v>
      </c>
      <c r="B97" s="39" t="s">
        <v>461</v>
      </c>
      <c r="C97" s="40">
        <v>3055000</v>
      </c>
      <c r="D97" s="40">
        <v>0</v>
      </c>
      <c r="E97" s="40">
        <v>0</v>
      </c>
      <c r="F97" s="130" t="s">
        <v>281</v>
      </c>
      <c r="G97" s="130" t="s">
        <v>278</v>
      </c>
      <c r="H97" s="130" t="s">
        <v>282</v>
      </c>
      <c r="I97" s="1"/>
      <c r="J97" s="1"/>
      <c r="K97" s="1"/>
      <c r="L97" s="1"/>
      <c r="M97" s="1"/>
    </row>
    <row r="98" spans="1:13" ht="22.5" customHeight="1">
      <c r="A98" s="200" t="s">
        <v>555</v>
      </c>
      <c r="B98" s="200"/>
      <c r="C98" s="6"/>
      <c r="D98" s="6"/>
      <c r="E98" s="6"/>
      <c r="F98" s="136"/>
      <c r="G98" s="136"/>
      <c r="H98" s="136"/>
      <c r="I98" s="1"/>
      <c r="J98" s="1"/>
      <c r="K98" s="1"/>
      <c r="L98" s="1"/>
      <c r="M98" s="1"/>
    </row>
    <row r="99" spans="1:13" ht="36" customHeight="1">
      <c r="A99" s="38" t="s">
        <v>556</v>
      </c>
      <c r="B99" s="39" t="s">
        <v>230</v>
      </c>
      <c r="C99" s="40">
        <v>180000</v>
      </c>
      <c r="D99" s="40">
        <v>200000</v>
      </c>
      <c r="E99" s="40">
        <v>200000</v>
      </c>
      <c r="F99" s="130" t="s">
        <v>283</v>
      </c>
      <c r="G99" s="130" t="s">
        <v>278</v>
      </c>
      <c r="H99" s="130" t="s">
        <v>284</v>
      </c>
      <c r="I99" s="1"/>
      <c r="J99" s="1"/>
      <c r="K99" s="1"/>
      <c r="L99" s="1"/>
      <c r="M99" s="1"/>
    </row>
    <row r="100" spans="1:13" ht="22.5" customHeight="1">
      <c r="A100" s="200" t="s">
        <v>494</v>
      </c>
      <c r="B100" s="200"/>
      <c r="C100" s="6"/>
      <c r="D100" s="6"/>
      <c r="E100" s="6"/>
      <c r="F100" s="136"/>
      <c r="G100" s="136"/>
      <c r="H100" s="136"/>
      <c r="I100" s="1"/>
      <c r="J100" s="1"/>
      <c r="K100" s="1"/>
      <c r="L100" s="1"/>
      <c r="M100" s="1"/>
    </row>
    <row r="101" spans="1:13" ht="34.5" customHeight="1">
      <c r="A101" s="38" t="s">
        <v>557</v>
      </c>
      <c r="B101" s="39" t="s">
        <v>456</v>
      </c>
      <c r="C101" s="40">
        <v>0</v>
      </c>
      <c r="D101" s="40">
        <v>0</v>
      </c>
      <c r="E101" s="40">
        <v>0</v>
      </c>
      <c r="F101" s="130" t="s">
        <v>283</v>
      </c>
      <c r="G101" s="130" t="s">
        <v>278</v>
      </c>
      <c r="H101" s="130" t="s">
        <v>457</v>
      </c>
      <c r="I101" s="1"/>
      <c r="J101" s="1"/>
      <c r="K101" s="1"/>
      <c r="L101" s="1"/>
      <c r="M101" s="1"/>
    </row>
    <row r="102" spans="1:13" ht="25.5" customHeight="1">
      <c r="A102" s="201" t="s">
        <v>725</v>
      </c>
      <c r="B102" s="200"/>
      <c r="C102" s="6"/>
      <c r="D102" s="6"/>
      <c r="E102" s="6"/>
      <c r="F102" s="136"/>
      <c r="G102" s="136"/>
      <c r="H102" s="136"/>
      <c r="I102" s="1"/>
      <c r="J102" s="1"/>
      <c r="K102" s="1"/>
      <c r="L102" s="1"/>
      <c r="M102" s="1"/>
    </row>
    <row r="103" spans="1:13" ht="32.25" customHeight="1">
      <c r="A103" s="38" t="s">
        <v>578</v>
      </c>
      <c r="B103" s="39" t="s">
        <v>731</v>
      </c>
      <c r="C103" s="40">
        <v>4600000</v>
      </c>
      <c r="D103" s="40">
        <v>0</v>
      </c>
      <c r="E103" s="40">
        <v>0</v>
      </c>
      <c r="F103" s="130" t="s">
        <v>579</v>
      </c>
      <c r="G103" s="130" t="s">
        <v>580</v>
      </c>
      <c r="H103" s="130" t="s">
        <v>581</v>
      </c>
      <c r="I103" s="1"/>
      <c r="J103" s="1"/>
      <c r="K103" s="1"/>
      <c r="L103" s="1"/>
      <c r="M103" s="1"/>
    </row>
    <row r="104" spans="1:13" ht="25.5" customHeight="1">
      <c r="A104" s="202" t="s">
        <v>498</v>
      </c>
      <c r="B104" s="202"/>
      <c r="C104" s="46">
        <f>C106</f>
        <v>0</v>
      </c>
      <c r="D104" s="46">
        <f>D106</f>
        <v>0</v>
      </c>
      <c r="E104" s="46">
        <f>E106</f>
        <v>0</v>
      </c>
      <c r="F104" s="135"/>
      <c r="G104" s="135"/>
      <c r="H104" s="135"/>
      <c r="I104" s="1"/>
      <c r="J104" s="1"/>
      <c r="K104" s="1"/>
      <c r="L104" s="1"/>
      <c r="M104" s="1"/>
    </row>
    <row r="105" spans="1:13" ht="22.5" customHeight="1">
      <c r="A105" s="201" t="s">
        <v>558</v>
      </c>
      <c r="B105" s="200"/>
      <c r="C105" s="6"/>
      <c r="D105" s="6"/>
      <c r="E105" s="6"/>
      <c r="F105" s="136"/>
      <c r="G105" s="136"/>
      <c r="H105" s="136"/>
      <c r="I105" s="1"/>
      <c r="J105" s="1"/>
      <c r="K105" s="1"/>
      <c r="L105" s="1"/>
      <c r="M105" s="1"/>
    </row>
    <row r="106" spans="1:13" ht="35.25" customHeight="1">
      <c r="A106" s="38" t="s">
        <v>559</v>
      </c>
      <c r="B106" s="45" t="s">
        <v>424</v>
      </c>
      <c r="C106" s="40">
        <v>0</v>
      </c>
      <c r="D106" s="40">
        <v>0</v>
      </c>
      <c r="E106" s="40">
        <v>0</v>
      </c>
      <c r="F106" s="130" t="s">
        <v>417</v>
      </c>
      <c r="G106" s="130" t="s">
        <v>285</v>
      </c>
      <c r="H106" s="130" t="s">
        <v>286</v>
      </c>
      <c r="I106" s="1"/>
      <c r="J106" s="1"/>
      <c r="K106" s="1"/>
      <c r="L106" s="1"/>
      <c r="M106" s="1"/>
    </row>
    <row r="107" spans="6:8" ht="69" customHeight="1">
      <c r="F107" s="137"/>
      <c r="G107" s="137"/>
      <c r="H107" s="137"/>
    </row>
    <row r="108" spans="1:13" s="1" customFormat="1" ht="15.75" customHeight="1">
      <c r="A108" s="207" t="s">
        <v>219</v>
      </c>
      <c r="B108" s="208"/>
      <c r="C108" s="212" t="s">
        <v>689</v>
      </c>
      <c r="D108" s="212" t="s">
        <v>475</v>
      </c>
      <c r="E108" s="212" t="s">
        <v>690</v>
      </c>
      <c r="F108" s="183" t="s">
        <v>211</v>
      </c>
      <c r="G108" s="183" t="s">
        <v>212</v>
      </c>
      <c r="H108" s="181" t="s">
        <v>213</v>
      </c>
      <c r="I108" s="2"/>
      <c r="J108" s="2"/>
      <c r="K108" s="2"/>
      <c r="L108" s="2"/>
      <c r="M108" s="2"/>
    </row>
    <row r="109" spans="1:13" ht="15.75" customHeight="1">
      <c r="A109" s="209"/>
      <c r="B109" s="210"/>
      <c r="C109" s="206"/>
      <c r="D109" s="206"/>
      <c r="E109" s="206"/>
      <c r="F109" s="184"/>
      <c r="G109" s="184"/>
      <c r="H109" s="182"/>
      <c r="I109" s="2"/>
      <c r="J109" s="2"/>
      <c r="K109" s="2"/>
      <c r="L109" s="2"/>
      <c r="M109" s="2"/>
    </row>
    <row r="110" spans="1:13" ht="11.25" customHeight="1">
      <c r="A110" s="203">
        <v>1</v>
      </c>
      <c r="B110" s="204"/>
      <c r="C110" s="57">
        <v>2</v>
      </c>
      <c r="D110" s="57">
        <v>3</v>
      </c>
      <c r="E110" s="57">
        <v>4</v>
      </c>
      <c r="F110" s="133">
        <v>5</v>
      </c>
      <c r="G110" s="133">
        <v>6</v>
      </c>
      <c r="H110" s="133">
        <v>7</v>
      </c>
      <c r="I110" s="2"/>
      <c r="J110" s="2"/>
      <c r="K110" s="2"/>
      <c r="L110" s="2"/>
      <c r="M110" s="2"/>
    </row>
    <row r="111" spans="1:13" ht="25.5" customHeight="1">
      <c r="A111" s="202" t="s">
        <v>560</v>
      </c>
      <c r="B111" s="202"/>
      <c r="C111" s="46">
        <f>C113</f>
        <v>100000</v>
      </c>
      <c r="D111" s="46">
        <f>D113</f>
        <v>100000</v>
      </c>
      <c r="E111" s="46">
        <f>E113</f>
        <v>100000</v>
      </c>
      <c r="F111" s="135"/>
      <c r="G111" s="135"/>
      <c r="H111" s="135"/>
      <c r="I111" s="1"/>
      <c r="J111" s="1"/>
      <c r="K111" s="1"/>
      <c r="L111" s="1"/>
      <c r="M111" s="1"/>
    </row>
    <row r="112" spans="1:13" ht="22.5" customHeight="1">
      <c r="A112" s="200" t="s">
        <v>503</v>
      </c>
      <c r="B112" s="200"/>
      <c r="C112" s="6"/>
      <c r="D112" s="6"/>
      <c r="E112" s="6"/>
      <c r="F112" s="136"/>
      <c r="G112" s="136"/>
      <c r="H112" s="136"/>
      <c r="I112" s="1"/>
      <c r="J112" s="1"/>
      <c r="K112" s="1"/>
      <c r="L112" s="1"/>
      <c r="M112" s="1"/>
    </row>
    <row r="113" spans="1:13" ht="34.5" customHeight="1">
      <c r="A113" s="38" t="s">
        <v>561</v>
      </c>
      <c r="B113" s="45" t="s">
        <v>41</v>
      </c>
      <c r="C113" s="40">
        <v>100000</v>
      </c>
      <c r="D113" s="40">
        <v>100000</v>
      </c>
      <c r="E113" s="40">
        <v>100000</v>
      </c>
      <c r="F113" s="130" t="s">
        <v>287</v>
      </c>
      <c r="G113" s="130" t="s">
        <v>285</v>
      </c>
      <c r="H113" s="130" t="s">
        <v>288</v>
      </c>
      <c r="I113" s="1"/>
      <c r="J113" s="1"/>
      <c r="K113" s="1"/>
      <c r="L113" s="1"/>
      <c r="M113" s="1"/>
    </row>
    <row r="114" spans="1:13" ht="24" customHeight="1">
      <c r="A114" s="202" t="s">
        <v>231</v>
      </c>
      <c r="B114" s="202"/>
      <c r="C114" s="46">
        <f>C116</f>
        <v>2852000</v>
      </c>
      <c r="D114" s="46">
        <f>D116</f>
        <v>250000</v>
      </c>
      <c r="E114" s="46">
        <f>E116</f>
        <v>250000</v>
      </c>
      <c r="F114" s="135"/>
      <c r="G114" s="135"/>
      <c r="H114" s="135"/>
      <c r="I114" s="1"/>
      <c r="J114" s="1"/>
      <c r="K114" s="1"/>
      <c r="L114" s="1"/>
      <c r="M114" s="1"/>
    </row>
    <row r="115" spans="1:13" ht="27" customHeight="1">
      <c r="A115" s="201" t="s">
        <v>732</v>
      </c>
      <c r="B115" s="200"/>
      <c r="C115" s="6"/>
      <c r="D115" s="6"/>
      <c r="E115" s="6"/>
      <c r="F115" s="136"/>
      <c r="G115" s="136"/>
      <c r="H115" s="136"/>
      <c r="I115" s="1"/>
      <c r="J115" s="1"/>
      <c r="K115" s="1"/>
      <c r="L115" s="1"/>
      <c r="M115" s="1"/>
    </row>
    <row r="116" spans="1:13" ht="45" customHeight="1">
      <c r="A116" s="38" t="s">
        <v>562</v>
      </c>
      <c r="B116" s="45" t="s">
        <v>688</v>
      </c>
      <c r="C116" s="40">
        <v>2852000</v>
      </c>
      <c r="D116" s="40">
        <v>250000</v>
      </c>
      <c r="E116" s="40">
        <v>250000</v>
      </c>
      <c r="F116" s="130" t="s">
        <v>289</v>
      </c>
      <c r="G116" s="130" t="s">
        <v>290</v>
      </c>
      <c r="H116" s="130" t="s">
        <v>298</v>
      </c>
      <c r="I116" s="1"/>
      <c r="J116" s="1"/>
      <c r="K116" s="1"/>
      <c r="L116" s="1"/>
      <c r="M116" s="1"/>
    </row>
    <row r="117" spans="1:8" ht="30" customHeight="1">
      <c r="A117" s="213" t="s">
        <v>24</v>
      </c>
      <c r="B117" s="213"/>
      <c r="C117" s="47">
        <f>C7+C10+C17+C28+C33+C40+C55+C58+C65+C74+C79+C82+C93+C104+C111+C114</f>
        <v>28022261</v>
      </c>
      <c r="D117" s="47">
        <f>D7+D10+D17+D28+D33+D40+D55+D58+D65+D74+D79+D82+D93+D104+D111+D114</f>
        <v>17700000</v>
      </c>
      <c r="E117" s="47">
        <f>E7+E10+E17+E28+E33+E40+E55+E58+E65+E74+E79+E82+E93+E104+E111+E114</f>
        <v>13230000</v>
      </c>
      <c r="F117" s="47"/>
      <c r="G117" s="47"/>
      <c r="H117" s="47"/>
    </row>
    <row r="118" spans="1:13" ht="36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23.25" customHeight="1">
      <c r="A119" s="4"/>
      <c r="B119" s="10" t="str">
        <f>'3)Funkc.'!B50</f>
        <v>Hvar, 27. lipanj, 2019. god.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</sheetData>
  <sheetProtection/>
  <mergeCells count="103">
    <mergeCell ref="C90:C91"/>
    <mergeCell ref="D90:D91"/>
    <mergeCell ref="E90:E91"/>
    <mergeCell ref="F90:F91"/>
    <mergeCell ref="G90:G91"/>
    <mergeCell ref="C44:C45"/>
    <mergeCell ref="D44:D45"/>
    <mergeCell ref="A71:B72"/>
    <mergeCell ref="C71:C72"/>
    <mergeCell ref="D71:D72"/>
    <mergeCell ref="E71:E72"/>
    <mergeCell ref="A51:B51"/>
    <mergeCell ref="A53:B53"/>
    <mergeCell ref="A61:B61"/>
    <mergeCell ref="A55:B55"/>
    <mergeCell ref="A59:B59"/>
    <mergeCell ref="A56:B56"/>
    <mergeCell ref="C108:C109"/>
    <mergeCell ref="D108:D109"/>
    <mergeCell ref="E108:E109"/>
    <mergeCell ref="F108:F109"/>
    <mergeCell ref="A25:B25"/>
    <mergeCell ref="A38:B38"/>
    <mergeCell ref="A26:B26"/>
    <mergeCell ref="A47:B47"/>
    <mergeCell ref="A49:B49"/>
    <mergeCell ref="E44:E45"/>
    <mergeCell ref="G108:G109"/>
    <mergeCell ref="H108:H109"/>
    <mergeCell ref="H71:H72"/>
    <mergeCell ref="F44:F45"/>
    <mergeCell ref="G44:G45"/>
    <mergeCell ref="H44:H45"/>
    <mergeCell ref="H90:H91"/>
    <mergeCell ref="F71:F72"/>
    <mergeCell ref="G71:G72"/>
    <mergeCell ref="A31:B31"/>
    <mergeCell ref="H23:H24"/>
    <mergeCell ref="G23:G24"/>
    <mergeCell ref="E23:E24"/>
    <mergeCell ref="F23:F24"/>
    <mergeCell ref="C23:C24"/>
    <mergeCell ref="D23:D24"/>
    <mergeCell ref="A7:B7"/>
    <mergeCell ref="A8:B8"/>
    <mergeCell ref="A20:B20"/>
    <mergeCell ref="A10:B10"/>
    <mergeCell ref="A11:B11"/>
    <mergeCell ref="A34:B34"/>
    <mergeCell ref="A17:B17"/>
    <mergeCell ref="A15:B15"/>
    <mergeCell ref="A28:B28"/>
    <mergeCell ref="A29:B29"/>
    <mergeCell ref="A117:B117"/>
    <mergeCell ref="A96:B96"/>
    <mergeCell ref="A104:B104"/>
    <mergeCell ref="A98:B98"/>
    <mergeCell ref="A111:B111"/>
    <mergeCell ref="A105:B105"/>
    <mergeCell ref="A112:B112"/>
    <mergeCell ref="A110:B110"/>
    <mergeCell ref="A108:B109"/>
    <mergeCell ref="A100:B100"/>
    <mergeCell ref="A90:B91"/>
    <mergeCell ref="A2:H2"/>
    <mergeCell ref="C4:C5"/>
    <mergeCell ref="D4:D5"/>
    <mergeCell ref="E4:E5"/>
    <mergeCell ref="A4:B5"/>
    <mergeCell ref="H4:H5"/>
    <mergeCell ref="G4:G5"/>
    <mergeCell ref="F4:F5"/>
    <mergeCell ref="A36:B36"/>
    <mergeCell ref="A87:B87"/>
    <mergeCell ref="A85:B85"/>
    <mergeCell ref="A6:B6"/>
    <mergeCell ref="A40:B40"/>
    <mergeCell ref="A41:B41"/>
    <mergeCell ref="A33:B33"/>
    <mergeCell ref="A13:B13"/>
    <mergeCell ref="A63:B63"/>
    <mergeCell ref="A68:B68"/>
    <mergeCell ref="A66:B66"/>
    <mergeCell ref="A77:B77"/>
    <mergeCell ref="A23:B24"/>
    <mergeCell ref="A18:B18"/>
    <mergeCell ref="A44:B45"/>
    <mergeCell ref="A75:B75"/>
    <mergeCell ref="A65:B65"/>
    <mergeCell ref="A74:B74"/>
    <mergeCell ref="A73:B73"/>
    <mergeCell ref="A46:B46"/>
    <mergeCell ref="A58:B58"/>
    <mergeCell ref="A80:B80"/>
    <mergeCell ref="A94:B94"/>
    <mergeCell ref="A115:B115"/>
    <mergeCell ref="A82:B82"/>
    <mergeCell ref="A79:B79"/>
    <mergeCell ref="A114:B114"/>
    <mergeCell ref="A102:B102"/>
    <mergeCell ref="A92:B92"/>
    <mergeCell ref="A83:B83"/>
    <mergeCell ref="A93:B93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zoomScalePageLayoutView="0" workbookViewId="0" topLeftCell="A16">
      <selection activeCell="C27" sqref="C27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25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211" t="s">
        <v>707</v>
      </c>
      <c r="B2" s="211"/>
      <c r="C2" s="211"/>
      <c r="D2" s="211"/>
      <c r="E2" s="211"/>
      <c r="F2" s="211"/>
      <c r="G2" s="211"/>
      <c r="H2" s="211"/>
    </row>
    <row r="3" ht="16.5" customHeight="1"/>
    <row r="4" spans="1:12" s="1" customFormat="1" ht="16.5" customHeight="1">
      <c r="A4" s="206" t="s">
        <v>219</v>
      </c>
      <c r="B4" s="206"/>
      <c r="C4" s="212" t="s">
        <v>689</v>
      </c>
      <c r="D4" s="212" t="s">
        <v>475</v>
      </c>
      <c r="E4" s="212" t="s">
        <v>690</v>
      </c>
      <c r="F4" s="206" t="s">
        <v>211</v>
      </c>
      <c r="G4" s="206" t="s">
        <v>212</v>
      </c>
      <c r="H4" s="212" t="s">
        <v>213</v>
      </c>
      <c r="I4" s="2"/>
      <c r="J4" s="2"/>
      <c r="K4" s="2"/>
      <c r="L4" s="2"/>
    </row>
    <row r="5" spans="1:12" ht="13.5" customHeight="1">
      <c r="A5" s="206"/>
      <c r="B5" s="206"/>
      <c r="C5" s="206"/>
      <c r="D5" s="206"/>
      <c r="E5" s="206"/>
      <c r="F5" s="206"/>
      <c r="G5" s="206"/>
      <c r="H5" s="206"/>
      <c r="I5" s="2"/>
      <c r="J5" s="2"/>
      <c r="K5" s="2"/>
      <c r="L5" s="2"/>
    </row>
    <row r="6" spans="1:13" ht="11.25" customHeight="1">
      <c r="A6" s="203">
        <v>1</v>
      </c>
      <c r="B6" s="204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2"/>
      <c r="J6" s="2"/>
      <c r="K6" s="2"/>
      <c r="L6" s="2"/>
      <c r="M6" s="2"/>
    </row>
    <row r="7" spans="1:13" ht="25.5" customHeight="1">
      <c r="A7" s="202" t="s">
        <v>427</v>
      </c>
      <c r="B7" s="202"/>
      <c r="C7" s="46">
        <f>C9</f>
        <v>400000</v>
      </c>
      <c r="D7" s="46">
        <f>D9</f>
        <v>400000</v>
      </c>
      <c r="E7" s="46">
        <f>E9</f>
        <v>450000</v>
      </c>
      <c r="F7" s="36"/>
      <c r="G7" s="36"/>
      <c r="H7" s="36"/>
      <c r="I7" s="1"/>
      <c r="J7" s="1"/>
      <c r="K7" s="1"/>
      <c r="L7" s="1"/>
      <c r="M7" s="1"/>
    </row>
    <row r="8" spans="1:13" ht="22.5" customHeight="1">
      <c r="A8" s="200" t="s">
        <v>582</v>
      </c>
      <c r="B8" s="200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8" t="s">
        <v>458</v>
      </c>
      <c r="B9" s="39" t="s">
        <v>326</v>
      </c>
      <c r="C9" s="42">
        <v>400000</v>
      </c>
      <c r="D9" s="43">
        <v>400000</v>
      </c>
      <c r="E9" s="43">
        <v>450000</v>
      </c>
      <c r="F9" s="44" t="s">
        <v>708</v>
      </c>
      <c r="G9" s="131" t="s">
        <v>709</v>
      </c>
      <c r="H9" s="44" t="s">
        <v>710</v>
      </c>
      <c r="I9" s="1"/>
      <c r="J9" s="1"/>
      <c r="K9" s="1"/>
      <c r="L9" s="1"/>
      <c r="M9" s="1"/>
    </row>
    <row r="10" spans="1:13" ht="26.25" customHeight="1">
      <c r="A10" s="202" t="s">
        <v>312</v>
      </c>
      <c r="B10" s="202"/>
      <c r="C10" s="46">
        <f>C12+C14</f>
        <v>5743000</v>
      </c>
      <c r="D10" s="46">
        <f>D12+D14</f>
        <v>5500000</v>
      </c>
      <c r="E10" s="46">
        <f>E12+E14</f>
        <v>5500000</v>
      </c>
      <c r="F10" s="36"/>
      <c r="G10" s="36"/>
      <c r="H10" s="36"/>
      <c r="I10" s="1"/>
      <c r="J10" s="1"/>
      <c r="K10" s="1"/>
      <c r="L10" s="1"/>
      <c r="M10" s="1"/>
    </row>
    <row r="11" spans="1:13" ht="34.5" customHeight="1">
      <c r="A11" s="201" t="s">
        <v>733</v>
      </c>
      <c r="B11" s="200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72.75" customHeight="1">
      <c r="A12" s="49" t="s">
        <v>327</v>
      </c>
      <c r="B12" s="41" t="s">
        <v>328</v>
      </c>
      <c r="C12" s="42">
        <v>3500000</v>
      </c>
      <c r="D12" s="43">
        <v>4000000</v>
      </c>
      <c r="E12" s="43">
        <v>4000000</v>
      </c>
      <c r="F12" s="44" t="s">
        <v>255</v>
      </c>
      <c r="G12" s="44" t="s">
        <v>300</v>
      </c>
      <c r="H12" s="132" t="s">
        <v>711</v>
      </c>
      <c r="I12" s="1"/>
      <c r="J12" s="1"/>
      <c r="K12" s="1"/>
      <c r="L12" s="1"/>
      <c r="M12" s="1"/>
    </row>
    <row r="13" spans="1:13" ht="22.5" customHeight="1">
      <c r="A13" s="200" t="s">
        <v>734</v>
      </c>
      <c r="B13" s="200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61.5" customHeight="1">
      <c r="A14" s="49" t="s">
        <v>329</v>
      </c>
      <c r="B14" s="39" t="s">
        <v>563</v>
      </c>
      <c r="C14" s="42">
        <v>2243000</v>
      </c>
      <c r="D14" s="43">
        <v>1500000</v>
      </c>
      <c r="E14" s="43">
        <v>1500000</v>
      </c>
      <c r="F14" s="44" t="s">
        <v>256</v>
      </c>
      <c r="G14" s="44" t="s">
        <v>712</v>
      </c>
      <c r="H14" s="44" t="s">
        <v>713</v>
      </c>
      <c r="I14" s="1"/>
      <c r="J14" s="1"/>
      <c r="K14" s="1"/>
      <c r="L14" s="1"/>
      <c r="M14" s="1"/>
    </row>
    <row r="15" spans="1:13" ht="25.5" customHeight="1">
      <c r="A15" s="202" t="s">
        <v>482</v>
      </c>
      <c r="B15" s="202"/>
      <c r="C15" s="46">
        <f>C17</f>
        <v>50000</v>
      </c>
      <c r="D15" s="46">
        <f>D17</f>
        <v>100000</v>
      </c>
      <c r="E15" s="46">
        <f>E17</f>
        <v>100000</v>
      </c>
      <c r="F15" s="36"/>
      <c r="G15" s="36"/>
      <c r="H15" s="36"/>
      <c r="I15" s="1"/>
      <c r="J15" s="1"/>
      <c r="K15" s="1"/>
      <c r="L15" s="1"/>
      <c r="M15" s="1"/>
    </row>
    <row r="16" spans="1:13" ht="16.5" customHeight="1">
      <c r="A16" s="200" t="s">
        <v>564</v>
      </c>
      <c r="B16" s="200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8" t="s">
        <v>565</v>
      </c>
      <c r="B17" s="39" t="s">
        <v>214</v>
      </c>
      <c r="C17" s="42">
        <v>50000</v>
      </c>
      <c r="D17" s="43">
        <v>100000</v>
      </c>
      <c r="E17" s="43">
        <v>100000</v>
      </c>
      <c r="F17" s="44" t="s">
        <v>265</v>
      </c>
      <c r="G17" s="44" t="s">
        <v>266</v>
      </c>
      <c r="H17" s="44" t="s">
        <v>267</v>
      </c>
      <c r="I17" s="1"/>
      <c r="J17" s="1"/>
      <c r="K17" s="1"/>
      <c r="L17" s="1"/>
      <c r="M17" s="1"/>
    </row>
    <row r="18" ht="55.5" customHeight="1"/>
    <row r="19" spans="1:12" s="1" customFormat="1" ht="16.5" customHeight="1">
      <c r="A19" s="222" t="s">
        <v>219</v>
      </c>
      <c r="B19" s="220"/>
      <c r="C19" s="212" t="s">
        <v>689</v>
      </c>
      <c r="D19" s="212" t="s">
        <v>475</v>
      </c>
      <c r="E19" s="212" t="s">
        <v>690</v>
      </c>
      <c r="F19" s="220" t="s">
        <v>211</v>
      </c>
      <c r="G19" s="220" t="s">
        <v>212</v>
      </c>
      <c r="H19" s="221" t="s">
        <v>213</v>
      </c>
      <c r="I19" s="2"/>
      <c r="J19" s="2"/>
      <c r="K19" s="2"/>
      <c r="L19" s="2"/>
    </row>
    <row r="20" spans="1:12" ht="13.5" customHeight="1">
      <c r="A20" s="220"/>
      <c r="B20" s="220"/>
      <c r="C20" s="206"/>
      <c r="D20" s="206"/>
      <c r="E20" s="206"/>
      <c r="F20" s="220"/>
      <c r="G20" s="220"/>
      <c r="H20" s="220"/>
      <c r="I20" s="2"/>
      <c r="J20" s="2"/>
      <c r="K20" s="2"/>
      <c r="L20" s="2"/>
    </row>
    <row r="21" spans="1:13" ht="11.25" customHeight="1">
      <c r="A21" s="203">
        <v>1</v>
      </c>
      <c r="B21" s="204"/>
      <c r="C21" s="57">
        <v>2</v>
      </c>
      <c r="D21" s="57">
        <v>3</v>
      </c>
      <c r="E21" s="57">
        <v>4</v>
      </c>
      <c r="F21" s="57">
        <v>5</v>
      </c>
      <c r="G21" s="57">
        <v>6</v>
      </c>
      <c r="H21" s="57">
        <v>7</v>
      </c>
      <c r="I21" s="2"/>
      <c r="J21" s="2"/>
      <c r="K21" s="2"/>
      <c r="L21" s="2"/>
      <c r="M21" s="2"/>
    </row>
    <row r="22" spans="1:13" ht="25.5" customHeight="1">
      <c r="A22" s="202" t="s">
        <v>492</v>
      </c>
      <c r="B22" s="202"/>
      <c r="C22" s="46">
        <f>C24</f>
        <v>100000</v>
      </c>
      <c r="D22" s="46">
        <f>D24</f>
        <v>100000</v>
      </c>
      <c r="E22" s="46">
        <f>E24</f>
        <v>100000</v>
      </c>
      <c r="F22" s="36"/>
      <c r="G22" s="36"/>
      <c r="H22" s="36"/>
      <c r="I22" s="1"/>
      <c r="J22" s="1"/>
      <c r="K22" s="1"/>
      <c r="L22" s="1"/>
      <c r="M22" s="1"/>
    </row>
    <row r="23" spans="1:13" ht="22.5" customHeight="1">
      <c r="A23" s="200" t="s">
        <v>566</v>
      </c>
      <c r="B23" s="200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ht="39.75" customHeight="1">
      <c r="A24" s="48" t="s">
        <v>567</v>
      </c>
      <c r="B24" s="39" t="s">
        <v>228</v>
      </c>
      <c r="C24" s="42">
        <v>100000</v>
      </c>
      <c r="D24" s="43">
        <v>100000</v>
      </c>
      <c r="E24" s="43">
        <v>100000</v>
      </c>
      <c r="F24" s="44" t="s">
        <v>291</v>
      </c>
      <c r="G24" s="44" t="s">
        <v>292</v>
      </c>
      <c r="H24" s="44" t="s">
        <v>293</v>
      </c>
      <c r="I24" s="1"/>
      <c r="J24" s="1"/>
      <c r="K24" s="1"/>
      <c r="L24" s="1"/>
      <c r="M24" s="1"/>
    </row>
    <row r="25" spans="1:13" ht="27" customHeight="1">
      <c r="A25" s="202" t="s">
        <v>232</v>
      </c>
      <c r="B25" s="202"/>
      <c r="C25" s="46">
        <f>C27</f>
        <v>77000</v>
      </c>
      <c r="D25" s="46">
        <f>D27</f>
        <v>80000</v>
      </c>
      <c r="E25" s="46">
        <f>E27</f>
        <v>80000</v>
      </c>
      <c r="F25" s="36"/>
      <c r="G25" s="36"/>
      <c r="H25" s="36"/>
      <c r="I25" s="1"/>
      <c r="J25" s="1"/>
      <c r="K25" s="1"/>
      <c r="L25" s="1"/>
      <c r="M25" s="1"/>
    </row>
    <row r="26" spans="1:13" ht="22.5" customHeight="1">
      <c r="A26" s="200" t="s">
        <v>233</v>
      </c>
      <c r="B26" s="200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45.75" customHeight="1">
      <c r="A27" s="48" t="s">
        <v>234</v>
      </c>
      <c r="B27" s="39" t="s">
        <v>235</v>
      </c>
      <c r="C27" s="42">
        <v>77000</v>
      </c>
      <c r="D27" s="43">
        <v>80000</v>
      </c>
      <c r="E27" s="43">
        <v>80000</v>
      </c>
      <c r="F27" s="44" t="s">
        <v>294</v>
      </c>
      <c r="G27" s="44" t="s">
        <v>299</v>
      </c>
      <c r="H27" s="44" t="s">
        <v>295</v>
      </c>
      <c r="I27" s="1"/>
      <c r="J27" s="1"/>
      <c r="K27" s="1"/>
      <c r="L27" s="1"/>
      <c r="M27" s="1"/>
    </row>
    <row r="28" spans="1:8" ht="27.75" customHeight="1">
      <c r="A28" s="213" t="s">
        <v>24</v>
      </c>
      <c r="B28" s="213"/>
      <c r="C28" s="47">
        <f>C7+C10+C15+C22+C25</f>
        <v>6370000</v>
      </c>
      <c r="D28" s="47">
        <f>D7+D10+D15+D22+D25</f>
        <v>6180000</v>
      </c>
      <c r="E28" s="47">
        <f>E7+E10+E15+E22+E25</f>
        <v>6230000</v>
      </c>
      <c r="F28" s="47"/>
      <c r="G28" s="47"/>
      <c r="H28" s="47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1" t="str">
        <f>'3)Funkc.'!B50</f>
        <v>Hvar, 27. lipanj, 2019.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H19:H20"/>
    <mergeCell ref="A21:B21"/>
    <mergeCell ref="C4:C5"/>
    <mergeCell ref="D4:D5"/>
    <mergeCell ref="A6:B6"/>
    <mergeCell ref="A19:B20"/>
    <mergeCell ref="C19:C20"/>
    <mergeCell ref="D19:D20"/>
    <mergeCell ref="A8:B8"/>
    <mergeCell ref="A7:B7"/>
    <mergeCell ref="E19:E20"/>
    <mergeCell ref="F19:F20"/>
    <mergeCell ref="G19:G20"/>
    <mergeCell ref="A28:B28"/>
    <mergeCell ref="A26:B26"/>
    <mergeCell ref="A13:B13"/>
    <mergeCell ref="A15:B15"/>
    <mergeCell ref="A16:B16"/>
    <mergeCell ref="A25:B25"/>
    <mergeCell ref="A2:H2"/>
    <mergeCell ref="A22:B22"/>
    <mergeCell ref="A23:B23"/>
    <mergeCell ref="F4:F5"/>
    <mergeCell ref="G4:G5"/>
    <mergeCell ref="H4:H5"/>
    <mergeCell ref="A11:B11"/>
    <mergeCell ref="E4:E5"/>
    <mergeCell ref="A10:B10"/>
    <mergeCell ref="A4:B5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2019-07-04T09:37:36Z</cp:lastPrinted>
  <dcterms:created xsi:type="dcterms:W3CDTF">2004-01-09T13:07:12Z</dcterms:created>
  <dcterms:modified xsi:type="dcterms:W3CDTF">2019-07-08T10:02:05Z</dcterms:modified>
  <cp:category/>
  <cp:version/>
  <cp:contentType/>
  <cp:contentStatus/>
</cp:coreProperties>
</file>