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3"/>
  </bookViews>
  <sheets>
    <sheet name="1" sheetId="1" r:id="rId1"/>
    <sheet name="2" sheetId="2" r:id="rId2"/>
    <sheet name="4" sheetId="3" r:id="rId3"/>
    <sheet name="5" sheetId="4" r:id="rId4"/>
    <sheet name="6" sheetId="5" r:id="rId5"/>
  </sheets>
  <definedNames>
    <definedName name="_xlnm.Print_Area" localSheetId="2">'4'!$A$1:$G$14</definedName>
    <definedName name="_xlnm.Print_Area" localSheetId="4">'6'!$A:$D</definedName>
  </definedNames>
  <calcPr fullCalcOnLoad="1"/>
</workbook>
</file>

<file path=xl/sharedStrings.xml><?xml version="1.0" encoding="utf-8"?>
<sst xmlns="http://schemas.openxmlformats.org/spreadsheetml/2006/main" count="1365" uniqueCount="411">
  <si>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</si>
  <si>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</si>
  <si>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</si>
  <si>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</si>
  <si>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</si>
  <si>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45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</si>
  <si>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</si>
  <si>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</si>
  <si>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</si>
  <si>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</si>
  <si>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N A Z I V    R A S H O D A</t>
  </si>
  <si>
    <t>FUNKC.
KLAS.</t>
  </si>
  <si>
    <t>Vlastiti prihodi</t>
  </si>
  <si>
    <t>Donacije</t>
  </si>
  <si>
    <t>32</t>
  </si>
  <si>
    <t>N A Z I V   R A Č U N A</t>
  </si>
  <si>
    <t>NAZIV RAČUNA FUNKCIJSKE KLASIFIKACIJE</t>
  </si>
  <si>
    <t xml:space="preserve"> OPĆE JAVNE USLUGE</t>
  </si>
  <si>
    <t xml:space="preserve"> JAVNI RED I SIGURNOST</t>
  </si>
  <si>
    <t xml:space="preserve"> EKONOMSKI POSLOVI</t>
  </si>
  <si>
    <t xml:space="preserve"> ZAŠTITA OKOLIŠA</t>
  </si>
  <si>
    <t xml:space="preserve"> ZDRAVSTVO</t>
  </si>
  <si>
    <t xml:space="preserve"> REKREACIJA, KULTURA I RELIGIJA</t>
  </si>
  <si>
    <t xml:space="preserve"> OBRAZOVANJE</t>
  </si>
  <si>
    <t xml:space="preserve"> SOCIJALNA ZAŠTITA</t>
  </si>
  <si>
    <t xml:space="preserve"> U K U P N O</t>
  </si>
  <si>
    <t>Račun
funkcijske
klasifikacije</t>
  </si>
  <si>
    <t>01</t>
  </si>
  <si>
    <t>03</t>
  </si>
  <si>
    <t>04</t>
  </si>
  <si>
    <t>05</t>
  </si>
  <si>
    <t>06</t>
  </si>
  <si>
    <t>07</t>
  </si>
  <si>
    <t>08</t>
  </si>
  <si>
    <t>0820</t>
  </si>
  <si>
    <t>09</t>
  </si>
  <si>
    <t>10</t>
  </si>
  <si>
    <t xml:space="preserve"> UNAPREĐENJA STANOVANJA I ZAJEDNICE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</si>
  <si>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</si>
  <si>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</si>
  <si>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</si>
  <si>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</si>
  <si>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</si>
  <si>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</si>
  <si>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>Članak 5.</t>
  </si>
  <si>
    <t>Račun - konto</t>
  </si>
  <si>
    <t>I.  OPĆI DIO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</si>
  <si>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</si>
  <si>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</si>
  <si>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</si>
  <si>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</si>
  <si>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</si>
  <si>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</si>
  <si>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</si>
  <si>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</si>
  <si>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</si>
  <si>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RASHODI ZA NABAVU NEFINANCIJSKE IMOVINE</t>
  </si>
  <si>
    <t xml:space="preserve"> U K U P N O   R A S H O D I   ( 3 + 4 )</t>
  </si>
  <si>
    <t xml:space="preserve">   6</t>
  </si>
  <si>
    <t xml:space="preserve"> PRIHODI  POSLOVANJA</t>
  </si>
  <si>
    <t xml:space="preserve">   61</t>
  </si>
  <si>
    <t xml:space="preserve">   63</t>
  </si>
  <si>
    <t xml:space="preserve">   64</t>
  </si>
  <si>
    <t xml:space="preserve"> N A Z I V    P R I H O D A</t>
  </si>
  <si>
    <t xml:space="preserve">   65</t>
  </si>
  <si>
    <t xml:space="preserve">   66</t>
  </si>
  <si>
    <t xml:space="preserve">   7</t>
  </si>
  <si>
    <t xml:space="preserve">   71</t>
  </si>
  <si>
    <t xml:space="preserve">   72</t>
  </si>
  <si>
    <t xml:space="preserve">   3</t>
  </si>
  <si>
    <t xml:space="preserve">   31</t>
  </si>
  <si>
    <t xml:space="preserve"> R A S H O D I     P O S L O V A NJ A</t>
  </si>
  <si>
    <t>Opći 
prihodi</t>
  </si>
  <si>
    <t>Pomoći</t>
  </si>
  <si>
    <t xml:space="preserve"> Srednjoškolsko obrazovanje</t>
  </si>
  <si>
    <t>Prihodi za posebne namjene</t>
  </si>
  <si>
    <t>Članak 1.</t>
  </si>
  <si>
    <t xml:space="preserve"> GLAVA 00102:   DJEČJI VRTIĆ HVAR</t>
  </si>
  <si>
    <t xml:space="preserve">   68</t>
  </si>
  <si>
    <t xml:space="preserve"> KAZNE, UPRAVNE MJERE I OSTALI PRIHODI</t>
  </si>
  <si>
    <t>Gradsko vijeće</t>
  </si>
  <si>
    <t>4</t>
  </si>
  <si>
    <t>41</t>
  </si>
  <si>
    <t>Članak 2.</t>
  </si>
  <si>
    <t xml:space="preserve"> OSTALI RASHODI</t>
  </si>
  <si>
    <t>42</t>
  </si>
  <si>
    <t xml:space="preserve"> Usluge policije</t>
  </si>
  <si>
    <t>PREDSJEDNIK GRADSKOG VIJEĆA:</t>
  </si>
  <si>
    <t xml:space="preserve">   8</t>
  </si>
  <si>
    <t xml:space="preserve"> PRIMICI OD FINANCIJSKE IMOVINE I ZADUŽIVANJA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</si>
  <si>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</si>
  <si>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</si>
  <si>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</si>
  <si>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</si>
  <si>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</si>
  <si>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RAČUN
(konto)</t>
  </si>
  <si>
    <t xml:space="preserve"> Program 1001:  Javna uprava i administracija</t>
  </si>
  <si>
    <t xml:space="preserve"> Aktivnost A1001 01:  Rad gradonačelnika i gradske uprave</t>
  </si>
  <si>
    <t xml:space="preserve"> T.projekt T3001 02:  Kupnja knjižne građe i opreme</t>
  </si>
  <si>
    <t>Viškovi
prethodnih
godina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</si>
  <si>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</si>
  <si>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</si>
  <si>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</si>
  <si>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</si>
  <si>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</si>
  <si>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</si>
  <si>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</si>
  <si>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</si>
  <si>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</si>
  <si>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</si>
  <si>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</si>
  <si>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</si>
  <si>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</si>
  <si>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</si>
  <si>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</si>
  <si>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</si>
  <si>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</si>
  <si>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RASHODI ZA NABAVU NEFINANC.IMOVINE</t>
  </si>
  <si>
    <t xml:space="preserve">PROIZVEDENA DUGOTRAJNA IMOVINA </t>
  </si>
  <si>
    <t xml:space="preserve">FINANCIJSKI RASHODI </t>
  </si>
  <si>
    <t>OSTALI RASHODI</t>
  </si>
  <si>
    <t>SUBVENCIJE</t>
  </si>
  <si>
    <t xml:space="preserve">RASHODI ZA NABAVU NEFINANC.IMOVINE </t>
  </si>
  <si>
    <t xml:space="preserve">RASHODI ZA  NEPROIZVED.DUG. IMOVINE </t>
  </si>
  <si>
    <t>RASHODI ZA PROIZ.DUGOTR. IMOVINU</t>
  </si>
  <si>
    <t>RASHODI ZA PR.DUGOTRAJNU IMOVINU</t>
  </si>
  <si>
    <t xml:space="preserve">RASHODI ZA NABAVU NEFIN.IMOVINE </t>
  </si>
  <si>
    <t>POMOĆI DANE U INO. I UNUTAR OPĆEG PRORAČ.</t>
  </si>
  <si>
    <t>RASHODI ZA NABAVU NEFIN. IMOVINE</t>
  </si>
  <si>
    <t>DODATNA ULAGANJA NA NEF.IMOVINI</t>
  </si>
  <si>
    <t>PROIZVEDENA DUGOTRAJNA IMOVINA</t>
  </si>
  <si>
    <t>RASH.ZA NABAVU PROIZVED.DUGOTRAJ.IMOVINE</t>
  </si>
  <si>
    <t>NAKNADE GRAĐANIMA I KUĆANSTVIMA</t>
  </si>
  <si>
    <t>DODATNA ULAGANJA NA NEFINANC.IMOVINI</t>
  </si>
  <si>
    <t xml:space="preserve"> GLAVA 00103:  GRADSKA KNJIŽNICA I ČITAONICA HVAR                     </t>
  </si>
  <si>
    <t>GLAVA 00101:    GRADSKO VIJEĆE, GRADONAČELNIK
              I GRADSKA UPRAVA</t>
  </si>
  <si>
    <t>DODATNA ULAGANJA NA NEFIN.IMOVINI</t>
  </si>
  <si>
    <t xml:space="preserve"> K.projekt K1006 03: Adaptacija i uređenje vili Gazzari</t>
  </si>
  <si>
    <t>38</t>
  </si>
  <si>
    <t xml:space="preserve">OSTALI RASHODI </t>
  </si>
  <si>
    <t xml:space="preserve"> Aktivnost A1007 02: Donacija Udruženju obrtnika o.Hvara</t>
  </si>
  <si>
    <t>RASHODI ZA POHRANJENE VRIJEDNOSTI</t>
  </si>
  <si>
    <t>43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</si>
  <si>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</si>
  <si>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</si>
  <si>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</si>
  <si>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</si>
  <si>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</si>
  <si>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</si>
  <si>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</si>
  <si>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</si>
  <si>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</si>
  <si>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</si>
  <si>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</si>
  <si>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</si>
  <si>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</si>
  <si>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</si>
  <si>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</si>
  <si>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</si>
  <si>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</si>
  <si>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</si>
  <si>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</si>
  <si>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</si>
  <si>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</si>
  <si>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</si>
  <si>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</si>
  <si>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</si>
  <si>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</si>
  <si>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</si>
  <si>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</si>
  <si>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</si>
  <si>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</si>
  <si>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</si>
  <si>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</si>
  <si>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</si>
  <si>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</si>
  <si>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</si>
  <si>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</si>
  <si>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</si>
  <si>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</si>
  <si>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</si>
  <si>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</si>
  <si>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</si>
  <si>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K.projekt K1015 02: Izgradnja gradskog groblja</t>
  </si>
  <si>
    <t xml:space="preserve"> K.projekt K1016 03: Izgradnja lučice Križna Luka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</si>
  <si>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</si>
  <si>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</si>
  <si>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</si>
  <si>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</si>
  <si>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</si>
  <si>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</si>
  <si>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</si>
  <si>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</si>
  <si>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</si>
  <si>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</si>
  <si>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</si>
  <si>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</si>
  <si>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</si>
  <si>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</si>
  <si>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</si>
  <si>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</si>
  <si>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</si>
  <si>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</si>
  <si>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</si>
  <si>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</si>
  <si>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</si>
  <si>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</si>
  <si>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</si>
  <si>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  84</t>
  </si>
  <si>
    <t xml:space="preserve"> PRIMICI OD ZADUŽIVANJA</t>
  </si>
  <si>
    <t xml:space="preserve"> Aktivnost A1004 02: Ostali financijski poslovi</t>
  </si>
  <si>
    <t>IZDACI ZA FINANCIJSKU IMOVINU I 
OTPLATU ZAJMOVA</t>
  </si>
  <si>
    <t>IZDACI ZA OTPLATU GLAVNICE PRIMLJENIH KREDITA I ZAJMOVA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</si>
  <si>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</si>
  <si>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</si>
  <si>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</si>
  <si>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</si>
  <si>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</si>
  <si>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</si>
  <si>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4001:  Kulturna djelanost</t>
  </si>
  <si>
    <t>T.Projekt T1006 05:Uređenje zgrade stare škole u Velom Grablju</t>
  </si>
  <si>
    <t xml:space="preserve">   83</t>
  </si>
  <si>
    <t xml:space="preserve"> PRIMICI OD PRODAJE DIONICA I UDJELA U GLAVNICI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</si>
  <si>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</si>
  <si>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</si>
  <si>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NEPROIZVEDENE DUGOTRAJNE IMOVINE</t>
  </si>
  <si>
    <t xml:space="preserve"> PRIHODI OD PRODAJE PROIZVEDENE DUGOTRAJNE IMOVINE</t>
  </si>
  <si>
    <t xml:space="preserve"> POMOĆI DANE U INOZEMEMSTVO I UNUTAR OPĆEG PRORAČUNA</t>
  </si>
  <si>
    <t xml:space="preserve"> NAKNADE GRAĐANIMA I KUĆANSTVIMA NA TEMELJU 
 OSIGURANJA I  DRUGE NAKNADE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</si>
  <si>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</si>
  <si>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</si>
  <si>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</si>
  <si>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</si>
  <si>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Prihodi 
od prodaje
nefinancijske
imovine</t>
  </si>
  <si>
    <t>Namjenski
primici</t>
  </si>
  <si>
    <t>POMOĆI DANE U INOZEMSTVO I UNUTAR OPĆEG PRORAČUNA</t>
  </si>
  <si>
    <t xml:space="preserve"> K.projekt K3001 03: Izgradnja nove knjižnice</t>
  </si>
  <si>
    <t>RASHODI ZA NABAVU NEPROIZ.DUG.IMOVINE</t>
  </si>
  <si>
    <t xml:space="preserve">   RAZDJEL  001:   PREDSTAVNIČKA I IZVRŠNA TIJELA GRADA
   TE PRORAČUNSKI KORISNICI GRAD.PRORAČ.</t>
  </si>
  <si>
    <t xml:space="preserve"> Aktivnost A1004 01: Izdaci po kreditima i jamstvima</t>
  </si>
  <si>
    <t xml:space="preserve"> K.projekt K1006 02: Adaptacija i dogradnja zgrade u ulici Antifašizma 10</t>
  </si>
  <si>
    <t xml:space="preserve"> Aktivnost A4001 01: Stručna, administ. i izvršna tijela ustanove</t>
  </si>
  <si>
    <t xml:space="preserve"> Aktivnost A1018 02: Donacije sportskoj zajednici</t>
  </si>
  <si>
    <t>Plan za
2021. god.</t>
  </si>
  <si>
    <t>Projekcija
za
2024. god.</t>
  </si>
  <si>
    <t xml:space="preserve"> Program 1002:  Prigodno kulturno-zabavni programi i promocija destinacije</t>
  </si>
  <si>
    <t xml:space="preserve"> Aktivnost A1002 02: Promidžbene aktivnosti grada </t>
  </si>
  <si>
    <t>51</t>
  </si>
  <si>
    <t xml:space="preserve">IZDACI ZA DANE ZAJMOVE I DEPOZITE
</t>
  </si>
  <si>
    <t xml:space="preserve"> IZDACI ZA DANE ZAJMOVE I DEPOZITE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</si>
  <si>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</si>
  <si>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</si>
  <si>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</si>
  <si>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</si>
  <si>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</si>
  <si>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</si>
  <si>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</si>
  <si>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K1010 02:  Projekt Grada dobre energije</t>
  </si>
  <si>
    <t xml:space="preserve"> K.projekt K1013 03:  Rekonstrukcija i modrnizacija javne rasvjete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</si>
  <si>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</si>
  <si>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</si>
  <si>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</si>
  <si>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PLAN  ZA
2022. GOD.</t>
  </si>
  <si>
    <t>A) SAŽETAK RAČUNA PRIHODA I RASHODA</t>
  </si>
  <si>
    <t xml:space="preserve">         RAČUN PRIHODA I RASHODA </t>
  </si>
  <si>
    <t xml:space="preserve">         RAČUN  FINANCIRANJA:</t>
  </si>
  <si>
    <t>B) SAŽETAK RAČUNA FINANCIRANJA</t>
  </si>
  <si>
    <t>Izvršenje
2021.god.</t>
  </si>
  <si>
    <t>Plan za
2022.god.</t>
  </si>
  <si>
    <t>PLAN ZA 2023.god.</t>
  </si>
  <si>
    <t>PROJEKCIJA ZA 2024.god.</t>
  </si>
  <si>
    <t>PROJEKCIJA ZA 2025.god.</t>
  </si>
  <si>
    <t xml:space="preserve">    Na temelju članka 42. Zakona o proračunu ("Narodne Novine", br. 144/21) i članka 25. Statuta</t>
  </si>
  <si>
    <t>Proračun grada Hvara za 2023. godinu i Projekcije za 2024. i 2025. godinu sastoje se od:</t>
  </si>
  <si>
    <t>/u eurima</t>
  </si>
  <si>
    <t>/EUR</t>
  </si>
  <si>
    <t>/HRK</t>
  </si>
  <si>
    <t xml:space="preserve"> VIŠAK/MANJAK IZ PRETHODNE (IH) GODINE KOJI ĆE SE 
 POKRITI/RASPOREDITI</t>
  </si>
  <si>
    <t>UKUPAN DONOS VIŠKA/MANJKA IZ PRETHODNE (IH) GODINE</t>
  </si>
  <si>
    <t>VIŠAK/MANJAK+ NETO FINANCIRANJE</t>
  </si>
  <si>
    <t>P R I H O D I   P O S L O V A NJ A</t>
  </si>
  <si>
    <t>PRIHODI OD PRODAJE NEFINANCIJSKE IMOVINE</t>
  </si>
  <si>
    <t>U K U P N O   P R I H O D I</t>
  </si>
  <si>
    <t>R A S H O D I   P O S L O V A NJ A</t>
  </si>
  <si>
    <t>RASHODI ZA NABAVU NEFINANCIJSKE IMOVINE</t>
  </si>
  <si>
    <t>U K U P N O    R A S H O D I</t>
  </si>
  <si>
    <t>RAZLIKA  -  VIŠAK / MANJAK</t>
  </si>
  <si>
    <t>PRIMICI OD FINANC. IMOVINE I ZADUŽIVANJA</t>
  </si>
  <si>
    <t>IZDACI ZA FINANC. IMOVINU I OTPLATU ZAJMOVA</t>
  </si>
  <si>
    <t>NETO  FINANCIRANJE</t>
  </si>
  <si>
    <t>C) PRENESENI VIŠAK ILI PRENESENI MANJAK I VIŠEGODIŠNJI PLAN URAVNOTEŽENJA</t>
  </si>
  <si>
    <t xml:space="preserve">                                                             N A C R T</t>
  </si>
  <si>
    <t xml:space="preserve">                                                                                                                                 GRADA HVARA ZA 2023. GODINU</t>
  </si>
  <si>
    <t xml:space="preserve">                                         P R O R A Č U N A</t>
  </si>
  <si>
    <t xml:space="preserve">                                                           I PROJEKCIJA ZA 2024. I 2025. GODINU</t>
  </si>
  <si>
    <t>IZVOR 11- OPĆI PRIHODI I PRIMICI</t>
  </si>
  <si>
    <t xml:space="preserve">IZVOR 52-POMOĆI DJEČJI VRTIĆ </t>
  </si>
  <si>
    <t>IZVOR 81-PRIMICI OD ZADUŽIVANJA</t>
  </si>
  <si>
    <t xml:space="preserve"> A.   RAČUN PRIHODA I RASHODA</t>
  </si>
  <si>
    <t>IZVOR 53-POMOĆI GRADSKA KNJIŽNICA</t>
  </si>
  <si>
    <t>IZVOR 51-POMOĆI GRAD HVAR</t>
  </si>
  <si>
    <t>IZVOR 4A-PRIHOD ZA POSEBNE NAMJENE GRAD HVAR</t>
  </si>
  <si>
    <t>IZVOR 32-VLASTITI PRIHOD DJEČJI VRTIĆ</t>
  </si>
  <si>
    <t>IZVOR 4B-PRIHOD ZA POSEBNE NAMJENE  DJEČJI VRTIĆ</t>
  </si>
  <si>
    <t>IZVOR 33-VLASTITI PRIHOD  GRADSKA KNJIŽNICA</t>
  </si>
  <si>
    <t>IZVOR 31-VLASTITI PRIHOD GRAD HVAR</t>
  </si>
  <si>
    <t>IZVOR 62-DONACIJE DJEČJI  VRTIĆ</t>
  </si>
  <si>
    <t>IZVOR 71-PRIH.OD NEF.IM. I NAK.ŠTETA OD OSIG.-GRAD</t>
  </si>
  <si>
    <t xml:space="preserve">   </t>
  </si>
  <si>
    <t>IZVOR 61-DONACIJA  GRAD HVAR</t>
  </si>
  <si>
    <t>IZVOR 72-PRIH.OD NEF.IM. I NAK.ŠTETA OD OSIG.-KNJIŽNICA</t>
  </si>
  <si>
    <t>IZVOR 62-DONACIJE-GRADSKA KNJIŽNICA</t>
  </si>
  <si>
    <t>IZVOR 54-POMOĆI USTANOVA HVAR 1612</t>
  </si>
  <si>
    <t>IZVOR 91-VIŠKOVI GRAD HVAR</t>
  </si>
  <si>
    <t>IZVOR 93-VIŠKOVI GRADSKA KNJIŽNICA</t>
  </si>
  <si>
    <t>IZVOR 92-VIŠKOVI DJEČJI VRTIĆ</t>
  </si>
  <si>
    <t>IZVORI SREDSTAVA- PRIHODI</t>
  </si>
  <si>
    <t>IZVORI SREDSTAVA- RASHODI</t>
  </si>
  <si>
    <t>IZVOR 63-DONACIJE-GRADSKA KNJIŽNICA</t>
  </si>
  <si>
    <t>UKUPNO PRIHODI</t>
  </si>
  <si>
    <t>UKUPNO RASHODI:</t>
  </si>
  <si>
    <t>PRIHODI POSLOVANJA</t>
  </si>
  <si>
    <t>RASHODI  POSLOVANJA</t>
  </si>
  <si>
    <t xml:space="preserve"> B.   RAČUN FINANCIRANJA</t>
  </si>
  <si>
    <t>I.OPĆI DIO</t>
  </si>
  <si>
    <t>A. RAČUN PRIHODA I RASHODA</t>
  </si>
  <si>
    <t>Izvršeno
2021. god.</t>
  </si>
  <si>
    <t>Plan za
2022. god.</t>
  </si>
  <si>
    <t>PLAN ZA
2023. god.</t>
  </si>
  <si>
    <t>I Z V O R I     F I N A N C I R A N J A   za   2023. god.</t>
  </si>
  <si>
    <t>Projekcija
za
2025. god.</t>
  </si>
  <si>
    <t>011</t>
  </si>
  <si>
    <t xml:space="preserve"> Izvršna i zakonodavna tijela, financijski i fisklani poslovi i vanjski poslovi</t>
  </si>
  <si>
    <t>Izvršenje za
2021. g.</t>
  </si>
  <si>
    <t>PLAN  ZA
2023. GOD.</t>
  </si>
  <si>
    <t>PROJEKCIJA  ZA
2024. GOD.</t>
  </si>
  <si>
    <t>PROJEKCIJA  ZA
2025. GOD.</t>
  </si>
  <si>
    <t>013</t>
  </si>
  <si>
    <t xml:space="preserve"> Opće usluge</t>
  </si>
  <si>
    <t>018</t>
  </si>
  <si>
    <t xml:space="preserve"> Prijenosi općeg karaktera izmjeđu različitih državnih razina</t>
  </si>
  <si>
    <t>031</t>
  </si>
  <si>
    <t>032</t>
  </si>
  <si>
    <t>036</t>
  </si>
  <si>
    <t xml:space="preserve"> Poljoprivreda, šumarstvo, ribarstvo i lov</t>
  </si>
  <si>
    <t xml:space="preserve"> Usluge protupožarne zaštite</t>
  </si>
  <si>
    <t xml:space="preserve"> Rashodi za javni red i sigurnost koji nisu drugdje svrstani</t>
  </si>
  <si>
    <t xml:space="preserve"> Promet</t>
  </si>
  <si>
    <t>047</t>
  </si>
  <si>
    <t>042</t>
  </si>
  <si>
    <t>045</t>
  </si>
  <si>
    <t xml:space="preserve"> Ostale industrije</t>
  </si>
  <si>
    <t>051</t>
  </si>
  <si>
    <t>052</t>
  </si>
  <si>
    <t xml:space="preserve"> Gospodarenje otpadom </t>
  </si>
  <si>
    <t xml:space="preserve"> Gospodarenje otpadnim vodama </t>
  </si>
  <si>
    <t>062</t>
  </si>
  <si>
    <t>063</t>
  </si>
  <si>
    <t>064</t>
  </si>
  <si>
    <t>066</t>
  </si>
  <si>
    <t>072</t>
  </si>
  <si>
    <t>081</t>
  </si>
  <si>
    <t>082</t>
  </si>
  <si>
    <t>084</t>
  </si>
  <si>
    <t>091</t>
  </si>
  <si>
    <t>092</t>
  </si>
  <si>
    <t>101</t>
  </si>
  <si>
    <t>102</t>
  </si>
  <si>
    <t>104</t>
  </si>
  <si>
    <t>106</t>
  </si>
  <si>
    <t>107</t>
  </si>
  <si>
    <t>109</t>
  </si>
  <si>
    <t xml:space="preserve"> Razvoj zajednice </t>
  </si>
  <si>
    <t xml:space="preserve"> Opskrba vodom </t>
  </si>
  <si>
    <t xml:space="preserve"> Ulična rasvjeta </t>
  </si>
  <si>
    <t xml:space="preserve"> Rashodi vezani uz stanovanje i kom.pogodnosti koji nisu drugdje svrstani</t>
  </si>
  <si>
    <t xml:space="preserve"> Službe za vanjske pacijente</t>
  </si>
  <si>
    <t xml:space="preserve"> Služba rekreacije i sporta</t>
  </si>
  <si>
    <t xml:space="preserve"> Služba kulture</t>
  </si>
  <si>
    <t xml:space="preserve"> Religijske i druge službe zajednice</t>
  </si>
  <si>
    <t xml:space="preserve"> Predškolsko i osnovno obrazovanje</t>
  </si>
  <si>
    <t xml:space="preserve"> Bolest i invaliditet</t>
  </si>
  <si>
    <t xml:space="preserve"> Starost </t>
  </si>
  <si>
    <t xml:space="preserve"> Obitelj i djeca</t>
  </si>
  <si>
    <t xml:space="preserve"> Stanovanje</t>
  </si>
  <si>
    <t xml:space="preserve"> Socijalna pomoć stanovništvu koje nije obuhvaćeno redovnim socijalnim programom</t>
  </si>
  <si>
    <t xml:space="preserve"> Aktivnosti socijalne zaštite koje nisu drugdje svrstani</t>
  </si>
  <si>
    <t>II. POSEBNI DIO</t>
  </si>
  <si>
    <t xml:space="preserve"> Aktivnost A1005 05: Usluge policije, zdravstva i pomoć komunalnog redarstva</t>
  </si>
  <si>
    <t xml:space="preserve"> K.projekt K1011 03: Kupnja nekretnina za opće i društvene namjena</t>
  </si>
  <si>
    <t xml:space="preserve">       I. OPĆI DIO</t>
  </si>
  <si>
    <t xml:space="preserve"> T.projekt T1015 04:  Pomoć Komunalnom Hvar za izgradnju
    novog groblja u Hvaru</t>
  </si>
  <si>
    <t xml:space="preserve"> K.projekt K1018 05:  Izgradnja sportske dvorane na Dolcu
                          </t>
  </si>
  <si>
    <t xml:space="preserve"> K.projekt K1019 11: Izgradnja nove gradske knjižnice</t>
  </si>
  <si>
    <t xml:space="preserve">        I.OPĆI DIO</t>
  </si>
  <si>
    <t>RASHODI I IZDACI PREMA FUNKCIJSKOJ KLASIFIKACIJI</t>
  </si>
  <si>
    <t>Grada Hvara ("Službeni glasnik Grada Hvara" br.: 3/18, 10/18 i 1/21) Gradsko vijeće Grada Hvara na     sjednici</t>
  </si>
  <si>
    <t>održanoj dana          2022. godine  d o n o s i:</t>
  </si>
  <si>
    <t>Prihodi i rashodi iskazani prema izvorima financiranja i ekonomskoj klasifikaciji, rashodi iskazani prema 
funkcijskoj klasifikaciji, primici od financijske imovine i zaduživanja te izdaci za financijsku imovinu i 
otplate instrumenata zaduživanja prema izvorima financiranja i ekonomskoj klasifikaciji utvrđuju se u 
Računu prihoda i rashoda i Računu financiranja u Proračunu za 2023. te Projekcijama za 
2024. i 2025 godinu, kako slijedi:</t>
  </si>
  <si>
    <t>Članak 3.</t>
  </si>
  <si>
    <t>Posebni dio proračuna Grada Hvara sastoji se od rashoda i izdataka Grada Hvar i njegovih proračunskih korisnika iskazanih po organizacijskoj klasifikaciji,izvorima financiranja i ekonomskoj klasifikaciji na razini skupine, 
raspoređenih u programe koji se sastoje od aktivnosti i projekata, kako slijedi:</t>
  </si>
  <si>
    <t xml:space="preserve">     Proračun Grada Hvara za 2023.g. i projekcije za 2024. i 2025.godinu stupaju na snagu 
    1. siječnja 2023.godine i objavit će se u "Službenom glasniku Grada Hvara".</t>
  </si>
  <si>
    <t>Obrazloženje proračuna sastoji se od obrazloženja općeg dijela proračuna i obrazloženja 
posebnog dijela proračuna i sastavni je dio Proračuna Grada Hvara za 2023.godinu i 
projekcija za 2024. i 2025.godinu.</t>
  </si>
  <si>
    <t>Jurica Miličić, mag.iur.</t>
  </si>
  <si>
    <t>Hvar,      prosinca, 2022.godine</t>
  </si>
  <si>
    <t>URBROJ: 2181-2/014-02-22-</t>
  </si>
  <si>
    <t>KLASA: 400-04/22-01/2</t>
  </si>
  <si>
    <t xml:space="preserve"> Program 1011: Prostorno uređenje i unapređenje stanovanja</t>
  </si>
  <si>
    <t xml:space="preserve"> GLAVA 00104:  USTANOVA U KULTURI HVAR 1612</t>
  </si>
  <si>
    <t xml:space="preserve"> Program 1016: Održavanje i gospodarenje obalnim pojasom</t>
  </si>
  <si>
    <t xml:space="preserve"> K.projekt K1019 10: Dodatna ulaganja na gradskoj Lođi
                                   i kuli sat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</si>
</sst>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7"/>
      <name val="Algerian"/>
      <family val="5"/>
    </font>
    <font>
      <b/>
      <sz val="17.5"/>
      <name val="Algerian"/>
      <family val="5"/>
    </font>
    <font>
      <sz val="6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i/>
      <sz val="6.5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b/>
      <sz val="15"/>
      <name val="Arial"/>
      <family val="2"/>
    </font>
    <font>
      <b/>
      <i/>
      <sz val="8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 indent="1"/>
    </xf>
    <xf numFmtId="0" fontId="17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left" indent="1"/>
    </xf>
    <xf numFmtId="49" fontId="17" fillId="34" borderId="10" xfId="0" applyNumberFormat="1" applyFont="1" applyFill="1" applyBorder="1" applyAlignment="1">
      <alignment horizontal="left" indent="1"/>
    </xf>
    <xf numFmtId="3" fontId="17" fillId="34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left" indent="1"/>
    </xf>
    <xf numFmtId="0" fontId="19" fillId="0" borderId="10" xfId="0" applyFont="1" applyBorder="1" applyAlignment="1">
      <alignment/>
    </xf>
    <xf numFmtId="49" fontId="17" fillId="34" borderId="10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4" fontId="19" fillId="35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7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12" borderId="13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7" fillId="12" borderId="10" xfId="0" applyNumberFormat="1" applyFont="1" applyFill="1" applyBorder="1" applyAlignment="1">
      <alignment/>
    </xf>
    <xf numFmtId="4" fontId="27" fillId="36" borderId="13" xfId="0" applyNumberFormat="1" applyFont="1" applyFill="1" applyBorder="1" applyAlignment="1">
      <alignment vertical="center"/>
    </xf>
    <xf numFmtId="4" fontId="27" fillId="13" borderId="14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 indent="1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37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inden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49" fontId="23" fillId="37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indent="1"/>
    </xf>
    <xf numFmtId="49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49" fontId="23" fillId="37" borderId="13" xfId="0" applyNumberFormat="1" applyFont="1" applyFill="1" applyBorder="1" applyAlignment="1">
      <alignment horizontal="center"/>
    </xf>
    <xf numFmtId="49" fontId="17" fillId="3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7" fillId="37" borderId="13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49" fontId="17" fillId="0" borderId="13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17" fillId="34" borderId="13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13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 horizontal="right"/>
    </xf>
    <xf numFmtId="4" fontId="17" fillId="12" borderId="14" xfId="0" applyNumberFormat="1" applyFont="1" applyFill="1" applyBorder="1" applyAlignment="1">
      <alignment/>
    </xf>
    <xf numFmtId="4" fontId="17" fillId="12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23" fillId="12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19" borderId="10" xfId="0" applyFont="1" applyFill="1" applyBorder="1" applyAlignment="1">
      <alignment horizontal="left" indent="1"/>
    </xf>
    <xf numFmtId="4" fontId="27" fillId="19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33" fillId="19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4" fontId="33" fillId="36" borderId="13" xfId="0" applyNumberFormat="1" applyFont="1" applyFill="1" applyBorder="1" applyAlignment="1">
      <alignment vertical="center"/>
    </xf>
    <xf numFmtId="4" fontId="33" fillId="13" borderId="14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4" fontId="1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indent="1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18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29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49" fontId="1" fillId="0" borderId="10" xfId="0" applyNumberFormat="1" applyFont="1" applyBorder="1" applyAlignment="1">
      <alignment horizontal="left" indent="1"/>
    </xf>
    <xf numFmtId="49" fontId="12" fillId="0" borderId="10" xfId="0" applyNumberFormat="1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7" fillId="36" borderId="15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7" fillId="36" borderId="12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left" wrapText="1"/>
    </xf>
    <xf numFmtId="49" fontId="17" fillId="34" borderId="12" xfId="0" applyNumberFormat="1" applyFont="1" applyFill="1" applyBorder="1" applyAlignment="1">
      <alignment horizontal="left" wrapText="1"/>
    </xf>
    <xf numFmtId="0" fontId="17" fillId="38" borderId="15" xfId="0" applyFont="1" applyFill="1" applyBorder="1" applyAlignment="1">
      <alignment horizontal="left"/>
    </xf>
    <xf numFmtId="0" fontId="17" fillId="38" borderId="12" xfId="0" applyFont="1" applyFill="1" applyBorder="1" applyAlignment="1">
      <alignment horizontal="left"/>
    </xf>
    <xf numFmtId="49" fontId="17" fillId="38" borderId="15" xfId="0" applyNumberFormat="1" applyFont="1" applyFill="1" applyBorder="1" applyAlignment="1">
      <alignment horizontal="left"/>
    </xf>
    <xf numFmtId="49" fontId="17" fillId="38" borderId="12" xfId="0" applyNumberFormat="1" applyFont="1" applyFill="1" applyBorder="1" applyAlignment="1">
      <alignment horizontal="left"/>
    </xf>
    <xf numFmtId="49" fontId="17" fillId="38" borderId="17" xfId="0" applyNumberFormat="1" applyFont="1" applyFill="1" applyBorder="1" applyAlignment="1">
      <alignment horizontal="left"/>
    </xf>
    <xf numFmtId="49" fontId="17" fillId="38" borderId="18" xfId="0" applyNumberFormat="1" applyFont="1" applyFill="1" applyBorder="1" applyAlignment="1">
      <alignment horizontal="left"/>
    </xf>
    <xf numFmtId="49" fontId="17" fillId="38" borderId="15" xfId="0" applyNumberFormat="1" applyFont="1" applyFill="1" applyBorder="1" applyAlignment="1">
      <alignment horizontal="left" wrapText="1"/>
    </xf>
    <xf numFmtId="49" fontId="17" fillId="38" borderId="15" xfId="0" applyNumberFormat="1" applyFont="1" applyFill="1" applyBorder="1" applyAlignment="1">
      <alignment wrapText="1"/>
    </xf>
    <xf numFmtId="49" fontId="17" fillId="38" borderId="12" xfId="0" applyNumberFormat="1" applyFont="1" applyFill="1" applyBorder="1" applyAlignment="1">
      <alignment/>
    </xf>
    <xf numFmtId="49" fontId="17" fillId="38" borderId="19" xfId="0" applyNumberFormat="1" applyFont="1" applyFill="1" applyBorder="1" applyAlignment="1">
      <alignment horizontal="left"/>
    </xf>
    <xf numFmtId="49" fontId="17" fillId="38" borderId="20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left"/>
    </xf>
    <xf numFmtId="49" fontId="17" fillId="34" borderId="20" xfId="0" applyNumberFormat="1" applyFont="1" applyFill="1" applyBorder="1" applyAlignment="1">
      <alignment horizontal="left"/>
    </xf>
    <xf numFmtId="49" fontId="17" fillId="13" borderId="15" xfId="0" applyNumberFormat="1" applyFont="1" applyFill="1" applyBorder="1" applyAlignment="1">
      <alignment horizontal="left" vertical="center" wrapText="1"/>
    </xf>
    <xf numFmtId="49" fontId="17" fillId="13" borderId="12" xfId="0" applyNumberFormat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38" borderId="10" xfId="0" applyFont="1" applyFill="1" applyBorder="1" applyAlignment="1">
      <alignment horizontal="left"/>
    </xf>
    <xf numFmtId="49" fontId="31" fillId="38" borderId="15" xfId="0" applyNumberFormat="1" applyFont="1" applyFill="1" applyBorder="1" applyAlignment="1">
      <alignment horizontal="left" wrapText="1"/>
    </xf>
    <xf numFmtId="49" fontId="31" fillId="38" borderId="12" xfId="0" applyNumberFormat="1" applyFont="1" applyFill="1" applyBorder="1" applyAlignment="1">
      <alignment horizontal="left"/>
    </xf>
    <xf numFmtId="49" fontId="31" fillId="38" borderId="15" xfId="0" applyNumberFormat="1" applyFont="1" applyFill="1" applyBorder="1" applyAlignment="1">
      <alignment horizontal="left"/>
    </xf>
    <xf numFmtId="0" fontId="17" fillId="34" borderId="15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" fontId="19" fillId="0" borderId="10" xfId="0" applyNumberFormat="1" applyFont="1" applyBorder="1" applyAlignment="1">
      <alignment horizontal="center" vertical="center"/>
    </xf>
    <xf numFmtId="49" fontId="17" fillId="38" borderId="12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left"/>
    </xf>
    <xf numFmtId="49" fontId="17" fillId="13" borderId="15" xfId="0" applyNumberFormat="1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left" vertical="center"/>
    </xf>
    <xf numFmtId="49" fontId="17" fillId="34" borderId="19" xfId="0" applyNumberFormat="1" applyFont="1" applyFill="1" applyBorder="1" applyAlignment="1">
      <alignment horizontal="left" wrapText="1"/>
    </xf>
    <xf numFmtId="49" fontId="17" fillId="34" borderId="20" xfId="0" applyNumberFormat="1" applyFont="1" applyFill="1" applyBorder="1" applyAlignment="1">
      <alignment horizontal="left" wrapText="1"/>
    </xf>
    <xf numFmtId="49" fontId="17" fillId="13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left" wrapText="1"/>
    </xf>
    <xf numFmtId="49" fontId="17" fillId="38" borderId="16" xfId="0" applyNumberFormat="1" applyFont="1" applyFill="1" applyBorder="1" applyAlignment="1">
      <alignment horizontal="left" wrapText="1"/>
    </xf>
    <xf numFmtId="49" fontId="17" fillId="38" borderId="16" xfId="0" applyNumberFormat="1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zoomScale="140" zoomScaleNormal="140" zoomScalePageLayoutView="0" workbookViewId="0" topLeftCell="A202">
      <selection activeCell="F151" sqref="F151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421875" style="4" customWidth="1"/>
    <col min="4" max="4" width="9.140625" style="4" customWidth="1"/>
    <col min="5" max="5" width="8.8515625" style="4" customWidth="1"/>
    <col min="6" max="6" width="8.7109375" style="4" customWidth="1"/>
    <col min="7" max="8" width="9.00390625" style="4" customWidth="1"/>
    <col min="9" max="9" width="8.140625" style="4" customWidth="1"/>
    <col min="10" max="10" width="8.421875" style="4" customWidth="1"/>
    <col min="11" max="11" width="9.140625" style="4" customWidth="1"/>
    <col min="12" max="12" width="9.00390625" style="4" customWidth="1"/>
    <col min="13" max="16384" width="9.140625" style="4" customWidth="1"/>
  </cols>
  <sheetData>
    <row r="1" s="27" customFormat="1" ht="25.5" customHeight="1">
      <c r="A1" s="27" t="s">
        <v>272</v>
      </c>
    </row>
    <row r="2" s="27" customFormat="1" ht="15" customHeight="1">
      <c r="A2" s="27" t="s">
        <v>396</v>
      </c>
    </row>
    <row r="3" s="27" customFormat="1" ht="15" customHeight="1">
      <c r="A3" s="27" t="s">
        <v>397</v>
      </c>
    </row>
    <row r="4" ht="22.5" customHeight="1">
      <c r="B4" s="52" t="s">
        <v>291</v>
      </c>
    </row>
    <row r="5" spans="1:12" ht="22.5" customHeight="1">
      <c r="A5" s="54" t="s">
        <v>293</v>
      </c>
      <c r="B5" s="54"/>
      <c r="C5" s="54"/>
      <c r="D5" s="54"/>
      <c r="E5" s="54"/>
      <c r="F5" s="32"/>
      <c r="G5" s="32"/>
      <c r="H5" s="32"/>
      <c r="I5" s="32"/>
      <c r="J5" s="32"/>
      <c r="K5" s="32"/>
      <c r="L5" s="32"/>
    </row>
    <row r="6" spans="1:12" ht="21" customHeight="1">
      <c r="A6" s="38" t="s">
        <v>292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.75" customHeight="1">
      <c r="A7" s="55" t="s">
        <v>294</v>
      </c>
      <c r="B7" s="55"/>
      <c r="C7" s="55"/>
      <c r="D7" s="55"/>
      <c r="E7" s="55"/>
      <c r="F7" s="55"/>
      <c r="G7" s="55"/>
      <c r="H7" s="55"/>
      <c r="I7" s="55"/>
      <c r="J7" s="55"/>
      <c r="K7" s="40"/>
      <c r="L7" s="40"/>
    </row>
    <row r="8" ht="21.75" customHeight="1">
      <c r="A8" s="16" t="s">
        <v>46</v>
      </c>
    </row>
    <row r="9" spans="1:12" ht="16.5" customHeight="1">
      <c r="A9" s="215" t="s">
        <v>76</v>
      </c>
      <c r="B9" s="215"/>
      <c r="C9" s="215"/>
      <c r="D9" s="215"/>
      <c r="E9" s="215"/>
      <c r="F9" s="39"/>
      <c r="G9" s="39"/>
      <c r="H9" s="39"/>
      <c r="I9" s="39"/>
      <c r="J9" s="39"/>
      <c r="K9" s="39"/>
      <c r="L9" s="39"/>
    </row>
    <row r="10" ht="16.5" customHeight="1">
      <c r="A10" s="27" t="s">
        <v>273</v>
      </c>
    </row>
    <row r="11" spans="1:12" ht="16.5" customHeight="1">
      <c r="A11" s="53" t="s">
        <v>263</v>
      </c>
      <c r="C11" s="48" t="s">
        <v>275</v>
      </c>
      <c r="D11" s="48" t="s">
        <v>275</v>
      </c>
      <c r="E11" s="48" t="s">
        <v>275</v>
      </c>
      <c r="F11" s="48" t="s">
        <v>275</v>
      </c>
      <c r="G11" s="48" t="s">
        <v>275</v>
      </c>
      <c r="H11" s="48" t="s">
        <v>276</v>
      </c>
      <c r="I11" s="48" t="s">
        <v>276</v>
      </c>
      <c r="J11" s="48" t="s">
        <v>276</v>
      </c>
      <c r="K11" s="48" t="s">
        <v>276</v>
      </c>
      <c r="L11" s="48" t="s">
        <v>276</v>
      </c>
    </row>
    <row r="12" ht="6" customHeight="1"/>
    <row r="13" spans="1:12" s="15" customFormat="1" ht="18" customHeight="1">
      <c r="A13" s="213" t="s">
        <v>264</v>
      </c>
      <c r="B13" s="214"/>
      <c r="C13" s="45" t="s">
        <v>267</v>
      </c>
      <c r="D13" s="45" t="s">
        <v>268</v>
      </c>
      <c r="E13" s="45" t="s">
        <v>269</v>
      </c>
      <c r="F13" s="46" t="s">
        <v>270</v>
      </c>
      <c r="G13" s="46" t="s">
        <v>271</v>
      </c>
      <c r="H13" s="45" t="s">
        <v>267</v>
      </c>
      <c r="I13" s="45" t="s">
        <v>268</v>
      </c>
      <c r="J13" s="45" t="s">
        <v>269</v>
      </c>
      <c r="K13" s="46" t="s">
        <v>270</v>
      </c>
      <c r="L13" s="46" t="s">
        <v>271</v>
      </c>
    </row>
    <row r="14" spans="1:12" ht="15" customHeight="1">
      <c r="A14" s="43" t="s">
        <v>280</v>
      </c>
      <c r="B14" s="43"/>
      <c r="C14" s="63">
        <v>4760480.93</v>
      </c>
      <c r="D14" s="63">
        <f>D40</f>
        <v>6666660.03</v>
      </c>
      <c r="E14" s="63">
        <f>E40</f>
        <v>8163826</v>
      </c>
      <c r="F14" s="63">
        <f>F40</f>
        <v>9093135</v>
      </c>
      <c r="G14" s="63">
        <f>G40</f>
        <v>9666254</v>
      </c>
      <c r="H14" s="63">
        <v>35867843.55</v>
      </c>
      <c r="I14" s="63">
        <v>50229950</v>
      </c>
      <c r="J14" s="63">
        <v>61510347</v>
      </c>
      <c r="K14" s="63">
        <v>68512225.66</v>
      </c>
      <c r="L14" s="63">
        <v>72830390.76</v>
      </c>
    </row>
    <row r="15" spans="1:12" ht="15" customHeight="1">
      <c r="A15" s="43" t="s">
        <v>281</v>
      </c>
      <c r="B15" s="43"/>
      <c r="C15" s="63">
        <v>281348.05</v>
      </c>
      <c r="D15" s="63">
        <f>D65</f>
        <v>663.61</v>
      </c>
      <c r="E15" s="63">
        <f>E65</f>
        <v>600</v>
      </c>
      <c r="F15" s="63">
        <f>F65</f>
        <v>500</v>
      </c>
      <c r="G15" s="63">
        <f>G65</f>
        <v>500</v>
      </c>
      <c r="H15" s="63">
        <v>2119816.88</v>
      </c>
      <c r="I15" s="63">
        <v>5000</v>
      </c>
      <c r="J15" s="63">
        <v>4520.7</v>
      </c>
      <c r="K15" s="63">
        <v>3767.25</v>
      </c>
      <c r="L15" s="63">
        <v>3767.25</v>
      </c>
    </row>
    <row r="16" spans="1:12" ht="15" customHeight="1">
      <c r="A16" s="26" t="s">
        <v>282</v>
      </c>
      <c r="B16" s="26"/>
      <c r="C16" s="64">
        <f aca="true" t="shared" si="0" ref="C16:L16">SUM(C14:C15)</f>
        <v>5041828.9799999995</v>
      </c>
      <c r="D16" s="64">
        <f t="shared" si="0"/>
        <v>6667323.640000001</v>
      </c>
      <c r="E16" s="64">
        <f t="shared" si="0"/>
        <v>8164426</v>
      </c>
      <c r="F16" s="64">
        <f t="shared" si="0"/>
        <v>9093635</v>
      </c>
      <c r="G16" s="64">
        <f t="shared" si="0"/>
        <v>9666754</v>
      </c>
      <c r="H16" s="64">
        <f t="shared" si="0"/>
        <v>37987660.43</v>
      </c>
      <c r="I16" s="64">
        <f t="shared" si="0"/>
        <v>50234950</v>
      </c>
      <c r="J16" s="64">
        <f t="shared" si="0"/>
        <v>61514867.7</v>
      </c>
      <c r="K16" s="64">
        <f t="shared" si="0"/>
        <v>68515992.91</v>
      </c>
      <c r="L16" s="64">
        <f t="shared" si="0"/>
        <v>72834158.01</v>
      </c>
    </row>
    <row r="17" spans="1:12" ht="15" customHeight="1">
      <c r="A17" s="43" t="s">
        <v>283</v>
      </c>
      <c r="B17" s="43"/>
      <c r="C17" s="63">
        <v>3358076.58</v>
      </c>
      <c r="D17" s="63">
        <f>D81</f>
        <v>5016095.3</v>
      </c>
      <c r="E17" s="63">
        <f>E81</f>
        <v>6486258</v>
      </c>
      <c r="F17" s="63">
        <f>F81</f>
        <v>6542963</v>
      </c>
      <c r="G17" s="63">
        <f>G81</f>
        <v>5735031</v>
      </c>
      <c r="H17" s="63">
        <v>25301427.96</v>
      </c>
      <c r="I17" s="63">
        <v>37793770</v>
      </c>
      <c r="J17" s="63">
        <v>48870710.9</v>
      </c>
      <c r="K17" s="63">
        <v>49297954.72</v>
      </c>
      <c r="L17" s="63">
        <v>43210591.07</v>
      </c>
    </row>
    <row r="18" spans="1:12" ht="15" customHeight="1">
      <c r="A18" s="49" t="s">
        <v>284</v>
      </c>
      <c r="B18" s="43"/>
      <c r="C18" s="63">
        <v>1102277.57</v>
      </c>
      <c r="D18" s="63">
        <f>D122</f>
        <v>3142756.6399999997</v>
      </c>
      <c r="E18" s="63">
        <f>E122</f>
        <v>4502077</v>
      </c>
      <c r="F18" s="63">
        <f>F122</f>
        <v>4483953</v>
      </c>
      <c r="G18" s="63">
        <f>G122</f>
        <v>4396260</v>
      </c>
      <c r="H18" s="63">
        <v>8305110.32</v>
      </c>
      <c r="I18" s="63">
        <v>23679100</v>
      </c>
      <c r="J18" s="63">
        <v>33920899.16</v>
      </c>
      <c r="K18" s="63">
        <v>33784343.88</v>
      </c>
      <c r="L18" s="63">
        <v>33123620.97</v>
      </c>
    </row>
    <row r="19" spans="1:12" ht="15" customHeight="1">
      <c r="A19" s="26" t="s">
        <v>285</v>
      </c>
      <c r="B19" s="26"/>
      <c r="C19" s="64">
        <f aca="true" t="shared" si="1" ref="C19:L19">SUM(C17:C18)</f>
        <v>4460354.15</v>
      </c>
      <c r="D19" s="64">
        <f t="shared" si="1"/>
        <v>8158851.9399999995</v>
      </c>
      <c r="E19" s="64">
        <f t="shared" si="1"/>
        <v>10988335</v>
      </c>
      <c r="F19" s="64">
        <f>SUM(F17:F18)</f>
        <v>11026916</v>
      </c>
      <c r="G19" s="64">
        <f t="shared" si="1"/>
        <v>10131291</v>
      </c>
      <c r="H19" s="64">
        <f t="shared" si="1"/>
        <v>33606538.28</v>
      </c>
      <c r="I19" s="64">
        <f t="shared" si="1"/>
        <v>61472870</v>
      </c>
      <c r="J19" s="64">
        <f t="shared" si="1"/>
        <v>82791610.06</v>
      </c>
      <c r="K19" s="64">
        <f t="shared" si="1"/>
        <v>83082298.6</v>
      </c>
      <c r="L19" s="64">
        <f t="shared" si="1"/>
        <v>76334212.03999999</v>
      </c>
    </row>
    <row r="20" spans="1:12" ht="15" customHeight="1">
      <c r="A20" s="43" t="s">
        <v>286</v>
      </c>
      <c r="B20" s="43"/>
      <c r="C20" s="63">
        <f aca="true" t="shared" si="2" ref="C20:J20">C16-C19</f>
        <v>581474.8299999991</v>
      </c>
      <c r="D20" s="63">
        <f t="shared" si="2"/>
        <v>-1491528.2999999989</v>
      </c>
      <c r="E20" s="63">
        <f t="shared" si="2"/>
        <v>-2823909</v>
      </c>
      <c r="F20" s="63">
        <f t="shared" si="2"/>
        <v>-1933281</v>
      </c>
      <c r="G20" s="63">
        <f t="shared" si="2"/>
        <v>-464537</v>
      </c>
      <c r="H20" s="63">
        <f t="shared" si="2"/>
        <v>4381122.1499999985</v>
      </c>
      <c r="I20" s="63">
        <f t="shared" si="2"/>
        <v>-11237920</v>
      </c>
      <c r="J20" s="63">
        <f t="shared" si="2"/>
        <v>-21276742.36</v>
      </c>
      <c r="K20" s="63">
        <f>K16-K19</f>
        <v>-14566305.689999998</v>
      </c>
      <c r="L20" s="63">
        <f>L16-L19</f>
        <v>-3500054.0299999863</v>
      </c>
    </row>
    <row r="21" spans="1:3" ht="16.5" customHeight="1">
      <c r="A21" s="44" t="s">
        <v>266</v>
      </c>
      <c r="C21" s="62"/>
    </row>
    <row r="22" spans="1:12" ht="18" customHeight="1">
      <c r="A22" s="50" t="s">
        <v>265</v>
      </c>
      <c r="B22" s="51"/>
      <c r="C22" s="46" t="s">
        <v>267</v>
      </c>
      <c r="D22" s="45" t="s">
        <v>268</v>
      </c>
      <c r="E22" s="45" t="s">
        <v>269</v>
      </c>
      <c r="F22" s="46" t="s">
        <v>270</v>
      </c>
      <c r="G22" s="46" t="s">
        <v>271</v>
      </c>
      <c r="H22" s="45" t="s">
        <v>267</v>
      </c>
      <c r="I22" s="45" t="s">
        <v>268</v>
      </c>
      <c r="J22" s="45" t="s">
        <v>269</v>
      </c>
      <c r="K22" s="46" t="s">
        <v>270</v>
      </c>
      <c r="L22" s="46" t="s">
        <v>271</v>
      </c>
    </row>
    <row r="23" spans="1:12" ht="18" customHeight="1">
      <c r="A23" s="20" t="s">
        <v>287</v>
      </c>
      <c r="B23" s="5"/>
      <c r="C23" s="63">
        <v>530442.1</v>
      </c>
      <c r="D23" s="63">
        <v>0</v>
      </c>
      <c r="E23" s="63">
        <v>0</v>
      </c>
      <c r="F23" s="63">
        <v>1000000</v>
      </c>
      <c r="G23" s="63">
        <v>0</v>
      </c>
      <c r="H23" s="63">
        <v>3996616.02</v>
      </c>
      <c r="I23" s="63">
        <v>0</v>
      </c>
      <c r="J23" s="63">
        <v>0</v>
      </c>
      <c r="K23" s="63">
        <v>7534500</v>
      </c>
      <c r="L23" s="63">
        <v>0</v>
      </c>
    </row>
    <row r="24" spans="1:12" ht="18" customHeight="1">
      <c r="A24" s="20" t="s">
        <v>288</v>
      </c>
      <c r="B24" s="5"/>
      <c r="C24" s="63">
        <v>361020.6</v>
      </c>
      <c r="D24" s="63">
        <v>20306.59</v>
      </c>
      <c r="E24" s="63">
        <v>689565</v>
      </c>
      <c r="F24" s="63">
        <v>291000</v>
      </c>
      <c r="G24" s="63">
        <v>39000</v>
      </c>
      <c r="H24" s="63">
        <v>2720109.71</v>
      </c>
      <c r="I24" s="63">
        <v>153000</v>
      </c>
      <c r="J24" s="63">
        <v>5195527.49</v>
      </c>
      <c r="K24" s="63">
        <v>2192539.5</v>
      </c>
      <c r="L24" s="63">
        <v>293845.5</v>
      </c>
    </row>
    <row r="25" spans="1:12" ht="18" customHeight="1">
      <c r="A25" s="6" t="s">
        <v>289</v>
      </c>
      <c r="B25" s="6"/>
      <c r="C25" s="64">
        <f aca="true" t="shared" si="3" ref="C25:L25">C23-C24</f>
        <v>169421.5</v>
      </c>
      <c r="D25" s="64">
        <f>D23-D24</f>
        <v>-20306.59</v>
      </c>
      <c r="E25" s="64">
        <f t="shared" si="3"/>
        <v>-689565</v>
      </c>
      <c r="F25" s="64">
        <f t="shared" si="3"/>
        <v>709000</v>
      </c>
      <c r="G25" s="64">
        <f t="shared" si="3"/>
        <v>-39000</v>
      </c>
      <c r="H25" s="64">
        <f t="shared" si="3"/>
        <v>1276506.31</v>
      </c>
      <c r="I25" s="64">
        <f t="shared" si="3"/>
        <v>-153000</v>
      </c>
      <c r="J25" s="64">
        <f t="shared" si="3"/>
        <v>-5195527.49</v>
      </c>
      <c r="K25" s="64">
        <f t="shared" si="3"/>
        <v>5341960.5</v>
      </c>
      <c r="L25" s="64">
        <f t="shared" si="3"/>
        <v>-293845.5</v>
      </c>
    </row>
    <row r="26" spans="1:3" ht="18" customHeight="1">
      <c r="A26" s="44" t="s">
        <v>290</v>
      </c>
      <c r="C26" s="62"/>
    </row>
    <row r="27" spans="1:12" ht="18" customHeight="1">
      <c r="A27" s="47" t="s">
        <v>278</v>
      </c>
      <c r="B27" s="6"/>
      <c r="C27" s="65">
        <v>1851213.87</v>
      </c>
      <c r="D27" s="65">
        <v>1092842.52</v>
      </c>
      <c r="E27" s="65">
        <v>5241292</v>
      </c>
      <c r="F27" s="65">
        <v>1727818</v>
      </c>
      <c r="G27" s="65">
        <v>503537</v>
      </c>
      <c r="H27" s="65">
        <v>13947970.93</v>
      </c>
      <c r="I27" s="65">
        <v>8234022</v>
      </c>
      <c r="J27" s="65">
        <v>39490514.57</v>
      </c>
      <c r="K27" s="65">
        <v>13018244.72</v>
      </c>
      <c r="L27" s="65">
        <v>3793899.53</v>
      </c>
    </row>
    <row r="28" spans="1:12" s="48" customFormat="1" ht="19.5" customHeight="1">
      <c r="A28" s="216" t="s">
        <v>277</v>
      </c>
      <c r="B28" s="217"/>
      <c r="C28" s="65">
        <v>14079.32</v>
      </c>
      <c r="D28" s="65">
        <v>1511834.89</v>
      </c>
      <c r="E28" s="65">
        <v>3513474</v>
      </c>
      <c r="F28" s="65">
        <v>1224281</v>
      </c>
      <c r="G28" s="65">
        <v>503537</v>
      </c>
      <c r="H28" s="65">
        <v>106080.64</v>
      </c>
      <c r="I28" s="65">
        <v>11390920</v>
      </c>
      <c r="J28" s="65">
        <v>26472269.85</v>
      </c>
      <c r="K28" s="65">
        <v>9224345.19</v>
      </c>
      <c r="L28" s="65">
        <v>3793899.53</v>
      </c>
    </row>
    <row r="29" spans="1:12" ht="18" customHeight="1">
      <c r="A29" s="6" t="s">
        <v>279</v>
      </c>
      <c r="B29" s="6"/>
      <c r="C29" s="64">
        <f aca="true" t="shared" si="4" ref="C29:L29">C20+C28+C25</f>
        <v>764975.6499999991</v>
      </c>
      <c r="D29" s="64">
        <f t="shared" si="4"/>
        <v>1.014996087178588E-09</v>
      </c>
      <c r="E29" s="64">
        <f t="shared" si="4"/>
        <v>0</v>
      </c>
      <c r="F29" s="64">
        <f t="shared" si="4"/>
        <v>0</v>
      </c>
      <c r="G29" s="64">
        <f t="shared" si="4"/>
        <v>0</v>
      </c>
      <c r="H29" s="64">
        <f t="shared" si="4"/>
        <v>5763709.099999998</v>
      </c>
      <c r="I29" s="64">
        <f t="shared" si="4"/>
        <v>0</v>
      </c>
      <c r="J29" s="64">
        <f t="shared" si="4"/>
        <v>0</v>
      </c>
      <c r="K29" s="64">
        <f t="shared" si="4"/>
        <v>0</v>
      </c>
      <c r="L29" s="64">
        <f t="shared" si="4"/>
        <v>1.3504177331924438E-08</v>
      </c>
    </row>
    <row r="30" ht="20.25" customHeight="1"/>
    <row r="31" spans="1:12" s="27" customFormat="1" ht="18" customHeight="1">
      <c r="A31" s="215" t="s">
        <v>83</v>
      </c>
      <c r="B31" s="215"/>
      <c r="C31" s="215"/>
      <c r="D31" s="215"/>
      <c r="E31" s="215"/>
      <c r="F31" s="39"/>
      <c r="G31" s="39"/>
      <c r="H31" s="39"/>
      <c r="I31" s="39"/>
      <c r="J31" s="39"/>
      <c r="K31" s="39"/>
      <c r="L31" s="39"/>
    </row>
    <row r="32" s="27" customFormat="1" ht="12"/>
    <row r="33" spans="1:7" s="27" customFormat="1" ht="15" customHeight="1">
      <c r="A33" s="218" t="s">
        <v>398</v>
      </c>
      <c r="B33" s="218"/>
      <c r="C33" s="218"/>
      <c r="D33" s="218"/>
      <c r="E33" s="218"/>
      <c r="F33" s="218"/>
      <c r="G33" s="218"/>
    </row>
    <row r="34" spans="1:7" s="27" customFormat="1" ht="46.5" customHeight="1">
      <c r="A34" s="218"/>
      <c r="B34" s="218"/>
      <c r="C34" s="218"/>
      <c r="D34" s="218"/>
      <c r="E34" s="218"/>
      <c r="F34" s="218"/>
      <c r="G34" s="218"/>
    </row>
    <row r="35" spans="1:7" s="27" customFormat="1" ht="46.5" customHeight="1">
      <c r="A35" s="41"/>
      <c r="B35" s="190" t="s">
        <v>394</v>
      </c>
      <c r="C35" s="41"/>
      <c r="D35" s="41"/>
      <c r="E35" s="41"/>
      <c r="F35" s="41"/>
      <c r="G35" s="41"/>
    </row>
    <row r="36" spans="1:2" ht="22.5" customHeight="1">
      <c r="A36" s="3" t="s">
        <v>298</v>
      </c>
      <c r="B36" s="3"/>
    </row>
    <row r="37" spans="1:2" ht="22.5" customHeight="1">
      <c r="A37" s="3"/>
      <c r="B37" s="3" t="s">
        <v>321</v>
      </c>
    </row>
    <row r="38" spans="3:7" ht="12" customHeight="1">
      <c r="C38" s="9"/>
      <c r="D38" s="9"/>
      <c r="E38" s="21"/>
      <c r="F38" s="21"/>
      <c r="G38" s="21" t="s">
        <v>274</v>
      </c>
    </row>
    <row r="39" spans="1:7" ht="28.5" customHeight="1">
      <c r="A39" s="19" t="s">
        <v>45</v>
      </c>
      <c r="B39" s="28" t="s">
        <v>63</v>
      </c>
      <c r="C39" s="58" t="s">
        <v>267</v>
      </c>
      <c r="D39" s="59" t="s">
        <v>268</v>
      </c>
      <c r="E39" s="58" t="s">
        <v>269</v>
      </c>
      <c r="F39" s="60" t="s">
        <v>270</v>
      </c>
      <c r="G39" s="60" t="s">
        <v>271</v>
      </c>
    </row>
    <row r="40" spans="1:7" ht="24" customHeight="1">
      <c r="A40" s="22" t="s">
        <v>58</v>
      </c>
      <c r="B40" s="23" t="s">
        <v>59</v>
      </c>
      <c r="C40" s="66">
        <f>C41+C43+C48+C52+C58+C63</f>
        <v>4760480.93</v>
      </c>
      <c r="D40" s="66">
        <f>D41+D43+D48+D52+D58+D63</f>
        <v>6666660.03</v>
      </c>
      <c r="E40" s="66">
        <f>E41+E43+E48+E52+E58+E63</f>
        <v>8163826</v>
      </c>
      <c r="F40" s="66">
        <f>F41+F43+F48+F52+F58+F63</f>
        <v>9093135</v>
      </c>
      <c r="G40" s="66">
        <f>G41+G43+G48+G52+G58+G63</f>
        <v>9666254</v>
      </c>
    </row>
    <row r="41" spans="1:7" ht="21" customHeight="1">
      <c r="A41" s="7" t="s">
        <v>60</v>
      </c>
      <c r="B41" s="6" t="s">
        <v>47</v>
      </c>
      <c r="C41" s="64">
        <f>C42</f>
        <v>2230799.89</v>
      </c>
      <c r="D41" s="64">
        <f>D42</f>
        <v>2635344.08</v>
      </c>
      <c r="E41" s="64">
        <f>E42</f>
        <v>3922964</v>
      </c>
      <c r="F41" s="64">
        <f>F42</f>
        <v>4450000</v>
      </c>
      <c r="G41" s="64">
        <f>G42</f>
        <v>4700000</v>
      </c>
    </row>
    <row r="42" spans="1:7" s="10" customFormat="1" ht="18" customHeight="1">
      <c r="A42" s="17"/>
      <c r="B42" s="56" t="s">
        <v>295</v>
      </c>
      <c r="C42" s="67">
        <v>2230799.89</v>
      </c>
      <c r="D42" s="67">
        <v>2635344.08</v>
      </c>
      <c r="E42" s="67">
        <v>3922964</v>
      </c>
      <c r="F42" s="67">
        <v>4450000</v>
      </c>
      <c r="G42" s="67">
        <v>4700000</v>
      </c>
    </row>
    <row r="43" spans="1:7" ht="21" customHeight="1">
      <c r="A43" s="7" t="s">
        <v>61</v>
      </c>
      <c r="B43" s="6" t="s">
        <v>48</v>
      </c>
      <c r="C43" s="64">
        <f>SUM(C44:C47)</f>
        <v>151999.33</v>
      </c>
      <c r="D43" s="64">
        <f>SUM(D44:D47)</f>
        <v>1263653.86</v>
      </c>
      <c r="E43" s="64">
        <f>SUM(E44:E47)</f>
        <v>1067509</v>
      </c>
      <c r="F43" s="64">
        <f>SUM(F44:F47)</f>
        <v>1276454</v>
      </c>
      <c r="G43" s="64">
        <f>SUM(G44:G47)</f>
        <v>1297964</v>
      </c>
    </row>
    <row r="44" spans="1:7" s="10" customFormat="1" ht="18" customHeight="1">
      <c r="A44" s="17"/>
      <c r="B44" s="56" t="s">
        <v>300</v>
      </c>
      <c r="C44" s="67">
        <v>142273.4</v>
      </c>
      <c r="D44" s="67">
        <v>1137301.74</v>
      </c>
      <c r="E44" s="67">
        <v>974430</v>
      </c>
      <c r="F44" s="67">
        <v>1218000</v>
      </c>
      <c r="G44" s="67">
        <v>1273000</v>
      </c>
    </row>
    <row r="45" spans="1:7" s="10" customFormat="1" ht="18" customHeight="1">
      <c r="A45" s="17"/>
      <c r="B45" s="56" t="s">
        <v>296</v>
      </c>
      <c r="C45" s="67">
        <v>1762.56</v>
      </c>
      <c r="D45" s="67">
        <v>118388.75</v>
      </c>
      <c r="E45" s="67">
        <v>85115</v>
      </c>
      <c r="F45" s="67">
        <v>40490</v>
      </c>
      <c r="G45" s="67">
        <v>2000</v>
      </c>
    </row>
    <row r="46" spans="1:7" s="10" customFormat="1" ht="18" customHeight="1">
      <c r="A46" s="17"/>
      <c r="B46" s="56" t="s">
        <v>299</v>
      </c>
      <c r="C46" s="67">
        <v>7963.37</v>
      </c>
      <c r="D46" s="67">
        <v>7963.37</v>
      </c>
      <c r="E46" s="67">
        <v>7964</v>
      </c>
      <c r="F46" s="67">
        <v>7964</v>
      </c>
      <c r="G46" s="67">
        <v>7964</v>
      </c>
    </row>
    <row r="47" spans="1:7" s="10" customFormat="1" ht="18" customHeight="1">
      <c r="A47" s="17"/>
      <c r="B47" s="56" t="s">
        <v>312</v>
      </c>
      <c r="C47" s="67">
        <v>0</v>
      </c>
      <c r="D47" s="67">
        <v>0</v>
      </c>
      <c r="E47" s="67">
        <v>0</v>
      </c>
      <c r="F47" s="67">
        <v>10000</v>
      </c>
      <c r="G47" s="67">
        <v>15000</v>
      </c>
    </row>
    <row r="48" spans="1:7" ht="20.25" customHeight="1">
      <c r="A48" s="7" t="s">
        <v>62</v>
      </c>
      <c r="B48" s="6" t="s">
        <v>49</v>
      </c>
      <c r="C48" s="64">
        <f>C49+C50+C51</f>
        <v>805020.3999999999</v>
      </c>
      <c r="D48" s="64">
        <f>D49+D50+D51</f>
        <v>966049.51</v>
      </c>
      <c r="E48" s="64">
        <f>E49+E50+E51</f>
        <v>1023350</v>
      </c>
      <c r="F48" s="64">
        <f>F49+F50+F51</f>
        <v>1071120</v>
      </c>
      <c r="G48" s="64">
        <f>G49+G50+G51</f>
        <v>1099481</v>
      </c>
    </row>
    <row r="49" spans="1:7" s="10" customFormat="1" ht="18" customHeight="1">
      <c r="A49" s="17"/>
      <c r="B49" s="56" t="s">
        <v>295</v>
      </c>
      <c r="C49" s="67">
        <v>637589.86</v>
      </c>
      <c r="D49" s="67">
        <v>765757.52</v>
      </c>
      <c r="E49" s="67">
        <v>690080</v>
      </c>
      <c r="F49" s="67">
        <v>697050</v>
      </c>
      <c r="G49" s="67">
        <v>714411</v>
      </c>
    </row>
    <row r="50" spans="1:7" s="10" customFormat="1" ht="18" customHeight="1">
      <c r="A50" s="17"/>
      <c r="B50" s="56" t="s">
        <v>302</v>
      </c>
      <c r="C50" s="67">
        <v>1063.07</v>
      </c>
      <c r="D50" s="67">
        <v>1075.05</v>
      </c>
      <c r="E50" s="67">
        <v>1070</v>
      </c>
      <c r="F50" s="67">
        <v>1070</v>
      </c>
      <c r="G50" s="67">
        <v>1070</v>
      </c>
    </row>
    <row r="51" spans="1:7" s="10" customFormat="1" ht="18" customHeight="1">
      <c r="A51" s="17"/>
      <c r="B51" s="57" t="s">
        <v>301</v>
      </c>
      <c r="C51" s="67">
        <v>166367.47</v>
      </c>
      <c r="D51" s="67">
        <v>199216.94</v>
      </c>
      <c r="E51" s="67">
        <v>332200</v>
      </c>
      <c r="F51" s="67">
        <v>373000</v>
      </c>
      <c r="G51" s="67">
        <v>384000</v>
      </c>
    </row>
    <row r="52" spans="1:7" ht="21" customHeight="1">
      <c r="A52" s="8" t="s">
        <v>64</v>
      </c>
      <c r="B52" s="30" t="s">
        <v>223</v>
      </c>
      <c r="C52" s="64">
        <f>C53+C54+C55+C56+C57</f>
        <v>955881.0599999999</v>
      </c>
      <c r="D52" s="64">
        <f>D53+D54+D55+D56+D57</f>
        <v>952186.61</v>
      </c>
      <c r="E52" s="64">
        <f>E53+E54+E55+E56+E57</f>
        <v>989984</v>
      </c>
      <c r="F52" s="64">
        <f>F53+F54+F55+F56+F57</f>
        <v>1025561</v>
      </c>
      <c r="G52" s="64">
        <f>G53+G54+G55+G56+G57</f>
        <v>1096809</v>
      </c>
    </row>
    <row r="53" spans="1:7" s="10" customFormat="1" ht="18" customHeight="1">
      <c r="A53" s="18"/>
      <c r="B53" s="56" t="s">
        <v>295</v>
      </c>
      <c r="C53" s="67">
        <v>32302.29</v>
      </c>
      <c r="D53" s="67">
        <v>33180.7</v>
      </c>
      <c r="E53" s="67">
        <v>26337</v>
      </c>
      <c r="F53" s="67">
        <v>34330</v>
      </c>
      <c r="G53" s="67">
        <v>44330</v>
      </c>
    </row>
    <row r="54" spans="1:7" s="10" customFormat="1" ht="18" customHeight="1">
      <c r="A54" s="17"/>
      <c r="B54" s="57" t="s">
        <v>304</v>
      </c>
      <c r="C54" s="67">
        <v>2037.61</v>
      </c>
      <c r="D54" s="67">
        <v>3483.97</v>
      </c>
      <c r="E54" s="67">
        <v>3153</v>
      </c>
      <c r="F54" s="67">
        <v>4061</v>
      </c>
      <c r="G54" s="67">
        <v>5309</v>
      </c>
    </row>
    <row r="55" spans="1:7" s="10" customFormat="1" ht="18" customHeight="1">
      <c r="A55" s="18"/>
      <c r="B55" s="57" t="s">
        <v>301</v>
      </c>
      <c r="C55" s="67">
        <v>807155.94</v>
      </c>
      <c r="D55" s="67">
        <v>805627.45</v>
      </c>
      <c r="E55" s="67">
        <v>832464</v>
      </c>
      <c r="F55" s="67">
        <v>862170</v>
      </c>
      <c r="G55" s="67">
        <v>922170</v>
      </c>
    </row>
    <row r="56" spans="1:7" s="10" customFormat="1" ht="18" customHeight="1">
      <c r="A56" s="18"/>
      <c r="B56" s="57" t="s">
        <v>303</v>
      </c>
      <c r="C56" s="67">
        <v>102262.13</v>
      </c>
      <c r="D56" s="67">
        <v>109894.49</v>
      </c>
      <c r="E56" s="67">
        <v>128030</v>
      </c>
      <c r="F56" s="67">
        <v>125000</v>
      </c>
      <c r="G56" s="67">
        <v>125000</v>
      </c>
    </row>
    <row r="57" spans="1:7" s="10" customFormat="1" ht="18" customHeight="1">
      <c r="A57" s="18"/>
      <c r="B57" s="57" t="s">
        <v>307</v>
      </c>
      <c r="C57" s="67">
        <v>12123.09</v>
      </c>
      <c r="D57" s="67">
        <v>0</v>
      </c>
      <c r="E57" s="67">
        <v>0</v>
      </c>
      <c r="F57" s="67">
        <v>0</v>
      </c>
      <c r="G57" s="67">
        <v>0</v>
      </c>
    </row>
    <row r="58" spans="1:7" ht="23.25" customHeight="1">
      <c r="A58" s="8" t="s">
        <v>65</v>
      </c>
      <c r="B58" s="31" t="s">
        <v>224</v>
      </c>
      <c r="C58" s="64">
        <f>C59+C60+C61+C62</f>
        <v>600233.3999999999</v>
      </c>
      <c r="D58" s="64">
        <f>D59+D60+D61+D62</f>
        <v>829517.55</v>
      </c>
      <c r="E58" s="64">
        <f>E59+E60+E61+E62</f>
        <v>1140170</v>
      </c>
      <c r="F58" s="64">
        <f>F59+F60+F61+F62</f>
        <v>1255000</v>
      </c>
      <c r="G58" s="64">
        <f>G59+G60+G61+G62</f>
        <v>1456000</v>
      </c>
    </row>
    <row r="59" spans="1:7" s="10" customFormat="1" ht="18" customHeight="1">
      <c r="A59" s="18"/>
      <c r="B59" s="56" t="s">
        <v>305</v>
      </c>
      <c r="C59" s="67">
        <v>586009.12</v>
      </c>
      <c r="D59" s="67">
        <v>808281.9</v>
      </c>
      <c r="E59" s="67">
        <v>1139500</v>
      </c>
      <c r="F59" s="67">
        <v>1254000</v>
      </c>
      <c r="G59" s="67">
        <v>1455000</v>
      </c>
    </row>
    <row r="60" spans="1:7" s="10" customFormat="1" ht="18" customHeight="1">
      <c r="A60" s="18"/>
      <c r="B60" s="56" t="s">
        <v>309</v>
      </c>
      <c r="C60" s="67">
        <v>13892.34</v>
      </c>
      <c r="D60" s="67">
        <v>19908.42</v>
      </c>
      <c r="E60" s="67">
        <v>0</v>
      </c>
      <c r="F60" s="67">
        <v>0</v>
      </c>
      <c r="G60" s="67">
        <v>0</v>
      </c>
    </row>
    <row r="61" spans="1:7" s="10" customFormat="1" ht="18" customHeight="1">
      <c r="A61" s="18"/>
      <c r="B61" s="56" t="s">
        <v>306</v>
      </c>
      <c r="C61" s="67">
        <v>132.72</v>
      </c>
      <c r="D61" s="67">
        <v>1327.23</v>
      </c>
      <c r="E61" s="67">
        <v>670</v>
      </c>
      <c r="F61" s="67">
        <v>1000</v>
      </c>
      <c r="G61" s="67">
        <v>1000</v>
      </c>
    </row>
    <row r="62" spans="1:7" s="10" customFormat="1" ht="18" customHeight="1">
      <c r="A62" s="18"/>
      <c r="B62" s="56" t="s">
        <v>318</v>
      </c>
      <c r="C62" s="67">
        <v>199.22</v>
      </c>
      <c r="D62" s="67">
        <v>0</v>
      </c>
      <c r="E62" s="67">
        <v>0</v>
      </c>
      <c r="F62" s="67">
        <v>0</v>
      </c>
      <c r="G62" s="67">
        <v>0</v>
      </c>
    </row>
    <row r="63" spans="1:7" ht="21" customHeight="1">
      <c r="A63" s="8" t="s">
        <v>78</v>
      </c>
      <c r="B63" s="6" t="s">
        <v>79</v>
      </c>
      <c r="C63" s="64">
        <f>C64</f>
        <v>16546.85</v>
      </c>
      <c r="D63" s="64">
        <f>D64</f>
        <v>19908.42</v>
      </c>
      <c r="E63" s="64">
        <f>E64</f>
        <v>19849</v>
      </c>
      <c r="F63" s="64">
        <f>F64</f>
        <v>15000</v>
      </c>
      <c r="G63" s="64">
        <f>G64</f>
        <v>16000</v>
      </c>
    </row>
    <row r="64" spans="1:7" s="10" customFormat="1" ht="18" customHeight="1">
      <c r="A64" s="18"/>
      <c r="B64" s="56" t="s">
        <v>295</v>
      </c>
      <c r="C64" s="67">
        <v>16546.85</v>
      </c>
      <c r="D64" s="67">
        <v>19908.42</v>
      </c>
      <c r="E64" s="67">
        <v>19849</v>
      </c>
      <c r="F64" s="67">
        <v>15000</v>
      </c>
      <c r="G64" s="67">
        <v>16000</v>
      </c>
    </row>
    <row r="65" spans="1:7" ht="23.25" customHeight="1">
      <c r="A65" s="24" t="s">
        <v>66</v>
      </c>
      <c r="B65" s="83" t="s">
        <v>50</v>
      </c>
      <c r="C65" s="66">
        <f>C66+C68</f>
        <v>281348.05</v>
      </c>
      <c r="D65" s="66">
        <f>D66+D68</f>
        <v>663.61</v>
      </c>
      <c r="E65" s="66">
        <f>E66+E68</f>
        <v>600</v>
      </c>
      <c r="F65" s="66">
        <f>F66+F68</f>
        <v>500</v>
      </c>
      <c r="G65" s="66">
        <f>G66+G68</f>
        <v>500</v>
      </c>
    </row>
    <row r="66" spans="1:7" ht="21" customHeight="1">
      <c r="A66" s="8" t="s">
        <v>67</v>
      </c>
      <c r="B66" s="6" t="s">
        <v>225</v>
      </c>
      <c r="C66" s="64">
        <f>C67</f>
        <v>1088.33</v>
      </c>
      <c r="D66" s="64">
        <f>D67</f>
        <v>0</v>
      </c>
      <c r="E66" s="64">
        <f>E67</f>
        <v>0</v>
      </c>
      <c r="F66" s="64">
        <f>F67</f>
        <v>0</v>
      </c>
      <c r="G66" s="64">
        <f>G67</f>
        <v>0</v>
      </c>
    </row>
    <row r="67" spans="1:7" s="10" customFormat="1" ht="18" customHeight="1">
      <c r="A67" s="18"/>
      <c r="B67" s="57" t="s">
        <v>307</v>
      </c>
      <c r="C67" s="67">
        <v>1088.33</v>
      </c>
      <c r="D67" s="67">
        <v>0</v>
      </c>
      <c r="E67" s="67">
        <v>0</v>
      </c>
      <c r="F67" s="67">
        <v>0</v>
      </c>
      <c r="G67" s="67">
        <v>0</v>
      </c>
    </row>
    <row r="68" spans="1:7" ht="21" customHeight="1">
      <c r="A68" s="8" t="s">
        <v>68</v>
      </c>
      <c r="B68" s="6" t="s">
        <v>226</v>
      </c>
      <c r="C68" s="64">
        <f>C69+C70</f>
        <v>280259.72</v>
      </c>
      <c r="D68" s="64">
        <f>D69+D70</f>
        <v>663.61</v>
      </c>
      <c r="E68" s="64">
        <f>E69+E70</f>
        <v>600</v>
      </c>
      <c r="F68" s="64">
        <f>F69+F70</f>
        <v>500</v>
      </c>
      <c r="G68" s="64">
        <f>G69+G70</f>
        <v>500</v>
      </c>
    </row>
    <row r="69" spans="1:7" s="10" customFormat="1" ht="18" customHeight="1">
      <c r="A69" s="18"/>
      <c r="B69" s="68" t="s">
        <v>310</v>
      </c>
      <c r="C69" s="67">
        <v>278794.61</v>
      </c>
      <c r="D69" s="67">
        <v>0</v>
      </c>
      <c r="E69" s="67">
        <v>0</v>
      </c>
      <c r="F69" s="67">
        <v>0</v>
      </c>
      <c r="G69" s="67">
        <v>0</v>
      </c>
    </row>
    <row r="70" spans="1:7" s="10" customFormat="1" ht="18" customHeight="1">
      <c r="A70" s="18"/>
      <c r="B70" s="57" t="s">
        <v>307</v>
      </c>
      <c r="C70" s="67">
        <v>1465.11</v>
      </c>
      <c r="D70" s="67">
        <v>663.61</v>
      </c>
      <c r="E70" s="67">
        <v>600</v>
      </c>
      <c r="F70" s="67">
        <v>500</v>
      </c>
      <c r="G70" s="67">
        <v>500</v>
      </c>
    </row>
    <row r="71" spans="1:7" ht="22.5" customHeight="1">
      <c r="A71" s="24" t="s">
        <v>308</v>
      </c>
      <c r="B71" s="25" t="s">
        <v>51</v>
      </c>
      <c r="C71" s="66">
        <f>C40+C65</f>
        <v>5041828.9799999995</v>
      </c>
      <c r="D71" s="66">
        <f>D40+D65</f>
        <v>6667323.640000001</v>
      </c>
      <c r="E71" s="66">
        <f>E40+E65</f>
        <v>8164426</v>
      </c>
      <c r="F71" s="66">
        <f>F40+F65</f>
        <v>9093635</v>
      </c>
      <c r="G71" s="66">
        <f>G40+G65</f>
        <v>9666754</v>
      </c>
    </row>
    <row r="72" ht="23.25" customHeight="1"/>
    <row r="73" ht="21" customHeight="1"/>
    <row r="74" ht="21" customHeight="1"/>
    <row r="75" ht="18.75" customHeight="1"/>
    <row r="76" ht="22.5" customHeight="1"/>
    <row r="77" spans="1:7" ht="28.5" customHeight="1">
      <c r="A77" s="2"/>
      <c r="B77" s="13"/>
      <c r="C77" s="14"/>
      <c r="D77" s="14"/>
      <c r="E77" s="14"/>
      <c r="F77" s="14"/>
      <c r="G77" s="14"/>
    </row>
    <row r="78" spans="1:2" ht="24.75" customHeight="1">
      <c r="A78" s="1"/>
      <c r="B78" s="3" t="s">
        <v>322</v>
      </c>
    </row>
    <row r="79" ht="12.75" customHeight="1"/>
    <row r="80" spans="1:7" ht="27" customHeight="1">
      <c r="A80" s="19" t="s">
        <v>45</v>
      </c>
      <c r="B80" s="28" t="s">
        <v>10</v>
      </c>
      <c r="C80" s="42" t="s">
        <v>267</v>
      </c>
      <c r="D80" s="59" t="s">
        <v>268</v>
      </c>
      <c r="E80" s="58" t="s">
        <v>269</v>
      </c>
      <c r="F80" s="60" t="s">
        <v>270</v>
      </c>
      <c r="G80" s="60" t="s">
        <v>271</v>
      </c>
    </row>
    <row r="81" spans="1:7" s="48" customFormat="1" ht="24" customHeight="1">
      <c r="A81" s="80" t="s">
        <v>69</v>
      </c>
      <c r="B81" s="51" t="s">
        <v>71</v>
      </c>
      <c r="C81" s="77">
        <f>C82+C89+C104+C109+C111+C113+C117</f>
        <v>3358076.5900000003</v>
      </c>
      <c r="D81" s="77">
        <f>D82+D89+D104+D109+D111+D113+D117</f>
        <v>5016095.3</v>
      </c>
      <c r="E81" s="77">
        <f>E82+E89+E104+E109+E111+E113+E117</f>
        <v>6486258</v>
      </c>
      <c r="F81" s="77">
        <f>F82+F89+F104+F109+F111+F113+F117</f>
        <v>6542963</v>
      </c>
      <c r="G81" s="77">
        <f>G82+G89+G104+G109+G111+G113+G117</f>
        <v>5735031</v>
      </c>
    </row>
    <row r="82" spans="1:7" ht="21" customHeight="1">
      <c r="A82" s="69" t="s">
        <v>70</v>
      </c>
      <c r="B82" s="70" t="s">
        <v>52</v>
      </c>
      <c r="C82" s="64">
        <f>SUM(C83+C84+C85+C86+C88+C87)</f>
        <v>944454.75</v>
      </c>
      <c r="D82" s="64">
        <f>SUM(D83+D84+D85+D86+D88+D87)</f>
        <v>1065202.73</v>
      </c>
      <c r="E82" s="64">
        <f>SUM(E83+E84+E85+E86+E88+E87)</f>
        <v>1323843</v>
      </c>
      <c r="F82" s="64">
        <f>SUM(F83+F84+F85+F86+F88+F87)</f>
        <v>1360463</v>
      </c>
      <c r="G82" s="64">
        <f>SUM(G83+G84+G85+G86+G88+G87)</f>
        <v>1388652</v>
      </c>
    </row>
    <row r="83" spans="1:12" ht="18" customHeight="1">
      <c r="A83" s="71"/>
      <c r="B83" s="72" t="s">
        <v>295</v>
      </c>
      <c r="C83" s="67">
        <v>645882.42</v>
      </c>
      <c r="D83" s="67">
        <v>689066.29</v>
      </c>
      <c r="E83" s="67">
        <v>996712</v>
      </c>
      <c r="F83" s="67">
        <v>1022763</v>
      </c>
      <c r="G83" s="67">
        <v>1012652</v>
      </c>
      <c r="H83" s="21"/>
      <c r="I83" s="21"/>
      <c r="J83" s="21"/>
      <c r="K83" s="21"/>
      <c r="L83" s="21"/>
    </row>
    <row r="84" spans="1:7" ht="18" customHeight="1">
      <c r="A84" s="71"/>
      <c r="B84" s="72" t="s">
        <v>305</v>
      </c>
      <c r="C84" s="67">
        <v>298359.97</v>
      </c>
      <c r="D84" s="67">
        <v>159400.09</v>
      </c>
      <c r="E84" s="67">
        <v>205670</v>
      </c>
      <c r="F84" s="67">
        <v>300000</v>
      </c>
      <c r="G84" s="67">
        <v>360000</v>
      </c>
    </row>
    <row r="85" spans="1:7" ht="18" customHeight="1">
      <c r="A85" s="71"/>
      <c r="B85" s="79" t="s">
        <v>303</v>
      </c>
      <c r="C85" s="67">
        <v>212.36</v>
      </c>
      <c r="D85" s="67">
        <v>398.17</v>
      </c>
      <c r="E85" s="67">
        <v>400</v>
      </c>
      <c r="F85" s="67">
        <v>500</v>
      </c>
      <c r="G85" s="67">
        <v>1000</v>
      </c>
    </row>
    <row r="86" spans="1:7" ht="18" customHeight="1">
      <c r="A86" s="71"/>
      <c r="B86" s="56" t="s">
        <v>296</v>
      </c>
      <c r="C86" s="67">
        <v>0</v>
      </c>
      <c r="D86" s="67">
        <v>83615.37</v>
      </c>
      <c r="E86" s="67">
        <v>61865</v>
      </c>
      <c r="F86" s="67">
        <f>5!O567</f>
        <v>27200</v>
      </c>
      <c r="G86" s="67">
        <f>5!P567</f>
        <v>0</v>
      </c>
    </row>
    <row r="87" spans="1:7" s="10" customFormat="1" ht="18" customHeight="1">
      <c r="A87" s="17"/>
      <c r="B87" s="56" t="s">
        <v>312</v>
      </c>
      <c r="C87" s="67">
        <v>0</v>
      </c>
      <c r="D87" s="67">
        <v>0</v>
      </c>
      <c r="E87" s="67">
        <v>0</v>
      </c>
      <c r="F87" s="67">
        <f>5!O612</f>
        <v>10000</v>
      </c>
      <c r="G87" s="67">
        <f>5!P612</f>
        <v>15000</v>
      </c>
    </row>
    <row r="88" spans="1:7" ht="18" customHeight="1">
      <c r="A88" s="71"/>
      <c r="B88" s="56" t="s">
        <v>313</v>
      </c>
      <c r="C88" s="67">
        <v>0</v>
      </c>
      <c r="D88" s="67">
        <v>132722.81</v>
      </c>
      <c r="E88" s="67">
        <v>59196</v>
      </c>
      <c r="F88" s="67">
        <v>0</v>
      </c>
      <c r="G88" s="67">
        <v>0</v>
      </c>
    </row>
    <row r="89" spans="1:7" ht="21" customHeight="1">
      <c r="A89" s="73">
        <v>32</v>
      </c>
      <c r="B89" s="74" t="s">
        <v>53</v>
      </c>
      <c r="C89" s="64">
        <f>SUM(C90:C103)</f>
        <v>1719247.7400000002</v>
      </c>
      <c r="D89" s="64">
        <f>SUM(D90:D103)</f>
        <v>2108262</v>
      </c>
      <c r="E89" s="64">
        <f>SUM(E90:E103)</f>
        <v>2952674</v>
      </c>
      <c r="F89" s="64">
        <f>SUM(F90:F103)</f>
        <v>2813489</v>
      </c>
      <c r="G89" s="64">
        <f>SUM(G90:G103)</f>
        <v>2750545</v>
      </c>
    </row>
    <row r="90" spans="1:7" ht="18" customHeight="1">
      <c r="A90" s="75"/>
      <c r="B90" s="72" t="s">
        <v>295</v>
      </c>
      <c r="C90" s="67">
        <v>755664.62</v>
      </c>
      <c r="D90" s="67">
        <v>1056221.38</v>
      </c>
      <c r="E90" s="67">
        <v>1391393</v>
      </c>
      <c r="F90" s="67">
        <v>1194231</v>
      </c>
      <c r="G90" s="67">
        <v>1132675</v>
      </c>
    </row>
    <row r="91" spans="1:7" ht="18" customHeight="1">
      <c r="A91" s="75"/>
      <c r="B91" s="56" t="s">
        <v>305</v>
      </c>
      <c r="C91" s="67">
        <v>177664</v>
      </c>
      <c r="D91" s="67">
        <v>336983.21</v>
      </c>
      <c r="E91" s="67">
        <v>608850</v>
      </c>
      <c r="F91" s="67">
        <v>587000</v>
      </c>
      <c r="G91" s="67">
        <v>576500</v>
      </c>
    </row>
    <row r="92" spans="1:7" ht="18" customHeight="1">
      <c r="A92" s="75"/>
      <c r="B92" s="56" t="s">
        <v>302</v>
      </c>
      <c r="C92" s="67">
        <v>1.29</v>
      </c>
      <c r="D92" s="67">
        <v>0</v>
      </c>
      <c r="E92" s="67">
        <v>0</v>
      </c>
      <c r="F92" s="67">
        <v>0</v>
      </c>
      <c r="G92" s="67">
        <v>0</v>
      </c>
    </row>
    <row r="93" spans="1:7" ht="18" customHeight="1">
      <c r="A93" s="75"/>
      <c r="B93" s="57" t="s">
        <v>304</v>
      </c>
      <c r="C93" s="67">
        <v>1115.29</v>
      </c>
      <c r="D93" s="67">
        <v>3085.81</v>
      </c>
      <c r="E93" s="67">
        <v>2755</v>
      </c>
      <c r="F93" s="67">
        <v>3800</v>
      </c>
      <c r="G93" s="67">
        <v>5000</v>
      </c>
    </row>
    <row r="94" spans="1:7" ht="18" customHeight="1">
      <c r="A94" s="75"/>
      <c r="B94" s="57" t="s">
        <v>301</v>
      </c>
      <c r="C94" s="67">
        <v>615876.67</v>
      </c>
      <c r="D94" s="67">
        <v>534342.03</v>
      </c>
      <c r="E94" s="67">
        <v>751214</v>
      </c>
      <c r="F94" s="67">
        <v>820670</v>
      </c>
      <c r="G94" s="67">
        <v>871670</v>
      </c>
    </row>
    <row r="95" spans="1:7" ht="18" customHeight="1">
      <c r="A95" s="75"/>
      <c r="B95" s="79" t="s">
        <v>303</v>
      </c>
      <c r="C95" s="67">
        <v>93487.82</v>
      </c>
      <c r="D95" s="67">
        <v>103523.79</v>
      </c>
      <c r="E95" s="67">
        <v>122170</v>
      </c>
      <c r="F95" s="67">
        <v>118340</v>
      </c>
      <c r="G95" s="67">
        <v>119700</v>
      </c>
    </row>
    <row r="96" spans="1:7" ht="18" customHeight="1">
      <c r="A96" s="75"/>
      <c r="B96" s="56" t="s">
        <v>300</v>
      </c>
      <c r="C96" s="67">
        <v>51896.41</v>
      </c>
      <c r="D96" s="67">
        <v>21235.65</v>
      </c>
      <c r="E96" s="67">
        <v>43000</v>
      </c>
      <c r="F96" s="67">
        <v>60000</v>
      </c>
      <c r="G96" s="67">
        <v>43000</v>
      </c>
    </row>
    <row r="97" spans="1:7" ht="18" customHeight="1">
      <c r="A97" s="75"/>
      <c r="B97" s="56" t="s">
        <v>296</v>
      </c>
      <c r="C97" s="67">
        <v>1762.56</v>
      </c>
      <c r="D97" s="67">
        <v>27473.62</v>
      </c>
      <c r="E97" s="67">
        <v>17270</v>
      </c>
      <c r="F97" s="67">
        <v>10130</v>
      </c>
      <c r="G97" s="67">
        <v>1000</v>
      </c>
    </row>
    <row r="98" spans="1:7" ht="18" customHeight="1">
      <c r="A98" s="75"/>
      <c r="B98" s="56" t="s">
        <v>306</v>
      </c>
      <c r="C98" s="67">
        <v>132.72</v>
      </c>
      <c r="D98" s="67">
        <v>1327.23</v>
      </c>
      <c r="E98" s="67">
        <v>670</v>
      </c>
      <c r="F98" s="67">
        <v>1000</v>
      </c>
      <c r="G98" s="67">
        <f>5!P541</f>
        <v>1000</v>
      </c>
    </row>
    <row r="99" spans="1:7" ht="18" customHeight="1">
      <c r="A99" s="75"/>
      <c r="B99" s="56" t="s">
        <v>318</v>
      </c>
      <c r="C99" s="67">
        <v>199.22</v>
      </c>
      <c r="D99" s="67">
        <v>0</v>
      </c>
      <c r="E99" s="67">
        <v>0</v>
      </c>
      <c r="F99" s="67">
        <v>0</v>
      </c>
      <c r="G99" s="67">
        <v>0</v>
      </c>
    </row>
    <row r="100" spans="1:7" ht="18" customHeight="1">
      <c r="A100" s="75"/>
      <c r="B100" s="57" t="s">
        <v>307</v>
      </c>
      <c r="C100" s="67">
        <v>7367.82</v>
      </c>
      <c r="D100" s="67">
        <v>0</v>
      </c>
      <c r="E100" s="67">
        <v>0</v>
      </c>
      <c r="F100" s="67">
        <v>0</v>
      </c>
      <c r="G100" s="67">
        <v>0</v>
      </c>
    </row>
    <row r="101" spans="1:7" ht="18" customHeight="1">
      <c r="A101" s="75"/>
      <c r="B101" s="56" t="s">
        <v>313</v>
      </c>
      <c r="C101" s="67">
        <v>11153.45</v>
      </c>
      <c r="D101" s="67">
        <v>0</v>
      </c>
      <c r="E101" s="67">
        <v>0</v>
      </c>
      <c r="F101" s="67">
        <v>0</v>
      </c>
      <c r="G101" s="67">
        <v>0</v>
      </c>
    </row>
    <row r="102" spans="1:7" ht="18" customHeight="1">
      <c r="A102" s="75"/>
      <c r="B102" s="56" t="s">
        <v>314</v>
      </c>
      <c r="C102" s="67">
        <v>2925.87</v>
      </c>
      <c r="D102" s="67">
        <v>4160.86</v>
      </c>
      <c r="E102" s="67">
        <v>2072</v>
      </c>
      <c r="F102" s="67">
        <v>10618</v>
      </c>
      <c r="G102" s="67">
        <v>0</v>
      </c>
    </row>
    <row r="103" spans="1:7" ht="18" customHeight="1">
      <c r="A103" s="75"/>
      <c r="B103" s="56" t="s">
        <v>315</v>
      </c>
      <c r="C103" s="67">
        <v>0</v>
      </c>
      <c r="D103" s="67">
        <v>19908.42</v>
      </c>
      <c r="E103" s="67">
        <v>13280</v>
      </c>
      <c r="F103" s="67">
        <f>5!O542</f>
        <v>7700</v>
      </c>
      <c r="G103" s="67">
        <f>5!P542</f>
        <v>0</v>
      </c>
    </row>
    <row r="104" spans="1:7" ht="21" customHeight="1">
      <c r="A104" s="73">
        <v>34</v>
      </c>
      <c r="B104" s="74" t="s">
        <v>54</v>
      </c>
      <c r="C104" s="64">
        <f>C106+C105+C107+C108</f>
        <v>10661.79</v>
      </c>
      <c r="D104" s="64">
        <f>D106+D105+D107+D108</f>
        <v>118826.73</v>
      </c>
      <c r="E104" s="64">
        <f>E106+E105+E107+E108</f>
        <v>21061</v>
      </c>
      <c r="F104" s="64">
        <f>F106+F105+F107+F108</f>
        <v>21611</v>
      </c>
      <c r="G104" s="64">
        <f>G106+G105+G107+G108</f>
        <v>22164</v>
      </c>
    </row>
    <row r="105" spans="1:7" ht="18" customHeight="1">
      <c r="A105" s="75"/>
      <c r="B105" s="72" t="s">
        <v>295</v>
      </c>
      <c r="C105" s="67">
        <v>7317.6</v>
      </c>
      <c r="D105" s="67">
        <v>9197.69</v>
      </c>
      <c r="E105" s="67">
        <v>18673</v>
      </c>
      <c r="F105" s="67">
        <v>19350</v>
      </c>
      <c r="G105" s="67">
        <v>19855</v>
      </c>
    </row>
    <row r="106" spans="1:7" ht="18" customHeight="1">
      <c r="A106" s="75"/>
      <c r="B106" s="57" t="s">
        <v>304</v>
      </c>
      <c r="C106" s="67">
        <v>325.43</v>
      </c>
      <c r="D106" s="67">
        <v>398.17</v>
      </c>
      <c r="E106" s="67">
        <v>398</v>
      </c>
      <c r="F106" s="67">
        <v>261</v>
      </c>
      <c r="G106" s="67">
        <v>309</v>
      </c>
    </row>
    <row r="107" spans="1:7" ht="18" customHeight="1">
      <c r="A107" s="75"/>
      <c r="B107" s="79" t="s">
        <v>303</v>
      </c>
      <c r="C107" s="67">
        <v>3018.76</v>
      </c>
      <c r="D107" s="67">
        <v>3052.62</v>
      </c>
      <c r="E107" s="67">
        <v>1990</v>
      </c>
      <c r="F107" s="67">
        <v>2000</v>
      </c>
      <c r="G107" s="67">
        <f>5!P544</f>
        <v>2000</v>
      </c>
    </row>
    <row r="108" spans="1:7" ht="18" customHeight="1">
      <c r="A108" s="75"/>
      <c r="B108" s="56" t="s">
        <v>313</v>
      </c>
      <c r="C108" s="67">
        <v>0</v>
      </c>
      <c r="D108" s="67">
        <v>106178.25</v>
      </c>
      <c r="E108" s="67">
        <v>0</v>
      </c>
      <c r="F108" s="67">
        <v>0</v>
      </c>
      <c r="G108" s="67">
        <v>0</v>
      </c>
    </row>
    <row r="109" spans="1:7" ht="21" customHeight="1">
      <c r="A109" s="73">
        <v>35</v>
      </c>
      <c r="B109" s="74" t="s">
        <v>55</v>
      </c>
      <c r="C109" s="64">
        <f>C110</f>
        <v>0</v>
      </c>
      <c r="D109" s="64">
        <f>D110</f>
        <v>26544.56</v>
      </c>
      <c r="E109" s="64">
        <f>E110</f>
        <v>0</v>
      </c>
      <c r="F109" s="64">
        <f>F110</f>
        <v>0</v>
      </c>
      <c r="G109" s="64">
        <f>G110</f>
        <v>0</v>
      </c>
    </row>
    <row r="110" spans="1:7" ht="21.75" customHeight="1">
      <c r="A110" s="75"/>
      <c r="B110" s="56" t="s">
        <v>305</v>
      </c>
      <c r="C110" s="67">
        <v>0</v>
      </c>
      <c r="D110" s="67">
        <v>26544.56</v>
      </c>
      <c r="E110" s="67">
        <v>0</v>
      </c>
      <c r="F110" s="67">
        <f>5!G133</f>
        <v>0</v>
      </c>
      <c r="G110" s="67">
        <f>5!H133</f>
        <v>0</v>
      </c>
    </row>
    <row r="111" spans="1:7" ht="21" customHeight="1">
      <c r="A111" s="73" t="s">
        <v>94</v>
      </c>
      <c r="B111" s="74" t="s">
        <v>227</v>
      </c>
      <c r="C111" s="64">
        <f>C112</f>
        <v>132691.17</v>
      </c>
      <c r="D111" s="64">
        <f>D112</f>
        <v>180370.3</v>
      </c>
      <c r="E111" s="64">
        <f>E112</f>
        <v>203400</v>
      </c>
      <c r="F111" s="64">
        <f>F112</f>
        <v>110400</v>
      </c>
      <c r="G111" s="64">
        <f>G112</f>
        <v>123670</v>
      </c>
    </row>
    <row r="112" spans="1:7" ht="18" customHeight="1">
      <c r="A112" s="75"/>
      <c r="B112" s="72" t="s">
        <v>295</v>
      </c>
      <c r="C112" s="67">
        <v>132691.17</v>
      </c>
      <c r="D112" s="67">
        <v>180370.3</v>
      </c>
      <c r="E112" s="67">
        <v>203400</v>
      </c>
      <c r="F112" s="67">
        <v>110400</v>
      </c>
      <c r="G112" s="67">
        <v>123670</v>
      </c>
    </row>
    <row r="113" spans="1:7" ht="30" customHeight="1">
      <c r="A113" s="73">
        <v>37</v>
      </c>
      <c r="B113" s="30" t="s">
        <v>228</v>
      </c>
      <c r="C113" s="64">
        <f>C114+C115+C116</f>
        <v>91122.62</v>
      </c>
      <c r="D113" s="64">
        <f>D114+D115+D116</f>
        <v>112681.67</v>
      </c>
      <c r="E113" s="64">
        <f>E114+E115+E116</f>
        <v>166000</v>
      </c>
      <c r="F113" s="64">
        <f>F114+F115+F116</f>
        <v>182000</v>
      </c>
      <c r="G113" s="64">
        <f>G114+G115+G116</f>
        <v>192000</v>
      </c>
    </row>
    <row r="114" spans="1:7" ht="18" customHeight="1">
      <c r="A114" s="75"/>
      <c r="B114" s="72" t="s">
        <v>295</v>
      </c>
      <c r="C114" s="67">
        <v>90007.75</v>
      </c>
      <c r="D114" s="67">
        <v>111487.16</v>
      </c>
      <c r="E114" s="67">
        <v>121000</v>
      </c>
      <c r="F114" s="67">
        <v>182000</v>
      </c>
      <c r="G114" s="67">
        <v>192000</v>
      </c>
    </row>
    <row r="115" spans="1:7" ht="18" customHeight="1">
      <c r="A115" s="75"/>
      <c r="B115" s="56" t="s">
        <v>300</v>
      </c>
      <c r="C115" s="67">
        <v>1114.87</v>
      </c>
      <c r="D115" s="67">
        <v>1194.51</v>
      </c>
      <c r="E115" s="67">
        <v>0</v>
      </c>
      <c r="F115" s="67">
        <v>0</v>
      </c>
      <c r="G115" s="67">
        <v>0</v>
      </c>
    </row>
    <row r="116" spans="1:7" ht="21.75" customHeight="1">
      <c r="A116" s="75"/>
      <c r="B116" s="56" t="s">
        <v>305</v>
      </c>
      <c r="C116" s="67">
        <v>0</v>
      </c>
      <c r="D116" s="67">
        <v>0</v>
      </c>
      <c r="E116" s="67">
        <v>45000</v>
      </c>
      <c r="F116" s="67">
        <v>0</v>
      </c>
      <c r="G116" s="67">
        <v>0</v>
      </c>
    </row>
    <row r="117" spans="1:7" ht="21" customHeight="1">
      <c r="A117" s="73">
        <v>38</v>
      </c>
      <c r="B117" s="74" t="s">
        <v>84</v>
      </c>
      <c r="C117" s="64">
        <f>C118+C119+C120+C121</f>
        <v>459898.52</v>
      </c>
      <c r="D117" s="64">
        <f>D118+D119+D120+D121</f>
        <v>1404207.31</v>
      </c>
      <c r="E117" s="64">
        <f>E118+E119+E120+E121</f>
        <v>1819280</v>
      </c>
      <c r="F117" s="64">
        <f>F118+F119+F120+F121</f>
        <v>2055000</v>
      </c>
      <c r="G117" s="64">
        <f>G118+G119+G120+G121</f>
        <v>1258000</v>
      </c>
    </row>
    <row r="118" spans="1:7" ht="18" customHeight="1">
      <c r="A118" s="75"/>
      <c r="B118" s="72" t="s">
        <v>295</v>
      </c>
      <c r="C118" s="67">
        <v>455916.84</v>
      </c>
      <c r="D118" s="67">
        <v>710067.03</v>
      </c>
      <c r="E118" s="67">
        <v>642300</v>
      </c>
      <c r="F118" s="67">
        <v>1176037</v>
      </c>
      <c r="G118" s="67">
        <v>760000</v>
      </c>
    </row>
    <row r="119" spans="1:7" ht="18" customHeight="1">
      <c r="A119" s="75"/>
      <c r="B119" s="72" t="s">
        <v>305</v>
      </c>
      <c r="C119" s="67">
        <v>3981.68</v>
      </c>
      <c r="D119" s="67">
        <v>59725.26</v>
      </c>
      <c r="E119" s="67">
        <v>76980</v>
      </c>
      <c r="F119" s="67">
        <v>77000</v>
      </c>
      <c r="G119" s="67">
        <v>198000</v>
      </c>
    </row>
    <row r="120" spans="1:7" ht="18" customHeight="1">
      <c r="A120" s="75"/>
      <c r="B120" s="57" t="s">
        <v>301</v>
      </c>
      <c r="C120" s="67">
        <v>0</v>
      </c>
      <c r="D120" s="67">
        <v>143340.63</v>
      </c>
      <c r="E120" s="67">
        <v>100000</v>
      </c>
      <c r="F120" s="67">
        <v>100000</v>
      </c>
      <c r="G120" s="67">
        <v>100000</v>
      </c>
    </row>
    <row r="121" spans="1:7" ht="18" customHeight="1">
      <c r="A121" s="75"/>
      <c r="B121" s="56" t="s">
        <v>313</v>
      </c>
      <c r="C121" s="67">
        <v>0</v>
      </c>
      <c r="D121" s="67">
        <v>491074.39</v>
      </c>
      <c r="E121" s="67">
        <v>1000000</v>
      </c>
      <c r="F121" s="67">
        <v>701963</v>
      </c>
      <c r="G121" s="67">
        <v>200000</v>
      </c>
    </row>
    <row r="122" spans="1:7" ht="30" customHeight="1">
      <c r="A122" s="76">
        <v>4</v>
      </c>
      <c r="B122" s="51" t="s">
        <v>56</v>
      </c>
      <c r="C122" s="66">
        <f>C123+C130+C145+C146</f>
        <v>1102277.56</v>
      </c>
      <c r="D122" s="66">
        <f>D123+D130+D145+D146</f>
        <v>3142756.6399999997</v>
      </c>
      <c r="E122" s="66">
        <f>E123+E130+E145+E146</f>
        <v>4502077</v>
      </c>
      <c r="F122" s="66">
        <f>F123+F130+F145+F146</f>
        <v>4483953</v>
      </c>
      <c r="G122" s="66">
        <f>G123+G130+G145+G146</f>
        <v>4396260</v>
      </c>
    </row>
    <row r="123" spans="1:7" ht="21" customHeight="1">
      <c r="A123" s="73">
        <v>41</v>
      </c>
      <c r="B123" s="74" t="s">
        <v>229</v>
      </c>
      <c r="C123" s="64">
        <f>C124+C125+C126+C127+C128+C129</f>
        <v>33823.54</v>
      </c>
      <c r="D123" s="64">
        <f>D124+D125+D126+D127+D128+D129</f>
        <v>340964.9</v>
      </c>
      <c r="E123" s="64">
        <f>E124+E125+E126+E127+E128+E129</f>
        <v>931000</v>
      </c>
      <c r="F123" s="64">
        <f>F124+F125+F126+F127+F128+F129</f>
        <v>900000</v>
      </c>
      <c r="G123" s="64">
        <f>G124+G125+G126+G127+G128+G129</f>
        <v>1292614</v>
      </c>
    </row>
    <row r="124" spans="1:7" ht="18" customHeight="1">
      <c r="A124" s="75"/>
      <c r="B124" s="72" t="s">
        <v>295</v>
      </c>
      <c r="C124" s="67">
        <v>0</v>
      </c>
      <c r="D124" s="67">
        <v>86933.44</v>
      </c>
      <c r="E124" s="67">
        <v>81000</v>
      </c>
      <c r="F124" s="67">
        <v>625500</v>
      </c>
      <c r="G124" s="67">
        <v>950000</v>
      </c>
    </row>
    <row r="125" spans="1:7" ht="18" customHeight="1">
      <c r="A125" s="75"/>
      <c r="B125" s="72" t="s">
        <v>305</v>
      </c>
      <c r="C125" s="67">
        <v>0</v>
      </c>
      <c r="D125" s="67">
        <v>0</v>
      </c>
      <c r="E125" s="67">
        <v>0</v>
      </c>
      <c r="F125" s="67">
        <v>0</v>
      </c>
      <c r="G125" s="67">
        <v>50000</v>
      </c>
    </row>
    <row r="126" spans="1:7" ht="18" customHeight="1">
      <c r="A126" s="75"/>
      <c r="B126" s="57" t="s">
        <v>301</v>
      </c>
      <c r="C126" s="67">
        <v>1953.48</v>
      </c>
      <c r="D126" s="67">
        <v>0</v>
      </c>
      <c r="E126" s="67">
        <v>0</v>
      </c>
      <c r="F126" s="67">
        <v>0</v>
      </c>
      <c r="G126" s="67">
        <v>0</v>
      </c>
    </row>
    <row r="127" spans="1:7" ht="18" customHeight="1">
      <c r="A127" s="75"/>
      <c r="B127" s="56" t="s">
        <v>313</v>
      </c>
      <c r="C127" s="67">
        <v>0</v>
      </c>
      <c r="D127" s="67">
        <v>199084.22</v>
      </c>
      <c r="E127" s="67">
        <v>850000</v>
      </c>
      <c r="F127" s="67">
        <v>274500</v>
      </c>
      <c r="G127" s="67">
        <v>292614</v>
      </c>
    </row>
    <row r="128" spans="1:7" ht="18" customHeight="1">
      <c r="A128" s="75"/>
      <c r="B128" s="68" t="s">
        <v>310</v>
      </c>
      <c r="C128" s="67">
        <v>31870.06</v>
      </c>
      <c r="D128" s="67">
        <v>0</v>
      </c>
      <c r="E128" s="67">
        <v>0</v>
      </c>
      <c r="F128" s="67">
        <v>0</v>
      </c>
      <c r="G128" s="67">
        <v>0</v>
      </c>
    </row>
    <row r="129" spans="1:7" ht="18" customHeight="1">
      <c r="A129" s="75"/>
      <c r="B129" s="56" t="s">
        <v>314</v>
      </c>
      <c r="C129" s="67">
        <v>0</v>
      </c>
      <c r="D129" s="67">
        <v>54947.24</v>
      </c>
      <c r="E129" s="67">
        <v>0</v>
      </c>
      <c r="F129" s="67">
        <f>5!G605</f>
        <v>0</v>
      </c>
      <c r="G129" s="67">
        <v>0</v>
      </c>
    </row>
    <row r="130" spans="1:7" ht="21" customHeight="1">
      <c r="A130" s="73">
        <v>42</v>
      </c>
      <c r="B130" s="74" t="s">
        <v>230</v>
      </c>
      <c r="C130" s="64">
        <f>C131+C132+C133+C134+C135+C136+C137+C138+C139+C140+C141+C142+C143+C144</f>
        <v>919357.03</v>
      </c>
      <c r="D130" s="64">
        <f>D131+D132+D133+D134+D135+D136+D137+D138+D139+D140+D141+D142+D143+D144</f>
        <v>2450076.3</v>
      </c>
      <c r="E130" s="64">
        <f>E131+E132+E133+E134+E135+E136+E137+E138+E139+E140+E141+E142+E143+E144</f>
        <v>3358077</v>
      </c>
      <c r="F130" s="64">
        <f>F131+F132+F133+F134+F135+F136+F137+F138+F139+F140+F141+F142+F143+F144</f>
        <v>2848953</v>
      </c>
      <c r="G130" s="64">
        <f>G131+G132+G133+G134+G135+G136+G137+G138+G139+G140+G141+G142+G143+G144</f>
        <v>1918646</v>
      </c>
    </row>
    <row r="131" spans="1:7" ht="18" customHeight="1">
      <c r="A131" s="75"/>
      <c r="B131" s="72" t="s">
        <v>295</v>
      </c>
      <c r="C131" s="67">
        <v>257314.47</v>
      </c>
      <c r="D131" s="67">
        <v>469763.08</v>
      </c>
      <c r="E131" s="67">
        <v>425787</v>
      </c>
      <c r="F131" s="67">
        <v>505099</v>
      </c>
      <c r="G131" s="67">
        <v>873003</v>
      </c>
    </row>
    <row r="132" spans="1:7" ht="18" customHeight="1">
      <c r="A132" s="75"/>
      <c r="B132" s="56" t="s">
        <v>305</v>
      </c>
      <c r="C132" s="67">
        <v>2870.14</v>
      </c>
      <c r="D132" s="67">
        <v>66361.41</v>
      </c>
      <c r="E132" s="67">
        <v>161000</v>
      </c>
      <c r="F132" s="67">
        <v>70000</v>
      </c>
      <c r="G132" s="67">
        <v>107386</v>
      </c>
    </row>
    <row r="133" spans="1:7" ht="18" customHeight="1">
      <c r="A133" s="75"/>
      <c r="B133" s="56" t="s">
        <v>302</v>
      </c>
      <c r="C133" s="67">
        <v>1061.78</v>
      </c>
      <c r="D133" s="67">
        <v>1075.05</v>
      </c>
      <c r="E133" s="67">
        <v>1070</v>
      </c>
      <c r="F133" s="67">
        <v>1070</v>
      </c>
      <c r="G133" s="67">
        <f>5!P547</f>
        <v>1070</v>
      </c>
    </row>
    <row r="134" spans="1:7" ht="18" customHeight="1">
      <c r="A134" s="75"/>
      <c r="B134" s="57" t="s">
        <v>304</v>
      </c>
      <c r="C134" s="67">
        <v>596.89</v>
      </c>
      <c r="D134" s="67">
        <v>0</v>
      </c>
      <c r="E134" s="67">
        <v>0</v>
      </c>
      <c r="F134" s="67">
        <v>0</v>
      </c>
      <c r="G134" s="67">
        <v>0</v>
      </c>
    </row>
    <row r="135" spans="1:7" ht="18" customHeight="1">
      <c r="A135" s="75"/>
      <c r="B135" s="57" t="s">
        <v>301</v>
      </c>
      <c r="C135" s="67">
        <v>338860.33</v>
      </c>
      <c r="D135" s="67">
        <v>300617.16</v>
      </c>
      <c r="E135" s="67">
        <v>273450</v>
      </c>
      <c r="F135" s="67">
        <v>284500</v>
      </c>
      <c r="G135" s="67">
        <v>304500</v>
      </c>
    </row>
    <row r="136" spans="1:7" ht="18" customHeight="1">
      <c r="A136" s="75"/>
      <c r="B136" s="79" t="s">
        <v>303</v>
      </c>
      <c r="C136" s="67">
        <v>2000.4</v>
      </c>
      <c r="D136" s="67">
        <v>2919.9</v>
      </c>
      <c r="E136" s="67">
        <v>3470</v>
      </c>
      <c r="F136" s="67">
        <v>4160</v>
      </c>
      <c r="G136" s="67">
        <v>2300</v>
      </c>
    </row>
    <row r="137" spans="1:7" ht="18" customHeight="1">
      <c r="A137" s="75"/>
      <c r="B137" s="56" t="s">
        <v>300</v>
      </c>
      <c r="C137" s="67">
        <v>13975.11</v>
      </c>
      <c r="D137" s="67">
        <v>1069745.84</v>
      </c>
      <c r="E137" s="67">
        <v>889830</v>
      </c>
      <c r="F137" s="67">
        <v>743000</v>
      </c>
      <c r="G137" s="67">
        <v>610000</v>
      </c>
    </row>
    <row r="138" spans="1:7" ht="18" customHeight="1">
      <c r="A138" s="75"/>
      <c r="B138" s="56" t="s">
        <v>299</v>
      </c>
      <c r="C138" s="67">
        <v>7963.37</v>
      </c>
      <c r="D138" s="67">
        <v>7963.37</v>
      </c>
      <c r="E138" s="67">
        <v>7964</v>
      </c>
      <c r="F138" s="67">
        <v>7964</v>
      </c>
      <c r="G138" s="67">
        <v>7964</v>
      </c>
    </row>
    <row r="139" spans="1:7" ht="18" customHeight="1">
      <c r="A139" s="75"/>
      <c r="B139" s="56" t="s">
        <v>296</v>
      </c>
      <c r="C139" s="67">
        <v>0</v>
      </c>
      <c r="D139" s="67">
        <v>7299.75</v>
      </c>
      <c r="E139" s="67">
        <v>5980</v>
      </c>
      <c r="F139" s="67">
        <v>3160</v>
      </c>
      <c r="G139" s="67">
        <v>1000</v>
      </c>
    </row>
    <row r="140" spans="1:7" ht="18" customHeight="1">
      <c r="A140" s="75"/>
      <c r="B140" s="56" t="s">
        <v>309</v>
      </c>
      <c r="C140" s="67">
        <v>620.05</v>
      </c>
      <c r="D140" s="67">
        <v>19908.42</v>
      </c>
      <c r="E140" s="67">
        <v>0</v>
      </c>
      <c r="F140" s="67">
        <v>0</v>
      </c>
      <c r="G140" s="67">
        <v>0</v>
      </c>
    </row>
    <row r="141" spans="1:7" ht="18" customHeight="1">
      <c r="A141" s="75"/>
      <c r="B141" s="57" t="s">
        <v>307</v>
      </c>
      <c r="C141" s="67">
        <v>2553.44</v>
      </c>
      <c r="D141" s="67">
        <v>663.61</v>
      </c>
      <c r="E141" s="67">
        <v>600</v>
      </c>
      <c r="F141" s="67">
        <v>500</v>
      </c>
      <c r="G141" s="67">
        <v>500</v>
      </c>
    </row>
    <row r="142" spans="1:7" ht="18" customHeight="1">
      <c r="A142" s="75"/>
      <c r="B142" s="61" t="s">
        <v>297</v>
      </c>
      <c r="C142" s="67">
        <v>291541.05</v>
      </c>
      <c r="D142" s="67">
        <v>0</v>
      </c>
      <c r="E142" s="67">
        <v>0</v>
      </c>
      <c r="F142" s="67">
        <f>5!O465</f>
        <v>1000000</v>
      </c>
      <c r="G142" s="67">
        <f>5!P465</f>
        <v>0</v>
      </c>
    </row>
    <row r="143" spans="1:7" ht="18" customHeight="1">
      <c r="A143" s="75"/>
      <c r="B143" s="56" t="s">
        <v>313</v>
      </c>
      <c r="C143" s="67">
        <v>0</v>
      </c>
      <c r="D143" s="67">
        <v>502033.31</v>
      </c>
      <c r="E143" s="67">
        <v>1587200</v>
      </c>
      <c r="F143" s="67">
        <v>229500</v>
      </c>
      <c r="G143" s="67">
        <v>10923</v>
      </c>
    </row>
    <row r="144" spans="1:7" ht="18" customHeight="1">
      <c r="A144" s="75"/>
      <c r="B144" s="56" t="s">
        <v>314</v>
      </c>
      <c r="C144" s="67">
        <v>0</v>
      </c>
      <c r="D144" s="67">
        <v>1725.4</v>
      </c>
      <c r="E144" s="67">
        <v>1726</v>
      </c>
      <c r="F144" s="67">
        <v>0</v>
      </c>
      <c r="G144" s="67">
        <v>0</v>
      </c>
    </row>
    <row r="145" spans="1:7" ht="30.75" customHeight="1">
      <c r="A145" s="73" t="s">
        <v>142</v>
      </c>
      <c r="B145" s="30" t="s">
        <v>231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</row>
    <row r="146" spans="1:7" ht="21" customHeight="1">
      <c r="A146" s="73" t="s">
        <v>5</v>
      </c>
      <c r="B146" s="74" t="s">
        <v>232</v>
      </c>
      <c r="C146" s="64">
        <f>C147+C148+C149+C150</f>
        <v>149096.99000000002</v>
      </c>
      <c r="D146" s="64">
        <f>D147+D148+D149+D150</f>
        <v>351715.44</v>
      </c>
      <c r="E146" s="64">
        <f>E147+E148+E149+E150</f>
        <v>213000</v>
      </c>
      <c r="F146" s="64">
        <f>F147+F148+F149+F150</f>
        <v>735000</v>
      </c>
      <c r="G146" s="64">
        <f>G147+G148+G149+G150</f>
        <v>1185000</v>
      </c>
    </row>
    <row r="147" spans="1:7" ht="18" customHeight="1">
      <c r="A147" s="75"/>
      <c r="B147" s="72" t="s">
        <v>295</v>
      </c>
      <c r="C147" s="67">
        <v>0</v>
      </c>
      <c r="D147" s="67">
        <v>120777.76</v>
      </c>
      <c r="E147" s="67">
        <v>89400</v>
      </c>
      <c r="F147" s="67">
        <v>70000</v>
      </c>
      <c r="G147" s="67">
        <v>371886</v>
      </c>
    </row>
    <row r="148" spans="1:7" ht="18" customHeight="1">
      <c r="A148" s="75"/>
      <c r="B148" s="56" t="s">
        <v>305</v>
      </c>
      <c r="C148" s="67">
        <v>103133.32</v>
      </c>
      <c r="D148" s="67">
        <v>159267.37</v>
      </c>
      <c r="E148" s="67">
        <v>42000</v>
      </c>
      <c r="F148" s="67">
        <v>220000</v>
      </c>
      <c r="G148" s="67">
        <v>163114</v>
      </c>
    </row>
    <row r="149" spans="1:7" ht="18" customHeight="1">
      <c r="A149" s="75"/>
      <c r="B149" s="57" t="s">
        <v>301</v>
      </c>
      <c r="C149" s="67">
        <v>16832.94</v>
      </c>
      <c r="D149" s="67">
        <v>26544.56</v>
      </c>
      <c r="E149" s="67">
        <v>40000</v>
      </c>
      <c r="F149" s="67">
        <v>30000</v>
      </c>
      <c r="G149" s="67">
        <v>30000</v>
      </c>
    </row>
    <row r="150" spans="1:7" ht="18" customHeight="1">
      <c r="A150" s="75"/>
      <c r="B150" s="56" t="s">
        <v>300</v>
      </c>
      <c r="C150" s="67">
        <v>29130.73</v>
      </c>
      <c r="D150" s="67">
        <v>45125.75</v>
      </c>
      <c r="E150" s="67">
        <v>41600</v>
      </c>
      <c r="F150" s="67">
        <v>415000</v>
      </c>
      <c r="G150" s="67">
        <v>620000</v>
      </c>
    </row>
    <row r="151" spans="1:7" ht="24" customHeight="1">
      <c r="A151" s="78"/>
      <c r="B151" s="51" t="s">
        <v>57</v>
      </c>
      <c r="C151" s="66">
        <f>C81+C122</f>
        <v>4460354.15</v>
      </c>
      <c r="D151" s="66">
        <f>D81+D122</f>
        <v>8158851.9399999995</v>
      </c>
      <c r="E151" s="66">
        <f>E81+E122</f>
        <v>10988335</v>
      </c>
      <c r="F151" s="66">
        <f>F81+F122</f>
        <v>11026916</v>
      </c>
      <c r="G151" s="66">
        <f>G81+G122</f>
        <v>10131291</v>
      </c>
    </row>
    <row r="152" ht="30" customHeight="1"/>
    <row r="153" spans="1:12" ht="24" customHeight="1">
      <c r="A153" s="16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ht="12.75" customHeight="1">
      <c r="B154" s="4" t="s">
        <v>316</v>
      </c>
    </row>
    <row r="155" spans="2:7" ht="15" customHeight="1">
      <c r="B155" s="56" t="s">
        <v>295</v>
      </c>
      <c r="C155" s="81">
        <f>C42+C49+C53+C64</f>
        <v>2917238.89</v>
      </c>
      <c r="D155" s="81">
        <f>D42+D49+D53+D64</f>
        <v>3454190.72</v>
      </c>
      <c r="E155" s="81">
        <f>E42+E49+E53+E64</f>
        <v>4659230</v>
      </c>
      <c r="F155" s="81">
        <f>F42+F49+F53+F64</f>
        <v>5196380</v>
      </c>
      <c r="G155" s="81">
        <f>G42+G49+G53+G64</f>
        <v>5474741</v>
      </c>
    </row>
    <row r="156" spans="2:7" ht="15" customHeight="1">
      <c r="B156" s="72" t="s">
        <v>305</v>
      </c>
      <c r="C156" s="81">
        <f>C59</f>
        <v>586009.12</v>
      </c>
      <c r="D156" s="81">
        <f>D59</f>
        <v>808281.9</v>
      </c>
      <c r="E156" s="81">
        <f>E59</f>
        <v>1139500</v>
      </c>
      <c r="F156" s="81">
        <f>F59</f>
        <v>1254000</v>
      </c>
      <c r="G156" s="81">
        <f>G59</f>
        <v>1455000</v>
      </c>
    </row>
    <row r="157" spans="2:7" ht="15" customHeight="1">
      <c r="B157" s="56" t="s">
        <v>302</v>
      </c>
      <c r="C157" s="81">
        <f>C50</f>
        <v>1063.07</v>
      </c>
      <c r="D157" s="81">
        <f>D50</f>
        <v>1075.05</v>
      </c>
      <c r="E157" s="81">
        <f>E50</f>
        <v>1070</v>
      </c>
      <c r="F157" s="81">
        <f>F50</f>
        <v>1070</v>
      </c>
      <c r="G157" s="81">
        <f>G50</f>
        <v>1070</v>
      </c>
    </row>
    <row r="158" spans="2:7" s="27" customFormat="1" ht="15" customHeight="1">
      <c r="B158" s="57" t="s">
        <v>304</v>
      </c>
      <c r="C158" s="82">
        <f>C54</f>
        <v>2037.61</v>
      </c>
      <c r="D158" s="82">
        <f>D54</f>
        <v>3483.97</v>
      </c>
      <c r="E158" s="82">
        <f>E54</f>
        <v>3153</v>
      </c>
      <c r="F158" s="82">
        <f>F54</f>
        <v>4061</v>
      </c>
      <c r="G158" s="82">
        <f>G54</f>
        <v>5309</v>
      </c>
    </row>
    <row r="159" spans="2:7" s="27" customFormat="1" ht="15" customHeight="1">
      <c r="B159" s="57" t="s">
        <v>301</v>
      </c>
      <c r="C159" s="82">
        <f>C51+C55</f>
        <v>973523.4099999999</v>
      </c>
      <c r="D159" s="82">
        <f>D51+D55</f>
        <v>1004844.3899999999</v>
      </c>
      <c r="E159" s="82">
        <f>E51+E55</f>
        <v>1164664</v>
      </c>
      <c r="F159" s="82">
        <f>F51+F55</f>
        <v>1235170</v>
      </c>
      <c r="G159" s="82">
        <f>G51+G55</f>
        <v>1306170</v>
      </c>
    </row>
    <row r="160" spans="2:7" s="27" customFormat="1" ht="15" customHeight="1">
      <c r="B160" s="57" t="s">
        <v>303</v>
      </c>
      <c r="C160" s="82">
        <f>C56</f>
        <v>102262.13</v>
      </c>
      <c r="D160" s="82">
        <f>D56</f>
        <v>109894.49</v>
      </c>
      <c r="E160" s="82">
        <f>E56</f>
        <v>128030</v>
      </c>
      <c r="F160" s="82">
        <f>F56</f>
        <v>125000</v>
      </c>
      <c r="G160" s="82">
        <f>G56</f>
        <v>125000</v>
      </c>
    </row>
    <row r="161" spans="1:12" s="27" customFormat="1" ht="15" customHeight="1">
      <c r="A161" s="4"/>
      <c r="B161" s="56" t="s">
        <v>300</v>
      </c>
      <c r="C161" s="81">
        <f aca="true" t="shared" si="5" ref="C161:G164">C44</f>
        <v>142273.4</v>
      </c>
      <c r="D161" s="81">
        <f t="shared" si="5"/>
        <v>1137301.74</v>
      </c>
      <c r="E161" s="81">
        <f t="shared" si="5"/>
        <v>974430</v>
      </c>
      <c r="F161" s="81">
        <f t="shared" si="5"/>
        <v>1218000</v>
      </c>
      <c r="G161" s="81">
        <f t="shared" si="5"/>
        <v>1273000</v>
      </c>
      <c r="H161" s="4"/>
      <c r="I161" s="4"/>
      <c r="J161" s="4"/>
      <c r="K161" s="4"/>
      <c r="L161" s="4"/>
    </row>
    <row r="162" spans="1:12" s="27" customFormat="1" ht="15" customHeight="1">
      <c r="A162" s="4"/>
      <c r="B162" s="56" t="s">
        <v>296</v>
      </c>
      <c r="C162" s="81">
        <f t="shared" si="5"/>
        <v>1762.56</v>
      </c>
      <c r="D162" s="81">
        <f t="shared" si="5"/>
        <v>118388.75</v>
      </c>
      <c r="E162" s="81">
        <f t="shared" si="5"/>
        <v>85115</v>
      </c>
      <c r="F162" s="81">
        <f t="shared" si="5"/>
        <v>40490</v>
      </c>
      <c r="G162" s="81">
        <f t="shared" si="5"/>
        <v>2000</v>
      </c>
      <c r="H162" s="4"/>
      <c r="I162" s="4"/>
      <c r="J162" s="4"/>
      <c r="K162" s="4"/>
      <c r="L162" s="4"/>
    </row>
    <row r="163" spans="1:12" s="27" customFormat="1" ht="15" customHeight="1">
      <c r="A163" s="4"/>
      <c r="B163" s="56" t="s">
        <v>299</v>
      </c>
      <c r="C163" s="81">
        <f t="shared" si="5"/>
        <v>7963.37</v>
      </c>
      <c r="D163" s="81">
        <f t="shared" si="5"/>
        <v>7963.37</v>
      </c>
      <c r="E163" s="81">
        <f t="shared" si="5"/>
        <v>7964</v>
      </c>
      <c r="F163" s="81">
        <f t="shared" si="5"/>
        <v>7964</v>
      </c>
      <c r="G163" s="81">
        <f t="shared" si="5"/>
        <v>7964</v>
      </c>
      <c r="H163" s="4"/>
      <c r="I163" s="4"/>
      <c r="J163" s="4"/>
      <c r="K163" s="4"/>
      <c r="L163" s="4"/>
    </row>
    <row r="164" spans="1:12" s="27" customFormat="1" ht="15" customHeight="1">
      <c r="A164" s="4"/>
      <c r="B164" s="56" t="s">
        <v>312</v>
      </c>
      <c r="C164" s="81">
        <f t="shared" si="5"/>
        <v>0</v>
      </c>
      <c r="D164" s="81">
        <f t="shared" si="5"/>
        <v>0</v>
      </c>
      <c r="E164" s="81">
        <f t="shared" si="5"/>
        <v>0</v>
      </c>
      <c r="F164" s="81">
        <f t="shared" si="5"/>
        <v>10000</v>
      </c>
      <c r="G164" s="81">
        <f t="shared" si="5"/>
        <v>15000</v>
      </c>
      <c r="H164" s="4"/>
      <c r="I164" s="4"/>
      <c r="J164" s="4"/>
      <c r="K164" s="4"/>
      <c r="L164" s="4"/>
    </row>
    <row r="165" spans="1:12" s="27" customFormat="1" ht="15" customHeight="1">
      <c r="A165" s="4"/>
      <c r="B165" s="56" t="s">
        <v>309</v>
      </c>
      <c r="C165" s="81">
        <f aca="true" t="shared" si="6" ref="C165:G167">C60</f>
        <v>13892.34</v>
      </c>
      <c r="D165" s="81">
        <f t="shared" si="6"/>
        <v>19908.42</v>
      </c>
      <c r="E165" s="81">
        <f t="shared" si="6"/>
        <v>0</v>
      </c>
      <c r="F165" s="81">
        <f t="shared" si="6"/>
        <v>0</v>
      </c>
      <c r="G165" s="81">
        <f t="shared" si="6"/>
        <v>0</v>
      </c>
      <c r="H165" s="4"/>
      <c r="I165" s="4"/>
      <c r="J165" s="4"/>
      <c r="K165" s="4"/>
      <c r="L165" s="4"/>
    </row>
    <row r="166" spans="1:12" s="27" customFormat="1" ht="15" customHeight="1">
      <c r="A166" s="4"/>
      <c r="B166" s="56" t="s">
        <v>306</v>
      </c>
      <c r="C166" s="81">
        <f t="shared" si="6"/>
        <v>132.72</v>
      </c>
      <c r="D166" s="81">
        <f t="shared" si="6"/>
        <v>1327.23</v>
      </c>
      <c r="E166" s="81">
        <f t="shared" si="6"/>
        <v>670</v>
      </c>
      <c r="F166" s="81">
        <f t="shared" si="6"/>
        <v>1000</v>
      </c>
      <c r="G166" s="81">
        <f t="shared" si="6"/>
        <v>1000</v>
      </c>
      <c r="H166" s="4"/>
      <c r="I166" s="4"/>
      <c r="J166" s="4"/>
      <c r="K166" s="4"/>
      <c r="L166" s="4"/>
    </row>
    <row r="167" spans="1:12" s="27" customFormat="1" ht="15" customHeight="1">
      <c r="A167" s="4"/>
      <c r="B167" s="56" t="s">
        <v>311</v>
      </c>
      <c r="C167" s="81">
        <f t="shared" si="6"/>
        <v>199.22</v>
      </c>
      <c r="D167" s="81">
        <f t="shared" si="6"/>
        <v>0</v>
      </c>
      <c r="E167" s="81">
        <f t="shared" si="6"/>
        <v>0</v>
      </c>
      <c r="F167" s="81">
        <f t="shared" si="6"/>
        <v>0</v>
      </c>
      <c r="G167" s="81">
        <f t="shared" si="6"/>
        <v>0</v>
      </c>
      <c r="H167" s="4"/>
      <c r="I167" s="4"/>
      <c r="J167" s="4"/>
      <c r="K167" s="4"/>
      <c r="L167" s="4"/>
    </row>
    <row r="168" spans="1:12" s="27" customFormat="1" ht="15" customHeight="1">
      <c r="A168" s="4"/>
      <c r="B168" s="57" t="s">
        <v>307</v>
      </c>
      <c r="C168" s="81">
        <f>C67+C57+C70</f>
        <v>14676.53</v>
      </c>
      <c r="D168" s="81">
        <f>D67+D57+D70</f>
        <v>663.61</v>
      </c>
      <c r="E168" s="81">
        <f>E67+E57+E70</f>
        <v>600</v>
      </c>
      <c r="F168" s="81">
        <f>F67+F57+F70</f>
        <v>500</v>
      </c>
      <c r="G168" s="81">
        <f>G67+G57+G70</f>
        <v>500</v>
      </c>
      <c r="H168" s="4"/>
      <c r="I168" s="4"/>
      <c r="J168" s="4"/>
      <c r="K168" s="4"/>
      <c r="L168" s="4"/>
    </row>
    <row r="169" spans="1:12" s="27" customFormat="1" ht="15" customHeight="1">
      <c r="A169" s="4"/>
      <c r="B169" s="68" t="s">
        <v>310</v>
      </c>
      <c r="C169" s="81">
        <f>C69</f>
        <v>278794.61</v>
      </c>
      <c r="D169" s="81">
        <f>D69</f>
        <v>0</v>
      </c>
      <c r="E169" s="81">
        <f>E69</f>
        <v>0</v>
      </c>
      <c r="F169" s="81">
        <f>F69</f>
        <v>0</v>
      </c>
      <c r="G169" s="81">
        <f>G69</f>
        <v>0</v>
      </c>
      <c r="H169" s="4"/>
      <c r="I169" s="4"/>
      <c r="J169" s="4"/>
      <c r="K169" s="4"/>
      <c r="L169" s="4"/>
    </row>
    <row r="170" spans="1:12" s="27" customFormat="1" ht="12">
      <c r="A170" s="4"/>
      <c r="B170" s="61" t="s">
        <v>297</v>
      </c>
      <c r="C170" s="81">
        <f>4!C7</f>
        <v>530442.1</v>
      </c>
      <c r="D170" s="81">
        <f>4!D7</f>
        <v>0</v>
      </c>
      <c r="E170" s="81">
        <f>4!E7</f>
        <v>0</v>
      </c>
      <c r="F170" s="81">
        <f>4!F7</f>
        <v>1000000</v>
      </c>
      <c r="G170" s="81">
        <f>4!G7</f>
        <v>0</v>
      </c>
      <c r="H170" s="4"/>
      <c r="I170" s="4"/>
      <c r="J170" s="4"/>
      <c r="K170" s="4"/>
      <c r="L170" s="4"/>
    </row>
    <row r="171" spans="1:12" s="27" customFormat="1" ht="20.25" customHeight="1">
      <c r="A171" s="4"/>
      <c r="B171" s="5" t="s">
        <v>319</v>
      </c>
      <c r="C171" s="81">
        <f>SUM(C155:C170)</f>
        <v>5572271.079999999</v>
      </c>
      <c r="D171" s="81">
        <f>SUM(D155:D170)</f>
        <v>6667323.640000001</v>
      </c>
      <c r="E171" s="81">
        <f>SUM(E155:E170)</f>
        <v>8164426</v>
      </c>
      <c r="F171" s="81">
        <f>SUM(F155:F170)</f>
        <v>10093635</v>
      </c>
      <c r="G171" s="81">
        <f>SUM(G155:G170)</f>
        <v>9666754</v>
      </c>
      <c r="H171" s="4"/>
      <c r="I171" s="4"/>
      <c r="J171" s="4"/>
      <c r="K171" s="4"/>
      <c r="L171" s="4"/>
    </row>
    <row r="172" spans="1:12" s="27" customFormat="1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s="27" customFormat="1" ht="15" customHeight="1">
      <c r="A173" s="4"/>
      <c r="B173" s="4" t="s">
        <v>317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s="27" customFormat="1" ht="15" customHeight="1">
      <c r="A174" s="4"/>
      <c r="B174" s="56" t="s">
        <v>295</v>
      </c>
      <c r="C174" s="81">
        <f>C83+C90+C105+C112+C114+C118+C124+C131+C147+4!C12+4!C14</f>
        <v>2705815.47</v>
      </c>
      <c r="D174" s="81">
        <f>D83+D90+D105+D112+D114+D118+D124+D131+D147+4!D12+4!D14</f>
        <v>3454190.7199999993</v>
      </c>
      <c r="E174" s="81">
        <f>E83+E90+E105+E112+E114+E118+E124+E131+E147+4!E12+4!E14</f>
        <v>4659230</v>
      </c>
      <c r="F174" s="81">
        <f>F83+F90+F105+F112+F114+F118+F124+F131+F147+4!F12+4!F14</f>
        <v>5196380</v>
      </c>
      <c r="G174" s="81">
        <f>G83+G90+G105+G112+G114+G118+G124+G131+G147+4!G12+4!G14</f>
        <v>5474741</v>
      </c>
      <c r="H174" s="4"/>
      <c r="I174" s="4"/>
      <c r="J174" s="4"/>
      <c r="K174" s="4"/>
      <c r="L174" s="4"/>
    </row>
    <row r="175" spans="1:12" s="27" customFormat="1" ht="18.75" customHeight="1">
      <c r="A175" s="4"/>
      <c r="B175" s="72" t="s">
        <v>305</v>
      </c>
      <c r="C175" s="81">
        <f>C84+C91+C110+C116+C119+C132+C148</f>
        <v>586009.11</v>
      </c>
      <c r="D175" s="81">
        <f>D84+D91+D110+D116+D119+D132+D148</f>
        <v>808281.9</v>
      </c>
      <c r="E175" s="81">
        <f>E84+E91+E110+E116+E119+E132+E148</f>
        <v>1139500</v>
      </c>
      <c r="F175" s="81">
        <f>F84+F91+F110+F116+F119+F132+F148</f>
        <v>1254000</v>
      </c>
      <c r="G175" s="81">
        <f>G84+G91+G110+G116+G119+G132+G148+G125</f>
        <v>1455000</v>
      </c>
      <c r="H175" s="4"/>
      <c r="I175" s="4"/>
      <c r="J175" s="4"/>
      <c r="K175" s="4"/>
      <c r="L175" s="4"/>
    </row>
    <row r="176" spans="1:12" s="27" customFormat="1" ht="15" customHeight="1">
      <c r="A176" s="4"/>
      <c r="B176" s="56" t="s">
        <v>302</v>
      </c>
      <c r="C176" s="81">
        <f>C92+C133</f>
        <v>1063.07</v>
      </c>
      <c r="D176" s="81">
        <f>D92+D133</f>
        <v>1075.05</v>
      </c>
      <c r="E176" s="81">
        <f>E92+E133</f>
        <v>1070</v>
      </c>
      <c r="F176" s="81">
        <f>F92+F133</f>
        <v>1070</v>
      </c>
      <c r="G176" s="81">
        <f>G92+G133</f>
        <v>1070</v>
      </c>
      <c r="H176" s="4"/>
      <c r="I176" s="4"/>
      <c r="J176" s="4"/>
      <c r="K176" s="4"/>
      <c r="L176" s="4"/>
    </row>
    <row r="177" spans="1:12" s="27" customFormat="1" ht="15" customHeight="1">
      <c r="A177" s="4"/>
      <c r="B177" s="57" t="s">
        <v>304</v>
      </c>
      <c r="C177" s="82">
        <f>C93+C106+C134</f>
        <v>2037.6100000000001</v>
      </c>
      <c r="D177" s="82">
        <f>D93+D106+D134</f>
        <v>3483.98</v>
      </c>
      <c r="E177" s="82">
        <f>E93+E106+E134</f>
        <v>3153</v>
      </c>
      <c r="F177" s="82">
        <f>F93+F106+F134</f>
        <v>4061</v>
      </c>
      <c r="G177" s="82">
        <f>G93+G106+G134</f>
        <v>5309</v>
      </c>
      <c r="H177" s="4"/>
      <c r="I177" s="4"/>
      <c r="J177" s="4"/>
      <c r="K177" s="4"/>
      <c r="L177" s="4"/>
    </row>
    <row r="178" spans="1:12" s="27" customFormat="1" ht="15" customHeight="1">
      <c r="A178" s="4"/>
      <c r="B178" s="57" t="s">
        <v>301</v>
      </c>
      <c r="C178" s="82">
        <f>C94+C120+C126+C135+C149</f>
        <v>973523.4199999999</v>
      </c>
      <c r="D178" s="82">
        <f>D94+D120+D126+D135+D149</f>
        <v>1004844.3800000001</v>
      </c>
      <c r="E178" s="82">
        <f>E94+E120+E126+E135+E149</f>
        <v>1164664</v>
      </c>
      <c r="F178" s="82">
        <f>F94+F120+F126+F135+F149</f>
        <v>1235170</v>
      </c>
      <c r="G178" s="82">
        <f>G94+G120+G126+G135+G149</f>
        <v>1306170</v>
      </c>
      <c r="H178" s="4"/>
      <c r="I178" s="4"/>
      <c r="J178" s="4"/>
      <c r="K178" s="4"/>
      <c r="L178" s="4"/>
    </row>
    <row r="179" spans="2:7" ht="15" customHeight="1">
      <c r="B179" s="57" t="s">
        <v>303</v>
      </c>
      <c r="C179" s="82">
        <f>C85+C95+C107+C136</f>
        <v>98719.34</v>
      </c>
      <c r="D179" s="82">
        <f>D85+D95+D107+D136</f>
        <v>109894.47999999998</v>
      </c>
      <c r="E179" s="82">
        <f>E85+E95+E107+E136</f>
        <v>128030</v>
      </c>
      <c r="F179" s="82">
        <f>F85+F95+F107+F136</f>
        <v>125000</v>
      </c>
      <c r="G179" s="82">
        <f>G85+G95+G107+G136</f>
        <v>125000</v>
      </c>
    </row>
    <row r="180" spans="2:7" ht="15" customHeight="1">
      <c r="B180" s="56" t="s">
        <v>300</v>
      </c>
      <c r="C180" s="81">
        <f>C96+C115+C137+C150</f>
        <v>96117.12000000001</v>
      </c>
      <c r="D180" s="81">
        <f>D96+D115+D137+D150</f>
        <v>1137301.75</v>
      </c>
      <c r="E180" s="81">
        <f>E96+E115+E137+E150</f>
        <v>974430</v>
      </c>
      <c r="F180" s="81">
        <f>F96+F115+F137+F150</f>
        <v>1218000</v>
      </c>
      <c r="G180" s="81">
        <f>G96+G115+G137+G150</f>
        <v>1273000</v>
      </c>
    </row>
    <row r="181" spans="2:7" ht="15" customHeight="1">
      <c r="B181" s="56" t="s">
        <v>296</v>
      </c>
      <c r="C181" s="81">
        <f>C86+C97+C139</f>
        <v>1762.56</v>
      </c>
      <c r="D181" s="81">
        <f>D86+D97+D139</f>
        <v>118388.73999999999</v>
      </c>
      <c r="E181" s="81">
        <f>E86+E97+E139</f>
        <v>85115</v>
      </c>
      <c r="F181" s="81">
        <f>F86+F97+F139</f>
        <v>40490</v>
      </c>
      <c r="G181" s="81">
        <f>G86+G97+G139</f>
        <v>2000</v>
      </c>
    </row>
    <row r="182" spans="1:12" s="27" customFormat="1" ht="15" customHeight="1">
      <c r="A182" s="4"/>
      <c r="B182" s="56" t="s">
        <v>299</v>
      </c>
      <c r="C182" s="81">
        <f>C138</f>
        <v>7963.37</v>
      </c>
      <c r="D182" s="81">
        <f>D138</f>
        <v>7963.37</v>
      </c>
      <c r="E182" s="81">
        <f>E138</f>
        <v>7964</v>
      </c>
      <c r="F182" s="81">
        <f>F138</f>
        <v>7964</v>
      </c>
      <c r="G182" s="81">
        <f>G138</f>
        <v>7964</v>
      </c>
      <c r="H182" s="4"/>
      <c r="I182" s="4"/>
      <c r="J182" s="4"/>
      <c r="K182" s="4"/>
      <c r="L182" s="4"/>
    </row>
    <row r="183" spans="1:12" s="27" customFormat="1" ht="15" customHeight="1">
      <c r="A183" s="4"/>
      <c r="B183" s="56" t="s">
        <v>312</v>
      </c>
      <c r="C183" s="81">
        <v>0</v>
      </c>
      <c r="D183" s="81">
        <f>D66</f>
        <v>0</v>
      </c>
      <c r="E183" s="81">
        <f>E66</f>
        <v>0</v>
      </c>
      <c r="F183" s="81">
        <f>F87</f>
        <v>10000</v>
      </c>
      <c r="G183" s="81">
        <f>G87</f>
        <v>15000</v>
      </c>
      <c r="H183" s="4"/>
      <c r="I183" s="4"/>
      <c r="J183" s="4"/>
      <c r="K183" s="4"/>
      <c r="L183" s="4"/>
    </row>
    <row r="184" spans="1:12" s="27" customFormat="1" ht="12">
      <c r="A184" s="4"/>
      <c r="B184" s="56" t="s">
        <v>309</v>
      </c>
      <c r="C184" s="81">
        <f>C140</f>
        <v>620.05</v>
      </c>
      <c r="D184" s="81">
        <f>D140</f>
        <v>19908.42</v>
      </c>
      <c r="E184" s="81">
        <f>E140</f>
        <v>0</v>
      </c>
      <c r="F184" s="81">
        <f>F140</f>
        <v>0</v>
      </c>
      <c r="G184" s="81">
        <f>G140</f>
        <v>0</v>
      </c>
      <c r="H184" s="4"/>
      <c r="I184" s="4"/>
      <c r="J184" s="4"/>
      <c r="K184" s="4"/>
      <c r="L184" s="4"/>
    </row>
    <row r="185" spans="1:12" s="27" customFormat="1" ht="16.5" customHeight="1">
      <c r="A185" s="4"/>
      <c r="B185" s="56" t="s">
        <v>306</v>
      </c>
      <c r="C185" s="81">
        <f aca="true" t="shared" si="7" ref="C185:G186">C98</f>
        <v>132.72</v>
      </c>
      <c r="D185" s="81">
        <f t="shared" si="7"/>
        <v>1327.23</v>
      </c>
      <c r="E185" s="81">
        <f t="shared" si="7"/>
        <v>670</v>
      </c>
      <c r="F185" s="81">
        <f t="shared" si="7"/>
        <v>1000</v>
      </c>
      <c r="G185" s="81">
        <f t="shared" si="7"/>
        <v>1000</v>
      </c>
      <c r="H185" s="4"/>
      <c r="I185" s="4"/>
      <c r="J185" s="4"/>
      <c r="K185" s="4"/>
      <c r="L185" s="4"/>
    </row>
    <row r="186" spans="1:12" s="27" customFormat="1" ht="23.25" customHeight="1">
      <c r="A186" s="4"/>
      <c r="B186" s="56" t="s">
        <v>318</v>
      </c>
      <c r="C186" s="81">
        <f t="shared" si="7"/>
        <v>199.22</v>
      </c>
      <c r="D186" s="81">
        <f t="shared" si="7"/>
        <v>0</v>
      </c>
      <c r="E186" s="81">
        <f t="shared" si="7"/>
        <v>0</v>
      </c>
      <c r="F186" s="81">
        <f t="shared" si="7"/>
        <v>0</v>
      </c>
      <c r="G186" s="81">
        <f t="shared" si="7"/>
        <v>0</v>
      </c>
      <c r="H186" s="4"/>
      <c r="I186" s="4"/>
      <c r="J186" s="4"/>
      <c r="K186" s="4"/>
      <c r="L186" s="4"/>
    </row>
    <row r="187" spans="1:12" s="27" customFormat="1" ht="15.75" customHeight="1">
      <c r="A187" s="4"/>
      <c r="B187" s="57" t="s">
        <v>307</v>
      </c>
      <c r="C187" s="81">
        <f>C141+C100</f>
        <v>9921.26</v>
      </c>
      <c r="D187" s="81">
        <f>D141+D100</f>
        <v>663.61</v>
      </c>
      <c r="E187" s="81">
        <f>E141+E100</f>
        <v>600</v>
      </c>
      <c r="F187" s="81">
        <f>F141+F100</f>
        <v>500</v>
      </c>
      <c r="G187" s="81">
        <f>G141+G100</f>
        <v>500</v>
      </c>
      <c r="H187" s="4"/>
      <c r="I187" s="4"/>
      <c r="J187" s="4"/>
      <c r="K187" s="4"/>
      <c r="L187" s="4"/>
    </row>
    <row r="188" spans="1:12" s="27" customFormat="1" ht="21.75" customHeight="1">
      <c r="A188" s="4"/>
      <c r="B188" s="68" t="s">
        <v>310</v>
      </c>
      <c r="C188" s="81">
        <f>C128</f>
        <v>31870.06</v>
      </c>
      <c r="D188" s="81">
        <f>D128</f>
        <v>0</v>
      </c>
      <c r="E188" s="81">
        <f>E128</f>
        <v>0</v>
      </c>
      <c r="F188" s="81">
        <f>F128</f>
        <v>0</v>
      </c>
      <c r="G188" s="81">
        <f>G128</f>
        <v>0</v>
      </c>
      <c r="H188" s="4"/>
      <c r="I188" s="4"/>
      <c r="J188" s="4"/>
      <c r="K188" s="4"/>
      <c r="L188" s="4"/>
    </row>
    <row r="189" spans="1:12" s="27" customFormat="1" ht="15.75" customHeight="1">
      <c r="A189" s="4"/>
      <c r="B189" s="61" t="s">
        <v>297</v>
      </c>
      <c r="C189" s="81">
        <f>C142</f>
        <v>291541.05</v>
      </c>
      <c r="D189" s="81">
        <f>D142</f>
        <v>0</v>
      </c>
      <c r="E189" s="81">
        <f>E142</f>
        <v>0</v>
      </c>
      <c r="F189" s="81">
        <f>F142</f>
        <v>1000000</v>
      </c>
      <c r="G189" s="81">
        <f>G142</f>
        <v>0</v>
      </c>
      <c r="H189" s="4"/>
      <c r="I189" s="4"/>
      <c r="J189" s="4"/>
      <c r="K189" s="4"/>
      <c r="L189" s="4"/>
    </row>
    <row r="190" spans="1:12" s="27" customFormat="1" ht="17.25" customHeight="1">
      <c r="A190" s="4"/>
      <c r="B190" s="56" t="s">
        <v>313</v>
      </c>
      <c r="C190" s="81">
        <f>C88+C101+C108+C121+C127+C143</f>
        <v>11153.45</v>
      </c>
      <c r="D190" s="81">
        <f>D88+D101+D108+D121+D127+D143</f>
        <v>1431092.98</v>
      </c>
      <c r="E190" s="81">
        <f>E88+E101+E108+E121+E127+E143</f>
        <v>3496396</v>
      </c>
      <c r="F190" s="81">
        <f>F88+F101+F108+F121+F127+F143</f>
        <v>1205963</v>
      </c>
      <c r="G190" s="81">
        <f>G88+G101+G108+G121+G127+G143</f>
        <v>503537</v>
      </c>
      <c r="H190" s="4"/>
      <c r="I190" s="4"/>
      <c r="J190" s="4"/>
      <c r="K190" s="4"/>
      <c r="L190" s="4"/>
    </row>
    <row r="191" spans="1:12" s="27" customFormat="1" ht="12">
      <c r="A191" s="4"/>
      <c r="B191" s="56" t="s">
        <v>315</v>
      </c>
      <c r="C191" s="81">
        <f>C103</f>
        <v>0</v>
      </c>
      <c r="D191" s="81">
        <f>D103</f>
        <v>19908.42</v>
      </c>
      <c r="E191" s="81">
        <f>E103</f>
        <v>13280</v>
      </c>
      <c r="F191" s="81">
        <f>F103</f>
        <v>7700</v>
      </c>
      <c r="G191" s="81">
        <f>G103</f>
        <v>0</v>
      </c>
      <c r="H191" s="4"/>
      <c r="I191" s="4"/>
      <c r="J191" s="4"/>
      <c r="K191" s="4"/>
      <c r="L191" s="4"/>
    </row>
    <row r="192" spans="2:7" ht="12">
      <c r="B192" s="56" t="s">
        <v>314</v>
      </c>
      <c r="C192" s="81">
        <f>C102+C129+C144</f>
        <v>2925.87</v>
      </c>
      <c r="D192" s="81">
        <f>D102+D129+D144</f>
        <v>60833.5</v>
      </c>
      <c r="E192" s="81">
        <f>E102+E129+E144</f>
        <v>3798</v>
      </c>
      <c r="F192" s="81">
        <f>5!O586+5!O599</f>
        <v>10618</v>
      </c>
      <c r="G192" s="81">
        <f>G102+G129+G144</f>
        <v>0</v>
      </c>
    </row>
    <row r="193" spans="2:7" ht="12">
      <c r="B193" s="5" t="s">
        <v>320</v>
      </c>
      <c r="C193" s="81">
        <f>SUM(C174:C192)</f>
        <v>4821374.749999998</v>
      </c>
      <c r="D193" s="81">
        <f>SUM(D174:D192)</f>
        <v>8179158.530000001</v>
      </c>
      <c r="E193" s="81">
        <f>SUM(E174:E192)</f>
        <v>11677900</v>
      </c>
      <c r="F193" s="81">
        <f>SUM(F174:F192)</f>
        <v>11317916</v>
      </c>
      <c r="G193" s="81">
        <f>SUM(G174:G192)</f>
        <v>10170291</v>
      </c>
    </row>
  </sheetData>
  <sheetProtection/>
  <mergeCells count="5">
    <mergeCell ref="A13:B13"/>
    <mergeCell ref="A31:E31"/>
    <mergeCell ref="A28:B28"/>
    <mergeCell ref="A9:E9"/>
    <mergeCell ref="A33:G34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zoomScale="150" zoomScaleNormal="150" zoomScalePageLayoutView="0" workbookViewId="0" topLeftCell="A34">
      <selection activeCell="C15" sqref="C15"/>
    </sheetView>
  </sheetViews>
  <sheetFormatPr defaultColWidth="9.140625" defaultRowHeight="12.75"/>
  <cols>
    <col min="1" max="1" width="2.28125" style="173" customWidth="1"/>
    <col min="2" max="2" width="11.00390625" style="173" customWidth="1"/>
    <col min="3" max="3" width="48.421875" style="173" customWidth="1"/>
    <col min="4" max="8" width="12.140625" style="173" customWidth="1"/>
    <col min="9" max="16384" width="9.140625" style="173" customWidth="1"/>
  </cols>
  <sheetData>
    <row r="1" ht="24" customHeight="1">
      <c r="B1" s="172" t="s">
        <v>43</v>
      </c>
    </row>
    <row r="2" ht="18.75" customHeight="1">
      <c r="C2" s="174" t="s">
        <v>324</v>
      </c>
    </row>
    <row r="3" ht="18.75" customHeight="1">
      <c r="C3" s="174" t="s">
        <v>325</v>
      </c>
    </row>
    <row r="4" spans="2:8" ht="21" customHeight="1">
      <c r="B4" s="219" t="s">
        <v>395</v>
      </c>
      <c r="C4" s="219"/>
      <c r="D4" s="219"/>
      <c r="E4" s="219"/>
      <c r="F4" s="219"/>
      <c r="G4" s="219"/>
      <c r="H4" s="219"/>
    </row>
    <row r="5" ht="12" customHeight="1">
      <c r="H5" s="173" t="s">
        <v>275</v>
      </c>
    </row>
    <row r="6" spans="2:8" ht="36.75" customHeight="1">
      <c r="B6" s="175" t="s">
        <v>26</v>
      </c>
      <c r="C6" s="176" t="s">
        <v>16</v>
      </c>
      <c r="D6" s="177" t="s">
        <v>333</v>
      </c>
      <c r="E6" s="178" t="s">
        <v>262</v>
      </c>
      <c r="F6" s="178" t="s">
        <v>334</v>
      </c>
      <c r="G6" s="178" t="s">
        <v>335</v>
      </c>
      <c r="H6" s="178" t="s">
        <v>336</v>
      </c>
    </row>
    <row r="7" spans="2:8" ht="9.75" customHeight="1">
      <c r="B7" s="179">
        <v>1</v>
      </c>
      <c r="C7" s="179">
        <v>2</v>
      </c>
      <c r="D7" s="179">
        <v>3</v>
      </c>
      <c r="E7" s="179">
        <v>4</v>
      </c>
      <c r="F7" s="179">
        <v>5</v>
      </c>
      <c r="G7" s="179">
        <v>6</v>
      </c>
      <c r="H7" s="179">
        <v>7</v>
      </c>
    </row>
    <row r="8" spans="2:8" ht="18" customHeight="1">
      <c r="B8" s="180" t="s">
        <v>27</v>
      </c>
      <c r="C8" s="181" t="s">
        <v>17</v>
      </c>
      <c r="D8" s="181">
        <f>SUM(D9:D11)</f>
        <v>1135017.397</v>
      </c>
      <c r="E8" s="181">
        <f>SUM(E9:E11)</f>
        <v>1688698.6500000001</v>
      </c>
      <c r="F8" s="181">
        <f>SUM(F9:F11)</f>
        <v>1849470</v>
      </c>
      <c r="G8" s="181">
        <f>SUM(G9:G11)</f>
        <v>1696000</v>
      </c>
      <c r="H8" s="181">
        <f>SUM(H9:H11)</f>
        <v>1659700</v>
      </c>
    </row>
    <row r="9" spans="2:8" ht="13.5" customHeight="1">
      <c r="B9" s="182" t="s">
        <v>331</v>
      </c>
      <c r="C9" s="183" t="s">
        <v>332</v>
      </c>
      <c r="D9" s="184">
        <f>5!D13+5!D23+5!D27+5!D107+5!D112+5!D116+5!D120+5!D125+5!D75</f>
        <v>737332.7670000001</v>
      </c>
      <c r="E9" s="184">
        <f>5!E13+5!E23+5!E27+5!E107+5!E112+5!E116+5!E120+5!E125+5!E75</f>
        <v>1047780.2200000001</v>
      </c>
      <c r="F9" s="184">
        <f>5!F13+5!F23+5!F27+5!F107+5!F112+5!F116+5!F120+5!F125+5!F75</f>
        <v>1177870</v>
      </c>
      <c r="G9" s="184">
        <f>5!O13+5!O23+5!O27+5!O107+5!O112+5!O116+5!O120+5!O125+5!O75</f>
        <v>1115000</v>
      </c>
      <c r="H9" s="184">
        <f>5!P13+5!P23+5!P27+5!P107+5!P112+5!P116+5!P120+5!P125+5!P75</f>
        <v>1140700</v>
      </c>
    </row>
    <row r="10" spans="2:8" ht="13.5" customHeight="1">
      <c r="B10" s="182" t="s">
        <v>337</v>
      </c>
      <c r="C10" s="183" t="s">
        <v>338</v>
      </c>
      <c r="D10" s="184">
        <f>5!D41+5!D57+5!D48</f>
        <v>379357.37</v>
      </c>
      <c r="E10" s="184">
        <f>5!E41+5!E57+5!E48</f>
        <v>604419.66</v>
      </c>
      <c r="F10" s="184">
        <f>5!F41+5!F57+5!F48</f>
        <v>634600</v>
      </c>
      <c r="G10" s="184">
        <f>5!O41+5!O57+5!O48</f>
        <v>544000</v>
      </c>
      <c r="H10" s="184">
        <f>5!P41+5!P57+5!P48</f>
        <v>484000</v>
      </c>
    </row>
    <row r="11" spans="2:8" ht="13.5" customHeight="1">
      <c r="B11" s="182" t="s">
        <v>339</v>
      </c>
      <c r="C11" s="183" t="s">
        <v>340</v>
      </c>
      <c r="D11" s="184">
        <f>5!D473+5!D477</f>
        <v>18327.26</v>
      </c>
      <c r="E11" s="184">
        <f>5!E473+5!E477</f>
        <v>36498.770000000004</v>
      </c>
      <c r="F11" s="184">
        <f>5!F473+5!F477</f>
        <v>37000</v>
      </c>
      <c r="G11" s="184">
        <f>5!O473+5!O477</f>
        <v>37000</v>
      </c>
      <c r="H11" s="184">
        <f>5!P473+5!P477</f>
        <v>35000</v>
      </c>
    </row>
    <row r="12" spans="2:8" ht="18" customHeight="1">
      <c r="B12" s="180" t="s">
        <v>28</v>
      </c>
      <c r="C12" s="181" t="s">
        <v>18</v>
      </c>
      <c r="D12" s="181">
        <f>SUM(D13:D15)</f>
        <v>244343.18000000002</v>
      </c>
      <c r="E12" s="181">
        <f>SUM(E13:E15)</f>
        <v>267967.36</v>
      </c>
      <c r="F12" s="181">
        <f>SUM(F13:F15)</f>
        <v>333700</v>
      </c>
      <c r="G12" s="181">
        <f>SUM(G13:G15)</f>
        <v>330000</v>
      </c>
      <c r="H12" s="181">
        <f>SUM(H13:H15)</f>
        <v>331000</v>
      </c>
    </row>
    <row r="13" spans="2:8" ht="13.5" customHeight="1">
      <c r="B13" s="182" t="s">
        <v>341</v>
      </c>
      <c r="C13" s="183" t="s">
        <v>86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</row>
    <row r="14" spans="2:8" ht="13.5" customHeight="1">
      <c r="B14" s="182" t="s">
        <v>342</v>
      </c>
      <c r="C14" s="183" t="s">
        <v>345</v>
      </c>
      <c r="D14" s="184">
        <f>5!D85+5!D81</f>
        <v>238901.55000000002</v>
      </c>
      <c r="E14" s="184">
        <f>5!E85+5!E81</f>
        <v>240891.9</v>
      </c>
      <c r="F14" s="184">
        <f>5!F85+5!F81</f>
        <v>294000</v>
      </c>
      <c r="G14" s="184">
        <f>5!O85+5!O81</f>
        <v>295000</v>
      </c>
      <c r="H14" s="184">
        <f>5!P85+5!P81</f>
        <v>296000</v>
      </c>
    </row>
    <row r="15" spans="2:8" ht="13.5" customHeight="1">
      <c r="B15" s="182" t="s">
        <v>343</v>
      </c>
      <c r="C15" s="183" t="s">
        <v>346</v>
      </c>
      <c r="D15" s="184">
        <f>5!D89+5!D93+5!D97</f>
        <v>5441.63</v>
      </c>
      <c r="E15" s="184">
        <f>5!E89+5!E93+5!E97</f>
        <v>27075.46</v>
      </c>
      <c r="F15" s="184">
        <f>5!F89+5!F93+5!F97</f>
        <v>39700</v>
      </c>
      <c r="G15" s="184">
        <f>5!O89+5!O93+5!O97</f>
        <v>35000</v>
      </c>
      <c r="H15" s="184">
        <f>5!P89+5!P93+5!P97</f>
        <v>35000</v>
      </c>
    </row>
    <row r="16" spans="2:8" ht="18" customHeight="1">
      <c r="B16" s="180" t="s">
        <v>29</v>
      </c>
      <c r="C16" s="181" t="s">
        <v>19</v>
      </c>
      <c r="D16" s="181">
        <f>SUM(D17:D19)</f>
        <v>290136.77</v>
      </c>
      <c r="E16" s="181">
        <f>SUM(E17:E19)</f>
        <v>785719.0200000001</v>
      </c>
      <c r="F16" s="181">
        <f>SUM(F17:F19)</f>
        <v>875000</v>
      </c>
      <c r="G16" s="181">
        <f>SUM(G17:G19)</f>
        <v>739000</v>
      </c>
      <c r="H16" s="181">
        <f>SUM(H17:H19)</f>
        <v>859000</v>
      </c>
    </row>
    <row r="17" spans="2:8" ht="13.5" customHeight="1">
      <c r="B17" s="182" t="s">
        <v>349</v>
      </c>
      <c r="C17" s="183" t="s">
        <v>344</v>
      </c>
      <c r="D17" s="184">
        <f>5!D130</f>
        <v>0</v>
      </c>
      <c r="E17" s="184">
        <f>5!E130</f>
        <v>26544.56</v>
      </c>
      <c r="F17" s="184">
        <f>5!F130</f>
        <v>0</v>
      </c>
      <c r="G17" s="184">
        <f>5!O130</f>
        <v>0</v>
      </c>
      <c r="H17" s="184">
        <f>5!P130</f>
        <v>0</v>
      </c>
    </row>
    <row r="18" spans="2:8" ht="13.5" customHeight="1">
      <c r="B18" s="182" t="s">
        <v>350</v>
      </c>
      <c r="C18" s="183" t="s">
        <v>347</v>
      </c>
      <c r="D18" s="184">
        <f>5!D148+5!D152+5!D158+5!D325+5!D340</f>
        <v>290136.77</v>
      </c>
      <c r="E18" s="184">
        <f>5!E148+5!E152+5!E158+5!E325+5!E340</f>
        <v>729975.4400000001</v>
      </c>
      <c r="F18" s="184">
        <f>5!F148+5!F152+5!F158+5!F325+5!F340</f>
        <v>835000</v>
      </c>
      <c r="G18" s="184">
        <f>5!O148+5!O152+5!O158+5!O325+5!O340</f>
        <v>700000</v>
      </c>
      <c r="H18" s="184">
        <f>5!P148+5!P152+5!P158+5!P325+5!P340</f>
        <v>810000</v>
      </c>
    </row>
    <row r="19" spans="2:8" ht="13.5" customHeight="1">
      <c r="B19" s="182" t="s">
        <v>348</v>
      </c>
      <c r="C19" s="183" t="s">
        <v>351</v>
      </c>
      <c r="D19" s="184">
        <f>5!D137+5!D213+5!D209</f>
        <v>0</v>
      </c>
      <c r="E19" s="184">
        <f>5!E137+5!E213+5!E209</f>
        <v>29199.019999999997</v>
      </c>
      <c r="F19" s="184">
        <f>5!F137+5!F213+5!F209</f>
        <v>40000</v>
      </c>
      <c r="G19" s="184">
        <f>5!O137+5!O213+5!O209</f>
        <v>39000</v>
      </c>
      <c r="H19" s="184">
        <f>5!P137+5!P213+5!P209</f>
        <v>49000</v>
      </c>
    </row>
    <row r="20" spans="2:8" ht="18" customHeight="1">
      <c r="B20" s="180" t="s">
        <v>30</v>
      </c>
      <c r="C20" s="181" t="s">
        <v>20</v>
      </c>
      <c r="D20" s="181">
        <f>SUM(D21:D22)</f>
        <v>81341.63</v>
      </c>
      <c r="E20" s="181">
        <f>SUM(E21:E22)</f>
        <v>933704.95</v>
      </c>
      <c r="F20" s="181">
        <f>SUM(F21:F22)</f>
        <v>815800</v>
      </c>
      <c r="G20" s="181">
        <f>SUM(G21:G22)</f>
        <v>639000</v>
      </c>
      <c r="H20" s="181">
        <f>SUM(H21:H22)</f>
        <v>689000</v>
      </c>
    </row>
    <row r="21" spans="2:8" ht="13.5" customHeight="1">
      <c r="B21" s="185" t="s">
        <v>352</v>
      </c>
      <c r="C21" s="93" t="s">
        <v>354</v>
      </c>
      <c r="D21" s="29">
        <f>5!D167+5!D172+5!D176+5!D196+5!D202</f>
        <v>52689.27</v>
      </c>
      <c r="E21" s="29">
        <f>5!E167+5!E172+5!E176+5!E196+5!E202</f>
        <v>664277.65</v>
      </c>
      <c r="F21" s="29">
        <f>5!F167+5!F172+5!F176+5!F196+5!F202</f>
        <v>601800</v>
      </c>
      <c r="G21" s="29">
        <f>5!O167+5!O172+5!O176+5!O196+5!O202</f>
        <v>85000</v>
      </c>
      <c r="H21" s="29">
        <f>5!P167+5!P172+5!P176+5!P196+5!P202</f>
        <v>85000</v>
      </c>
    </row>
    <row r="22" spans="2:8" ht="13.5" customHeight="1">
      <c r="B22" s="185" t="s">
        <v>353</v>
      </c>
      <c r="C22" s="93" t="s">
        <v>355</v>
      </c>
      <c r="D22" s="29">
        <f>5!D180+5!D184+5!D189</f>
        <v>28652.36</v>
      </c>
      <c r="E22" s="29">
        <f>5!E180+5!E184+5!E189</f>
        <v>269427.3</v>
      </c>
      <c r="F22" s="29">
        <f>5!F180+5!F184+5!F189</f>
        <v>214000</v>
      </c>
      <c r="G22" s="29">
        <f>5!O180+5!O184+5!O189</f>
        <v>554000</v>
      </c>
      <c r="H22" s="29">
        <f>5!P180+5!P184+5!P189</f>
        <v>604000</v>
      </c>
    </row>
    <row r="23" spans="2:8" ht="18" customHeight="1">
      <c r="B23" s="180" t="s">
        <v>31</v>
      </c>
      <c r="C23" s="181" t="s">
        <v>37</v>
      </c>
      <c r="D23" s="181">
        <f>SUM(D24:D27)</f>
        <v>1114581</v>
      </c>
      <c r="E23" s="181">
        <f>SUM(E24:E27)</f>
        <v>2322118.25</v>
      </c>
      <c r="F23" s="181">
        <f>SUM(F24:F27)</f>
        <v>3746870</v>
      </c>
      <c r="G23" s="181">
        <f>SUM(G24:G27)</f>
        <v>3396000</v>
      </c>
      <c r="H23" s="181">
        <f>SUM(H24:H27)</f>
        <v>2608000</v>
      </c>
    </row>
    <row r="24" spans="2:8" ht="13.5" customHeight="1">
      <c r="B24" s="182" t="s">
        <v>356</v>
      </c>
      <c r="C24" s="183" t="s">
        <v>372</v>
      </c>
      <c r="D24" s="184">
        <f>5!D218+5!D223+5!D228+5!D242+5!D238+5!D247+5!D141</f>
        <v>63646.740000000005</v>
      </c>
      <c r="E24" s="184">
        <f>5!E218+5!E223+5!E228+5!E242+5!E238+5!E247+5!E141</f>
        <v>192448.07</v>
      </c>
      <c r="F24" s="184">
        <f>5!F218+5!F223+5!F228+5!F242+5!F238+5!F247+5!F141</f>
        <v>816000</v>
      </c>
      <c r="G24" s="184">
        <f>5!O218+5!O223+5!O228+5!O242+5!O238+5!O247+5!O141</f>
        <v>828000</v>
      </c>
      <c r="H24" s="184">
        <f>5!P218+5!P223+5!P228+5!P242+5!P238+5!P247+5!P141</f>
        <v>828000</v>
      </c>
    </row>
    <row r="25" spans="2:8" ht="13.5" customHeight="1">
      <c r="B25" s="182" t="s">
        <v>357</v>
      </c>
      <c r="C25" s="183" t="s">
        <v>373</v>
      </c>
      <c r="D25" s="184">
        <f>SUM(5!D252)</f>
        <v>0</v>
      </c>
      <c r="E25" s="184">
        <f>SUM(5!E252)</f>
        <v>0</v>
      </c>
      <c r="F25" s="184">
        <f>SUM(5!F252)</f>
        <v>0</v>
      </c>
      <c r="G25" s="184">
        <f>SUM(5!O252)</f>
        <v>0</v>
      </c>
      <c r="H25" s="184">
        <f>SUM(5!P252)</f>
        <v>0</v>
      </c>
    </row>
    <row r="26" spans="2:8" ht="13.5" customHeight="1">
      <c r="B26" s="182" t="s">
        <v>358</v>
      </c>
      <c r="C26" s="183" t="s">
        <v>374</v>
      </c>
      <c r="D26" s="184">
        <f>5!D257+5!D262+5!D271</f>
        <v>451904.77</v>
      </c>
      <c r="E26" s="184">
        <f>5!E257+5!E262+5!E271</f>
        <v>278717.89</v>
      </c>
      <c r="F26" s="184">
        <f>5!F257+5!F262+5!F271</f>
        <v>332000</v>
      </c>
      <c r="G26" s="184">
        <f>5!O257+5!O262+5!O271</f>
        <v>270000</v>
      </c>
      <c r="H26" s="184">
        <f>5!P257+5!P262+5!P271</f>
        <v>270000</v>
      </c>
    </row>
    <row r="27" spans="2:8" ht="13.5" customHeight="1">
      <c r="B27" s="182" t="s">
        <v>359</v>
      </c>
      <c r="C27" s="183" t="s">
        <v>375</v>
      </c>
      <c r="D27" s="184">
        <f>5!D278+5!D284+5!D288+5!D300+5!D305+5!D309+5!D315+5!D332+5!D294+5!D319</f>
        <v>599029.49</v>
      </c>
      <c r="E27" s="184">
        <f>5!E278+5!E284+5!E288+5!E300+5!E305+5!E309+5!E315+5!E332+5!E294+5!E319</f>
        <v>1850952.29</v>
      </c>
      <c r="F27" s="184">
        <f>5!F278+5!F284+5!F288+5!F300+5!F305+5!F309+5!F315+5!F332+5!F294+5!F319</f>
        <v>2598870</v>
      </c>
      <c r="G27" s="184">
        <f>5!O278+5!O284+5!O288+5!O300+5!O305+5!O309+5!O315+5!O332+5!O294+5!O319</f>
        <v>2298000</v>
      </c>
      <c r="H27" s="184">
        <f>5!P278+5!P284+5!P288+5!P300+5!P305+5!P309+5!P315+5!P332+5!P294+5!P319</f>
        <v>1510000</v>
      </c>
    </row>
    <row r="28" spans="2:8" ht="18" customHeight="1">
      <c r="B28" s="180" t="s">
        <v>32</v>
      </c>
      <c r="C28" s="181" t="s">
        <v>21</v>
      </c>
      <c r="D28" s="181">
        <f>SUM(D29)</f>
        <v>92375.08</v>
      </c>
      <c r="E28" s="181">
        <f>SUM(E29)</f>
        <v>100869.32999999999</v>
      </c>
      <c r="F28" s="181">
        <f>SUM(F29)</f>
        <v>100000</v>
      </c>
      <c r="G28" s="181">
        <f>SUM(G29)</f>
        <v>4000</v>
      </c>
      <c r="H28" s="181">
        <f>SUM(H29)</f>
        <v>4000</v>
      </c>
    </row>
    <row r="29" spans="2:8" ht="13.5" customHeight="1">
      <c r="B29" s="182" t="s">
        <v>360</v>
      </c>
      <c r="C29" s="183" t="s">
        <v>376</v>
      </c>
      <c r="D29" s="184">
        <f>SUM(5!D347+5!D351+5!D355)</f>
        <v>92375.08</v>
      </c>
      <c r="E29" s="184">
        <f>SUM(5!E347+5!E351+5!E355)</f>
        <v>100869.32999999999</v>
      </c>
      <c r="F29" s="184">
        <f>SUM(5!F347+5!F351+5!F355)</f>
        <v>100000</v>
      </c>
      <c r="G29" s="184">
        <f>SUM(5!O347+5!O351+5!O355)</f>
        <v>4000</v>
      </c>
      <c r="H29" s="184">
        <f>SUM(5!P347+5!P351+5!P355)</f>
        <v>4000</v>
      </c>
    </row>
    <row r="30" spans="2:8" ht="18" customHeight="1">
      <c r="B30" s="180" t="s">
        <v>33</v>
      </c>
      <c r="C30" s="181" t="s">
        <v>22</v>
      </c>
      <c r="D30" s="181">
        <f>SUM(D31:D33)</f>
        <v>815336.3200000001</v>
      </c>
      <c r="E30" s="181">
        <f>SUM(E31:E33)</f>
        <v>1022731.43</v>
      </c>
      <c r="F30" s="181">
        <f>SUM(F31:F33)</f>
        <v>2007611</v>
      </c>
      <c r="G30" s="181">
        <f>SUM(G31:G33)</f>
        <v>3085556</v>
      </c>
      <c r="H30" s="181">
        <f>SUM(H31:H33)</f>
        <v>2830551</v>
      </c>
    </row>
    <row r="31" spans="2:8" ht="13.5" customHeight="1">
      <c r="B31" s="182" t="s">
        <v>361</v>
      </c>
      <c r="C31" s="183" t="s">
        <v>377</v>
      </c>
      <c r="D31" s="184">
        <f>5!D364+5!D360+5!D368+5!D375+5!D382</f>
        <v>373311.05</v>
      </c>
      <c r="E31" s="184">
        <f>5!E364+5!E360+5!E368+5!E375+5!E382</f>
        <v>296635.48</v>
      </c>
      <c r="F31" s="184">
        <f>5!F364+5!F360+5!F368+5!F375+5!F382</f>
        <v>411000</v>
      </c>
      <c r="G31" s="184">
        <f>5!O364+5!O360+5!O368+5!O375+5!O382</f>
        <v>920000</v>
      </c>
      <c r="H31" s="184">
        <f>5!P364+5!P360+5!P368+5!P375+5!P382</f>
        <v>1360000</v>
      </c>
    </row>
    <row r="32" spans="2:8" ht="13.5" customHeight="1">
      <c r="B32" s="182" t="s">
        <v>362</v>
      </c>
      <c r="C32" s="183" t="s">
        <v>378</v>
      </c>
      <c r="D32" s="184">
        <f>5!D388+5!D573+5!D608</f>
        <v>426098.53</v>
      </c>
      <c r="E32" s="184">
        <f>5!E388+5!E573+5!E608</f>
        <v>710169.2100000001</v>
      </c>
      <c r="F32" s="184">
        <f>5!F388+5!F573+5!F608</f>
        <v>1571611</v>
      </c>
      <c r="G32" s="184">
        <f>5!O388+5!O573+5!O608</f>
        <v>2137556</v>
      </c>
      <c r="H32" s="184">
        <f>5!P388+5!P573+5!P608</f>
        <v>1440551</v>
      </c>
    </row>
    <row r="33" spans="2:8" ht="13.5" customHeight="1">
      <c r="B33" s="182" t="s">
        <v>363</v>
      </c>
      <c r="C33" s="183" t="s">
        <v>379</v>
      </c>
      <c r="D33" s="184">
        <f>SUM(5!D468)</f>
        <v>15926.74</v>
      </c>
      <c r="E33" s="184">
        <f>SUM(5!E468)</f>
        <v>15926.74</v>
      </c>
      <c r="F33" s="184">
        <f>SUM(5!F468)</f>
        <v>25000</v>
      </c>
      <c r="G33" s="184">
        <f>SUM(5!O468)</f>
        <v>28000</v>
      </c>
      <c r="H33" s="184">
        <f>SUM(5!P468)</f>
        <v>30000</v>
      </c>
    </row>
    <row r="34" spans="2:8" ht="18" customHeight="1">
      <c r="B34" s="180" t="s">
        <v>35</v>
      </c>
      <c r="C34" s="181" t="s">
        <v>23</v>
      </c>
      <c r="D34" s="181">
        <f>SUM(D35:D36)</f>
        <v>558845.8800000001</v>
      </c>
      <c r="E34" s="181">
        <f>SUM(E35:E36)</f>
        <v>871935.7699999999</v>
      </c>
      <c r="F34" s="181">
        <f>SUM(F35:F36)</f>
        <v>1040484</v>
      </c>
      <c r="G34" s="181">
        <f>SUM(G35:G36)</f>
        <v>901960</v>
      </c>
      <c r="H34" s="181">
        <f>SUM(H35:H36)</f>
        <v>903640</v>
      </c>
    </row>
    <row r="35" spans="2:8" ht="13.5" customHeight="1">
      <c r="B35" s="182" t="s">
        <v>364</v>
      </c>
      <c r="C35" s="183" t="s">
        <v>380</v>
      </c>
      <c r="D35" s="184">
        <f>5!D529+5!D482+5!D490</f>
        <v>554945.6400000001</v>
      </c>
      <c r="E35" s="184">
        <f>5!E529+5!E482+5!E490</f>
        <v>859990.7199999999</v>
      </c>
      <c r="F35" s="184">
        <f>5!F529+5!F482+5!F490</f>
        <v>1022484</v>
      </c>
      <c r="G35" s="184">
        <f>5!O529+5!O482+5!O490</f>
        <v>883960</v>
      </c>
      <c r="H35" s="184">
        <f>5!P529+5!P482+5!P490</f>
        <v>885640</v>
      </c>
    </row>
    <row r="36" spans="2:8" ht="13.5" customHeight="1">
      <c r="B36" s="182" t="s">
        <v>365</v>
      </c>
      <c r="C36" s="183" t="s">
        <v>74</v>
      </c>
      <c r="D36" s="184">
        <f>5!D486</f>
        <v>3900.24</v>
      </c>
      <c r="E36" s="184">
        <f>5!E486</f>
        <v>11945.05</v>
      </c>
      <c r="F36" s="184">
        <f>5!F486</f>
        <v>18000</v>
      </c>
      <c r="G36" s="184">
        <f>5!O486</f>
        <v>18000</v>
      </c>
      <c r="H36" s="184">
        <f>5!P486</f>
        <v>18000</v>
      </c>
    </row>
    <row r="37" spans="2:8" ht="18" customHeight="1">
      <c r="B37" s="180" t="s">
        <v>36</v>
      </c>
      <c r="C37" s="181" t="s">
        <v>24</v>
      </c>
      <c r="D37" s="181">
        <f>SUM(D38:D43)</f>
        <v>128376.89</v>
      </c>
      <c r="E37" s="181">
        <f>SUM(E38:E43)</f>
        <v>165107.18000000002</v>
      </c>
      <c r="F37" s="181">
        <f>SUM(F38:F43)</f>
        <v>219400</v>
      </c>
      <c r="G37" s="181">
        <f>SUM(G38:G43)</f>
        <v>235400</v>
      </c>
      <c r="H37" s="181">
        <f>SUM(H38:H43)</f>
        <v>246400</v>
      </c>
    </row>
    <row r="38" spans="2:8" ht="13.5" customHeight="1">
      <c r="B38" s="182" t="s">
        <v>366</v>
      </c>
      <c r="C38" s="183" t="s">
        <v>381</v>
      </c>
      <c r="D38" s="184">
        <f>SUM(5!D509)</f>
        <v>7963.37</v>
      </c>
      <c r="E38" s="184">
        <f>SUM(5!E509)</f>
        <v>13272.28</v>
      </c>
      <c r="F38" s="184">
        <f>SUM(5!F509)</f>
        <v>14000</v>
      </c>
      <c r="G38" s="184">
        <f>SUM(5!O509)</f>
        <v>14000</v>
      </c>
      <c r="H38" s="184">
        <f>SUM(5!P509)</f>
        <v>14000</v>
      </c>
    </row>
    <row r="39" spans="2:8" ht="13.5" customHeight="1">
      <c r="B39" s="182" t="s">
        <v>367</v>
      </c>
      <c r="C39" s="183" t="s">
        <v>382</v>
      </c>
      <c r="D39" s="184">
        <f>SUM(5!D525)</f>
        <v>0</v>
      </c>
      <c r="E39" s="184">
        <f>SUM(5!E525)</f>
        <v>0</v>
      </c>
      <c r="F39" s="184">
        <f>SUM(5!F525)</f>
        <v>0</v>
      </c>
      <c r="G39" s="184">
        <f>SUM(5!O525)</f>
        <v>0</v>
      </c>
      <c r="H39" s="184">
        <f>SUM(5!P525)</f>
        <v>0</v>
      </c>
    </row>
    <row r="40" spans="2:8" ht="13.5" customHeight="1">
      <c r="B40" s="182" t="s">
        <v>368</v>
      </c>
      <c r="C40" s="183" t="s">
        <v>383</v>
      </c>
      <c r="D40" s="184">
        <f>5!D500+5!D504</f>
        <v>22775.23</v>
      </c>
      <c r="E40" s="184">
        <f>5!E500+5!E504</f>
        <v>31853.47</v>
      </c>
      <c r="F40" s="184">
        <f>5!F500+5!F504</f>
        <v>50400</v>
      </c>
      <c r="G40" s="184">
        <f>5!O500+5!O504</f>
        <v>55400</v>
      </c>
      <c r="H40" s="184">
        <f>5!P500+5!P504</f>
        <v>55400</v>
      </c>
    </row>
    <row r="41" spans="2:8" ht="13.5" customHeight="1">
      <c r="B41" s="182" t="s">
        <v>369</v>
      </c>
      <c r="C41" s="183" t="s">
        <v>384</v>
      </c>
      <c r="D41" s="184">
        <f>SUM(5!D513)</f>
        <v>1114.87</v>
      </c>
      <c r="E41" s="184">
        <f>SUM(5!E513)</f>
        <v>1194.51</v>
      </c>
      <c r="F41" s="184">
        <f>SUM(5!F513)</f>
        <v>2000</v>
      </c>
      <c r="G41" s="184">
        <f>SUM(5!O513)</f>
        <v>2000</v>
      </c>
      <c r="H41" s="184">
        <f>SUM(5!P513)</f>
        <v>2000</v>
      </c>
    </row>
    <row r="42" spans="2:8" ht="13.5" customHeight="1">
      <c r="B42" s="182" t="s">
        <v>370</v>
      </c>
      <c r="C42" s="186" t="s">
        <v>385</v>
      </c>
      <c r="D42" s="184">
        <f>SUM(5!D496)</f>
        <v>72541.42</v>
      </c>
      <c r="E42" s="184">
        <f>SUM(5!E496)</f>
        <v>84942.6</v>
      </c>
      <c r="F42" s="184">
        <f>SUM(5!F496)</f>
        <v>119000</v>
      </c>
      <c r="G42" s="184">
        <f>SUM(5!O496)</f>
        <v>130000</v>
      </c>
      <c r="H42" s="184">
        <f>SUM(5!P496)</f>
        <v>140000</v>
      </c>
    </row>
    <row r="43" spans="2:8" ht="13.5" customHeight="1">
      <c r="B43" s="182" t="s">
        <v>371</v>
      </c>
      <c r="C43" s="183" t="s">
        <v>386</v>
      </c>
      <c r="D43" s="184">
        <f>SUM(5!D521)</f>
        <v>23982</v>
      </c>
      <c r="E43" s="184">
        <f>SUM(5!E521)</f>
        <v>33844.32</v>
      </c>
      <c r="F43" s="184">
        <f>SUM(5!F521)</f>
        <v>34000</v>
      </c>
      <c r="G43" s="184">
        <f>SUM(5!O521)</f>
        <v>34000</v>
      </c>
      <c r="H43" s="184">
        <f>SUM(5!P521)</f>
        <v>35000</v>
      </c>
    </row>
    <row r="44" spans="2:8" s="189" customFormat="1" ht="19.5" customHeight="1">
      <c r="B44" s="84"/>
      <c r="C44" s="188" t="s">
        <v>25</v>
      </c>
      <c r="D44" s="188">
        <f>SUM(D8+D12+D16+D20+D23+D28+D30+D34+D37)</f>
        <v>4460354.147</v>
      </c>
      <c r="E44" s="188">
        <f>SUM(E8+E12+E16+E20+E23+E28+E30+E34+E37)</f>
        <v>8158851.9399999995</v>
      </c>
      <c r="F44" s="188">
        <f>SUM(F8+F12+F16+F20+F23+F28+F30+F34+F37)</f>
        <v>10988335</v>
      </c>
      <c r="G44" s="188">
        <f>SUM(G8+G12+G16+G20+G23+G28+G30+G34+G37)</f>
        <v>11026916</v>
      </c>
      <c r="H44" s="188">
        <f>SUM(H8+H12+H16+H20+H23+H28+H30+H34+H37)</f>
        <v>10131291</v>
      </c>
    </row>
    <row r="46" spans="6:8" ht="16.5" customHeight="1">
      <c r="F46" s="220"/>
      <c r="G46" s="220"/>
      <c r="H46" s="220"/>
    </row>
    <row r="47" spans="4:8" ht="21" customHeight="1">
      <c r="D47" s="187"/>
      <c r="E47" s="187"/>
      <c r="F47" s="187"/>
      <c r="G47" s="187"/>
      <c r="H47" s="187"/>
    </row>
  </sheetData>
  <sheetProtection/>
  <mergeCells count="2">
    <mergeCell ref="B4:H4"/>
    <mergeCell ref="F46:H46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7" width="15.7109375" style="0" customWidth="1"/>
    <col min="8" max="9" width="13.7109375" style="0" customWidth="1"/>
  </cols>
  <sheetData>
    <row r="1" spans="1:7" s="27" customFormat="1" ht="46.5" customHeight="1">
      <c r="A1" s="191"/>
      <c r="B1" s="210" t="s">
        <v>390</v>
      </c>
      <c r="C1" s="191"/>
      <c r="D1" s="191"/>
      <c r="E1" s="191"/>
      <c r="F1" s="191"/>
      <c r="G1" s="191"/>
    </row>
    <row r="2" spans="1:7" s="4" customFormat="1" ht="22.5" customHeight="1">
      <c r="A2" s="211" t="s">
        <v>323</v>
      </c>
      <c r="B2" s="192"/>
      <c r="C2" s="193"/>
      <c r="D2" s="193"/>
      <c r="E2" s="193"/>
      <c r="F2" s="193"/>
      <c r="G2" s="193" t="s">
        <v>275</v>
      </c>
    </row>
    <row r="3" spans="1:7" s="4" customFormat="1" ht="35.25" customHeight="1">
      <c r="A3" s="194" t="s">
        <v>45</v>
      </c>
      <c r="B3" s="85" t="s">
        <v>63</v>
      </c>
      <c r="C3" s="195" t="s">
        <v>267</v>
      </c>
      <c r="D3" s="196" t="s">
        <v>268</v>
      </c>
      <c r="E3" s="195" t="s">
        <v>269</v>
      </c>
      <c r="F3" s="195" t="s">
        <v>270</v>
      </c>
      <c r="G3" s="195" t="s">
        <v>271</v>
      </c>
    </row>
    <row r="4" spans="1:7" s="4" customFormat="1" ht="30" customHeight="1">
      <c r="A4" s="197" t="s">
        <v>88</v>
      </c>
      <c r="B4" s="198" t="s">
        <v>89</v>
      </c>
      <c r="C4" s="199">
        <f>C5+C6</f>
        <v>530442.1</v>
      </c>
      <c r="D4" s="199">
        <f>D5+D6</f>
        <v>0</v>
      </c>
      <c r="E4" s="199">
        <f>E5+E6</f>
        <v>0</v>
      </c>
      <c r="F4" s="199">
        <f>F5+F6</f>
        <v>1000000</v>
      </c>
      <c r="G4" s="199">
        <f>G5+G6</f>
        <v>0</v>
      </c>
    </row>
    <row r="5" spans="1:7" s="4" customFormat="1" ht="30" customHeight="1">
      <c r="A5" s="200" t="s">
        <v>221</v>
      </c>
      <c r="B5" s="201" t="s">
        <v>222</v>
      </c>
      <c r="C5" s="202">
        <v>0</v>
      </c>
      <c r="D5" s="202">
        <v>0</v>
      </c>
      <c r="E5" s="202">
        <v>0</v>
      </c>
      <c r="F5" s="202">
        <v>0</v>
      </c>
      <c r="G5" s="202">
        <v>0</v>
      </c>
    </row>
    <row r="6" spans="1:7" s="4" customFormat="1" ht="30" customHeight="1">
      <c r="A6" s="200" t="s">
        <v>208</v>
      </c>
      <c r="B6" s="201" t="s">
        <v>209</v>
      </c>
      <c r="C6" s="202">
        <f>C7</f>
        <v>530442.1</v>
      </c>
      <c r="D6" s="202">
        <f>D7</f>
        <v>0</v>
      </c>
      <c r="E6" s="202">
        <f>E7</f>
        <v>0</v>
      </c>
      <c r="F6" s="202">
        <f>F7</f>
        <v>1000000</v>
      </c>
      <c r="G6" s="202">
        <f>G7</f>
        <v>0</v>
      </c>
    </row>
    <row r="7" spans="1:7" s="4" customFormat="1" ht="30" customHeight="1">
      <c r="A7" s="203"/>
      <c r="B7" s="204" t="s">
        <v>297</v>
      </c>
      <c r="C7" s="205">
        <v>530442.1</v>
      </c>
      <c r="D7" s="205">
        <v>0</v>
      </c>
      <c r="E7" s="205">
        <v>0</v>
      </c>
      <c r="F7" s="205">
        <v>1000000</v>
      </c>
      <c r="G7" s="205">
        <v>0</v>
      </c>
    </row>
    <row r="8" spans="1:7" ht="19.5" customHeight="1">
      <c r="A8" s="193"/>
      <c r="B8" s="193"/>
      <c r="C8" s="193"/>
      <c r="D8" s="193"/>
      <c r="E8" s="193"/>
      <c r="F8" s="193"/>
      <c r="G8" s="193"/>
    </row>
    <row r="9" spans="1:7" s="4" customFormat="1" ht="34.5" customHeight="1">
      <c r="A9" s="194" t="s">
        <v>45</v>
      </c>
      <c r="B9" s="28" t="s">
        <v>10</v>
      </c>
      <c r="C9" s="195" t="s">
        <v>267</v>
      </c>
      <c r="D9" s="196" t="s">
        <v>268</v>
      </c>
      <c r="E9" s="195" t="s">
        <v>269</v>
      </c>
      <c r="F9" s="195" t="s">
        <v>270</v>
      </c>
      <c r="G9" s="195" t="s">
        <v>271</v>
      </c>
    </row>
    <row r="10" spans="1:7" ht="30" customHeight="1">
      <c r="A10" s="206" t="s">
        <v>204</v>
      </c>
      <c r="B10" s="198" t="s">
        <v>205</v>
      </c>
      <c r="C10" s="199">
        <f>C11+C13</f>
        <v>361020.6</v>
      </c>
      <c r="D10" s="199">
        <f>D11+D13</f>
        <v>20306.59</v>
      </c>
      <c r="E10" s="199">
        <f>E11+E13</f>
        <v>689565</v>
      </c>
      <c r="F10" s="199">
        <f>F11+F13</f>
        <v>291000</v>
      </c>
      <c r="G10" s="199">
        <f>G11+G13</f>
        <v>39000</v>
      </c>
    </row>
    <row r="11" spans="1:7" ht="30" customHeight="1">
      <c r="A11" s="207" t="s">
        <v>247</v>
      </c>
      <c r="B11" s="201" t="s">
        <v>249</v>
      </c>
      <c r="C11" s="202">
        <f>C12</f>
        <v>356971.13</v>
      </c>
      <c r="D11" s="202">
        <f>D12</f>
        <v>0</v>
      </c>
      <c r="E11" s="202">
        <f>E12</f>
        <v>0</v>
      </c>
      <c r="F11" s="202">
        <f>F12</f>
        <v>0</v>
      </c>
      <c r="G11" s="202">
        <f>G12</f>
        <v>0</v>
      </c>
    </row>
    <row r="12" spans="1:7" ht="30" customHeight="1">
      <c r="A12" s="208"/>
      <c r="B12" s="209" t="s">
        <v>295</v>
      </c>
      <c r="C12" s="205">
        <v>356971.13</v>
      </c>
      <c r="D12" s="205">
        <v>0</v>
      </c>
      <c r="E12" s="205">
        <v>0</v>
      </c>
      <c r="F12" s="205">
        <v>0</v>
      </c>
      <c r="G12" s="205">
        <v>0</v>
      </c>
    </row>
    <row r="13" spans="1:7" ht="30" customHeight="1">
      <c r="A13" s="207" t="s">
        <v>206</v>
      </c>
      <c r="B13" s="201" t="s">
        <v>207</v>
      </c>
      <c r="C13" s="202">
        <f>C14</f>
        <v>4049.47</v>
      </c>
      <c r="D13" s="202">
        <f>D14</f>
        <v>20306.59</v>
      </c>
      <c r="E13" s="202">
        <f>E14</f>
        <v>689565</v>
      </c>
      <c r="F13" s="202">
        <f>F14</f>
        <v>291000</v>
      </c>
      <c r="G13" s="202">
        <f>G14</f>
        <v>39000</v>
      </c>
    </row>
    <row r="14" spans="1:7" ht="30" customHeight="1">
      <c r="A14" s="208"/>
      <c r="B14" s="209" t="s">
        <v>295</v>
      </c>
      <c r="C14" s="205">
        <v>4049.47</v>
      </c>
      <c r="D14" s="205">
        <v>20306.59</v>
      </c>
      <c r="E14" s="205">
        <v>689565</v>
      </c>
      <c r="F14" s="205">
        <v>291000</v>
      </c>
      <c r="G14" s="205">
        <v>39000</v>
      </c>
    </row>
    <row r="15" ht="18.75" customHeight="1"/>
    <row r="16" ht="18.75" customHeight="1"/>
    <row r="17" ht="18.75" customHeight="1"/>
    <row r="18" ht="18.75" customHeight="1"/>
    <row r="19" ht="18.75" customHeight="1"/>
    <row r="20" ht="21" customHeight="1"/>
    <row r="21" ht="18.75" customHeight="1"/>
    <row r="22" ht="18.75" customHeight="1"/>
    <row r="23" ht="21" customHeight="1"/>
    <row r="24" ht="18.75" customHeight="1"/>
    <row r="25" ht="21" customHeight="1"/>
    <row r="26" ht="30" customHeight="1"/>
    <row r="27" ht="19.5" customHeight="1"/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3" ht="12.75">
      <c r="A29" s="221"/>
      <c r="B29" s="221"/>
      <c r="C29" s="221"/>
    </row>
  </sheetData>
  <sheetProtection/>
  <mergeCells count="1">
    <mergeCell ref="A29:C29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0"/>
  <sheetViews>
    <sheetView tabSelected="1" view="pageLayout" zoomScale="130" zoomScaleNormal="84" zoomScaleSheetLayoutView="50" zoomScalePageLayoutView="130" workbookViewId="0" topLeftCell="A440">
      <selection activeCell="B454" sqref="B454:C454"/>
    </sheetView>
  </sheetViews>
  <sheetFormatPr defaultColWidth="9.140625" defaultRowHeight="12.75"/>
  <cols>
    <col min="1" max="1" width="6.28125" style="107" customWidth="1"/>
    <col min="2" max="2" width="6.8515625" style="48" customWidth="1"/>
    <col min="3" max="3" width="44.7109375" style="48" customWidth="1"/>
    <col min="4" max="5" width="9.7109375" style="48" customWidth="1"/>
    <col min="6" max="6" width="9.57421875" style="48" customWidth="1"/>
    <col min="7" max="7" width="10.00390625" style="48" customWidth="1"/>
    <col min="8" max="8" width="9.28125" style="48" customWidth="1"/>
    <col min="9" max="9" width="9.140625" style="48" customWidth="1"/>
    <col min="10" max="10" width="8.00390625" style="48" customWidth="1"/>
    <col min="11" max="11" width="6.140625" style="48" customWidth="1"/>
    <col min="12" max="13" width="6.8515625" style="48" customWidth="1"/>
    <col min="14" max="14" width="8.7109375" style="48" customWidth="1"/>
    <col min="15" max="15" width="8.8515625" style="48" customWidth="1"/>
    <col min="16" max="16" width="8.421875" style="48" customWidth="1"/>
    <col min="17" max="17" width="9.140625" style="48" customWidth="1"/>
    <col min="18" max="18" width="10.421875" style="48" bestFit="1" customWidth="1"/>
    <col min="19" max="19" width="9.140625" style="106" customWidth="1"/>
    <col min="20" max="20" width="9.421875" style="48" bestFit="1" customWidth="1"/>
    <col min="21" max="16384" width="9.140625" style="48" customWidth="1"/>
  </cols>
  <sheetData>
    <row r="1" spans="5:7" ht="9.75">
      <c r="E1" s="222" t="s">
        <v>399</v>
      </c>
      <c r="F1" s="222"/>
      <c r="G1" s="222"/>
    </row>
    <row r="2" spans="2:16" ht="9.75">
      <c r="B2" s="223" t="s">
        <v>400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2:16" ht="9.7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2:16" ht="18" customHeight="1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ht="23.25" customHeight="1">
      <c r="B5" s="171" t="s">
        <v>387</v>
      </c>
    </row>
    <row r="6" ht="11.25" customHeight="1">
      <c r="P6" s="48" t="s">
        <v>275</v>
      </c>
    </row>
    <row r="7" spans="1:19" s="101" customFormat="1" ht="15" customHeight="1">
      <c r="A7" s="228" t="s">
        <v>11</v>
      </c>
      <c r="B7" s="228" t="s">
        <v>95</v>
      </c>
      <c r="C7" s="229" t="s">
        <v>15</v>
      </c>
      <c r="D7" s="228" t="s">
        <v>326</v>
      </c>
      <c r="E7" s="228" t="s">
        <v>327</v>
      </c>
      <c r="F7" s="260" t="s">
        <v>328</v>
      </c>
      <c r="G7" s="229" t="s">
        <v>329</v>
      </c>
      <c r="H7" s="229"/>
      <c r="I7" s="229"/>
      <c r="J7" s="229"/>
      <c r="K7" s="229"/>
      <c r="L7" s="229"/>
      <c r="M7" s="229"/>
      <c r="N7" s="229"/>
      <c r="O7" s="228" t="s">
        <v>244</v>
      </c>
      <c r="P7" s="228" t="s">
        <v>330</v>
      </c>
      <c r="S7" s="102"/>
    </row>
    <row r="8" spans="1:19" s="154" customFormat="1" ht="44.25" customHeight="1">
      <c r="A8" s="229"/>
      <c r="B8" s="229"/>
      <c r="C8" s="229"/>
      <c r="D8" s="229"/>
      <c r="E8" s="229"/>
      <c r="F8" s="261"/>
      <c r="G8" s="103" t="s">
        <v>72</v>
      </c>
      <c r="H8" s="103" t="s">
        <v>12</v>
      </c>
      <c r="I8" s="103" t="s">
        <v>75</v>
      </c>
      <c r="J8" s="103" t="s">
        <v>73</v>
      </c>
      <c r="K8" s="103" t="s">
        <v>13</v>
      </c>
      <c r="L8" s="212" t="s">
        <v>233</v>
      </c>
      <c r="M8" s="103" t="s">
        <v>234</v>
      </c>
      <c r="N8" s="103" t="s">
        <v>99</v>
      </c>
      <c r="O8" s="228"/>
      <c r="P8" s="228"/>
      <c r="S8" s="155"/>
    </row>
    <row r="9" spans="1:19" s="101" customFormat="1" ht="10.5" customHeigh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S9" s="102"/>
    </row>
    <row r="10" spans="1:19" s="62" customFormat="1" ht="45.75" customHeight="1">
      <c r="A10" s="230" t="s">
        <v>238</v>
      </c>
      <c r="B10" s="231"/>
      <c r="C10" s="232"/>
      <c r="D10" s="99">
        <f>D11+D529+D573</f>
        <v>4821374.747</v>
      </c>
      <c r="E10" s="99">
        <f>E11+E529+E573</f>
        <v>8179158.529999998</v>
      </c>
      <c r="F10" s="99">
        <f aca="true" t="shared" si="0" ref="F10:F21">SUM(G10:N10)</f>
        <v>11677900</v>
      </c>
      <c r="G10" s="99">
        <f aca="true" t="shared" si="1" ref="G10:P10">G11+G529+G573+G606</f>
        <v>4659230</v>
      </c>
      <c r="H10" s="99">
        <f t="shared" si="1"/>
        <v>1143723</v>
      </c>
      <c r="I10" s="99">
        <f t="shared" si="1"/>
        <v>1292694</v>
      </c>
      <c r="J10" s="99">
        <f t="shared" si="1"/>
        <v>1067509</v>
      </c>
      <c r="K10" s="169">
        <f t="shared" si="1"/>
        <v>670</v>
      </c>
      <c r="L10" s="99">
        <f t="shared" si="1"/>
        <v>600</v>
      </c>
      <c r="M10" s="99">
        <f t="shared" si="1"/>
        <v>0</v>
      </c>
      <c r="N10" s="99">
        <f t="shared" si="1"/>
        <v>3513474</v>
      </c>
      <c r="O10" s="99">
        <f t="shared" si="1"/>
        <v>11317916</v>
      </c>
      <c r="P10" s="99">
        <f t="shared" si="1"/>
        <v>10170291</v>
      </c>
      <c r="S10" s="166"/>
    </row>
    <row r="11" spans="1:19" s="62" customFormat="1" ht="36" customHeight="1">
      <c r="A11" s="168"/>
      <c r="B11" s="233" t="s">
        <v>135</v>
      </c>
      <c r="C11" s="234"/>
      <c r="D11" s="100">
        <f>D12+D40+D56+D65+D80+D106+D129+D147+D166+D208+D217+D251+D256+D277+D304+D324+D346+D359+D388+D467+D472+D481+D495</f>
        <v>4158106.217</v>
      </c>
      <c r="E11" s="100">
        <f>E12+E40+E56+E65+E80+E106+E129+E147+E166+E208+E217+E251+E256+E277+E304+E324+E346+E359+E388+E467+E472+E481+E495</f>
        <v>7246864.409999999</v>
      </c>
      <c r="F11" s="100">
        <f t="shared" si="0"/>
        <v>10528035</v>
      </c>
      <c r="G11" s="100">
        <f aca="true" t="shared" si="2" ref="G11:P11">G12+G40+G56+G65+G80+G106+G129+G147+G166+G208+G217+G251+G256+G277+G304+G324+G346+G359+G388+G467+G472+G481+G495</f>
        <v>3779045</v>
      </c>
      <c r="H11" s="100">
        <f t="shared" si="2"/>
        <v>1139500</v>
      </c>
      <c r="I11" s="100">
        <f t="shared" si="2"/>
        <v>1164664</v>
      </c>
      <c r="J11" s="100">
        <f t="shared" si="2"/>
        <v>947830</v>
      </c>
      <c r="K11" s="170">
        <f t="shared" si="2"/>
        <v>0</v>
      </c>
      <c r="L11" s="100">
        <f t="shared" si="2"/>
        <v>600</v>
      </c>
      <c r="M11" s="100">
        <f t="shared" si="2"/>
        <v>0</v>
      </c>
      <c r="N11" s="100">
        <f t="shared" si="2"/>
        <v>3496396</v>
      </c>
      <c r="O11" s="100">
        <f t="shared" si="2"/>
        <v>10067400</v>
      </c>
      <c r="P11" s="100">
        <f t="shared" si="2"/>
        <v>8588256</v>
      </c>
      <c r="S11" s="166"/>
    </row>
    <row r="12" spans="1:16" ht="27.75" customHeight="1">
      <c r="A12" s="108"/>
      <c r="B12" s="259" t="s">
        <v>96</v>
      </c>
      <c r="C12" s="259"/>
      <c r="D12" s="90">
        <f>D13+D23+D27</f>
        <v>726583.8470000001</v>
      </c>
      <c r="E12" s="90">
        <f>E13+E23+E27</f>
        <v>836220.06</v>
      </c>
      <c r="F12" s="90">
        <f t="shared" si="0"/>
        <v>1044870</v>
      </c>
      <c r="G12" s="90">
        <f aca="true" t="shared" si="3" ref="G12:P12">G13+G23+G27</f>
        <v>689004</v>
      </c>
      <c r="H12" s="90">
        <f t="shared" si="3"/>
        <v>296670</v>
      </c>
      <c r="I12" s="90">
        <f t="shared" si="3"/>
        <v>0</v>
      </c>
      <c r="J12" s="90">
        <f t="shared" si="3"/>
        <v>0</v>
      </c>
      <c r="K12" s="90">
        <f t="shared" si="3"/>
        <v>0</v>
      </c>
      <c r="L12" s="90">
        <f t="shared" si="3"/>
        <v>0</v>
      </c>
      <c r="M12" s="90">
        <f t="shared" si="3"/>
        <v>0</v>
      </c>
      <c r="N12" s="90">
        <f t="shared" si="3"/>
        <v>59196</v>
      </c>
      <c r="O12" s="90">
        <f t="shared" si="3"/>
        <v>1055000</v>
      </c>
      <c r="P12" s="90">
        <f t="shared" si="3"/>
        <v>1080200</v>
      </c>
    </row>
    <row r="13" spans="1:18" ht="24" customHeight="1">
      <c r="A13" s="109" t="s">
        <v>331</v>
      </c>
      <c r="B13" s="262" t="s">
        <v>97</v>
      </c>
      <c r="C13" s="262"/>
      <c r="D13" s="91">
        <f aca="true" t="shared" si="4" ref="D13:P13">D14</f>
        <v>670384.707</v>
      </c>
      <c r="E13" s="91">
        <f>E14</f>
        <v>744641.3200000001</v>
      </c>
      <c r="F13" s="95">
        <f t="shared" si="0"/>
        <v>916600</v>
      </c>
      <c r="G13" s="91">
        <f t="shared" si="4"/>
        <v>651734</v>
      </c>
      <c r="H13" s="91">
        <f t="shared" si="4"/>
        <v>205670</v>
      </c>
      <c r="I13" s="91">
        <f t="shared" si="4"/>
        <v>0</v>
      </c>
      <c r="J13" s="91">
        <f t="shared" si="4"/>
        <v>0</v>
      </c>
      <c r="K13" s="91">
        <f t="shared" si="4"/>
        <v>0</v>
      </c>
      <c r="L13" s="91">
        <f t="shared" si="4"/>
        <v>0</v>
      </c>
      <c r="M13" s="91">
        <f t="shared" si="4"/>
        <v>0</v>
      </c>
      <c r="N13" s="91">
        <f t="shared" si="4"/>
        <v>59196</v>
      </c>
      <c r="O13" s="91">
        <f t="shared" si="4"/>
        <v>950000</v>
      </c>
      <c r="P13" s="91">
        <f t="shared" si="4"/>
        <v>970000</v>
      </c>
      <c r="R13" s="106"/>
    </row>
    <row r="14" spans="1:16" ht="21" customHeight="1">
      <c r="A14" s="104"/>
      <c r="B14" s="78">
        <v>3</v>
      </c>
      <c r="C14" s="110" t="s">
        <v>3</v>
      </c>
      <c r="D14" s="92">
        <f>D15+D19</f>
        <v>670384.707</v>
      </c>
      <c r="E14" s="92">
        <f>E15+E19</f>
        <v>744641.3200000001</v>
      </c>
      <c r="F14" s="96">
        <f t="shared" si="0"/>
        <v>916600</v>
      </c>
      <c r="G14" s="92">
        <f>G15+G19</f>
        <v>651734</v>
      </c>
      <c r="H14" s="92">
        <f>H15+H19</f>
        <v>205670</v>
      </c>
      <c r="I14" s="92">
        <f aca="true" t="shared" si="5" ref="I14:N14">I15+I19</f>
        <v>0</v>
      </c>
      <c r="J14" s="92">
        <f t="shared" si="5"/>
        <v>0</v>
      </c>
      <c r="K14" s="92">
        <f t="shared" si="5"/>
        <v>0</v>
      </c>
      <c r="L14" s="92">
        <f t="shared" si="5"/>
        <v>0</v>
      </c>
      <c r="M14" s="92">
        <f>M15+M19</f>
        <v>0</v>
      </c>
      <c r="N14" s="92">
        <f t="shared" si="5"/>
        <v>59196</v>
      </c>
      <c r="O14" s="92">
        <f>O15+O19</f>
        <v>950000</v>
      </c>
      <c r="P14" s="92">
        <f>P15+P19</f>
        <v>970000</v>
      </c>
    </row>
    <row r="15" spans="1:16" ht="18" customHeight="1">
      <c r="A15" s="104"/>
      <c r="B15" s="78">
        <v>31</v>
      </c>
      <c r="C15" s="110" t="s">
        <v>6</v>
      </c>
      <c r="D15" s="92">
        <f>D16+D17+D18</f>
        <v>475627.157</v>
      </c>
      <c r="E15" s="92">
        <f>E16+E17+E18</f>
        <v>542836.29</v>
      </c>
      <c r="F15" s="96">
        <f>SUM(G15:N15)</f>
        <v>553500</v>
      </c>
      <c r="G15" s="92">
        <f>G16+G17+G18</f>
        <v>288634</v>
      </c>
      <c r="H15" s="92">
        <f aca="true" t="shared" si="6" ref="H15:M15">H16+H17+H18</f>
        <v>205670</v>
      </c>
      <c r="I15" s="92">
        <f t="shared" si="6"/>
        <v>0</v>
      </c>
      <c r="J15" s="92">
        <f t="shared" si="6"/>
        <v>0</v>
      </c>
      <c r="K15" s="92">
        <f t="shared" si="6"/>
        <v>0</v>
      </c>
      <c r="L15" s="92">
        <f t="shared" si="6"/>
        <v>0</v>
      </c>
      <c r="M15" s="92">
        <f t="shared" si="6"/>
        <v>0</v>
      </c>
      <c r="N15" s="92">
        <f>N16+N17+N18</f>
        <v>59196</v>
      </c>
      <c r="O15" s="92">
        <f>O16+O17+O18</f>
        <v>570000</v>
      </c>
      <c r="P15" s="92">
        <f>P16+P17+P18</f>
        <v>580000</v>
      </c>
    </row>
    <row r="16" spans="1:19" s="101" customFormat="1" ht="15" customHeight="1">
      <c r="A16" s="111"/>
      <c r="B16" s="75"/>
      <c r="C16" s="72" t="s">
        <v>295</v>
      </c>
      <c r="D16" s="93">
        <v>177267.19</v>
      </c>
      <c r="E16" s="93">
        <v>250713.39</v>
      </c>
      <c r="F16" s="97">
        <f t="shared" si="0"/>
        <v>288634</v>
      </c>
      <c r="G16" s="93">
        <v>288634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270000</v>
      </c>
      <c r="P16" s="93">
        <v>220000</v>
      </c>
      <c r="S16" s="102"/>
    </row>
    <row r="17" spans="1:19" s="101" customFormat="1" ht="15" customHeight="1">
      <c r="A17" s="111"/>
      <c r="B17" s="75"/>
      <c r="C17" s="72" t="s">
        <v>305</v>
      </c>
      <c r="D17" s="93">
        <v>298359.967</v>
      </c>
      <c r="E17" s="93">
        <v>159400.09</v>
      </c>
      <c r="F17" s="97">
        <f t="shared" si="0"/>
        <v>205670</v>
      </c>
      <c r="G17" s="93">
        <v>0</v>
      </c>
      <c r="H17" s="93">
        <v>205670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300000</v>
      </c>
      <c r="P17" s="93">
        <v>360000</v>
      </c>
      <c r="S17" s="102"/>
    </row>
    <row r="18" spans="1:19" s="101" customFormat="1" ht="15" customHeight="1">
      <c r="A18" s="111"/>
      <c r="B18" s="75"/>
      <c r="C18" s="72" t="s">
        <v>313</v>
      </c>
      <c r="D18" s="93">
        <v>0</v>
      </c>
      <c r="E18" s="93">
        <v>132722.81</v>
      </c>
      <c r="F18" s="97">
        <f t="shared" si="0"/>
        <v>59196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59196</v>
      </c>
      <c r="O18" s="93"/>
      <c r="P18" s="93"/>
      <c r="S18" s="102"/>
    </row>
    <row r="19" spans="1:16" ht="18" customHeight="1">
      <c r="A19" s="104"/>
      <c r="B19" s="78">
        <v>32</v>
      </c>
      <c r="C19" s="110" t="s">
        <v>7</v>
      </c>
      <c r="D19" s="92">
        <f>D20+D21+D22</f>
        <v>194757.55000000002</v>
      </c>
      <c r="E19" s="92">
        <f>E20+E21+E22</f>
        <v>201805.03</v>
      </c>
      <c r="F19" s="96">
        <f t="shared" si="0"/>
        <v>363100</v>
      </c>
      <c r="G19" s="92">
        <f>G20+G21+G22</f>
        <v>363100</v>
      </c>
      <c r="H19" s="92">
        <f aca="true" t="shared" si="7" ref="H19:N19">H20+H21+H22</f>
        <v>0</v>
      </c>
      <c r="I19" s="92">
        <f t="shared" si="7"/>
        <v>0</v>
      </c>
      <c r="J19" s="92">
        <f t="shared" si="7"/>
        <v>0</v>
      </c>
      <c r="K19" s="92">
        <f t="shared" si="7"/>
        <v>0</v>
      </c>
      <c r="L19" s="92">
        <f t="shared" si="7"/>
        <v>0</v>
      </c>
      <c r="M19" s="92">
        <f t="shared" si="7"/>
        <v>0</v>
      </c>
      <c r="N19" s="92">
        <f t="shared" si="7"/>
        <v>0</v>
      </c>
      <c r="O19" s="92">
        <f>O20</f>
        <v>380000</v>
      </c>
      <c r="P19" s="92">
        <f>P20</f>
        <v>390000</v>
      </c>
    </row>
    <row r="20" spans="1:19" s="101" customFormat="1" ht="15" customHeight="1">
      <c r="A20" s="111"/>
      <c r="B20" s="75"/>
      <c r="C20" s="72" t="s">
        <v>295</v>
      </c>
      <c r="D20" s="93">
        <v>192127.88</v>
      </c>
      <c r="E20" s="93">
        <v>201805.03</v>
      </c>
      <c r="F20" s="97">
        <v>363100</v>
      </c>
      <c r="G20" s="93">
        <v>363100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380000</v>
      </c>
      <c r="P20" s="93">
        <v>390000</v>
      </c>
      <c r="S20" s="102"/>
    </row>
    <row r="21" spans="1:19" s="101" customFormat="1" ht="15" customHeight="1">
      <c r="A21" s="111"/>
      <c r="B21" s="75"/>
      <c r="C21" s="72" t="s">
        <v>305</v>
      </c>
      <c r="D21" s="93">
        <v>0</v>
      </c>
      <c r="E21" s="93">
        <v>0</v>
      </c>
      <c r="F21" s="97">
        <f t="shared" si="0"/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/>
      <c r="P21" s="93"/>
      <c r="S21" s="102"/>
    </row>
    <row r="22" spans="1:19" s="101" customFormat="1" ht="15" customHeight="1">
      <c r="A22" s="111"/>
      <c r="B22" s="75"/>
      <c r="C22" s="72" t="s">
        <v>307</v>
      </c>
      <c r="D22" s="93">
        <v>2629.67</v>
      </c>
      <c r="E22" s="93">
        <v>0</v>
      </c>
      <c r="F22" s="97">
        <f>SUM(G22:N22)</f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/>
      <c r="P22" s="93"/>
      <c r="S22" s="102"/>
    </row>
    <row r="23" spans="1:16" ht="25.5" customHeight="1">
      <c r="A23" s="109" t="s">
        <v>331</v>
      </c>
      <c r="B23" s="263" t="s">
        <v>185</v>
      </c>
      <c r="C23" s="264"/>
      <c r="D23" s="91">
        <f>D24</f>
        <v>23906.93</v>
      </c>
      <c r="E23" s="91">
        <f aca="true" t="shared" si="8" ref="D23:P25">E24</f>
        <v>28535.4</v>
      </c>
      <c r="F23" s="95">
        <f aca="true" t="shared" si="9" ref="F23:F62">SUM(G23:N23)</f>
        <v>34270</v>
      </c>
      <c r="G23" s="91">
        <f t="shared" si="8"/>
        <v>34270</v>
      </c>
      <c r="H23" s="91">
        <f t="shared" si="8"/>
        <v>0</v>
      </c>
      <c r="I23" s="91">
        <f t="shared" si="8"/>
        <v>0</v>
      </c>
      <c r="J23" s="91">
        <f t="shared" si="8"/>
        <v>0</v>
      </c>
      <c r="K23" s="91">
        <f t="shared" si="8"/>
        <v>0</v>
      </c>
      <c r="L23" s="91">
        <f t="shared" si="8"/>
        <v>0</v>
      </c>
      <c r="M23" s="91">
        <f t="shared" si="8"/>
        <v>0</v>
      </c>
      <c r="N23" s="91">
        <f t="shared" si="8"/>
        <v>0</v>
      </c>
      <c r="O23" s="91">
        <f t="shared" si="8"/>
        <v>35000</v>
      </c>
      <c r="P23" s="91">
        <f t="shared" si="8"/>
        <v>35200</v>
      </c>
    </row>
    <row r="24" spans="1:16" ht="21" customHeight="1">
      <c r="A24" s="104"/>
      <c r="B24" s="78">
        <v>3</v>
      </c>
      <c r="C24" s="110" t="s">
        <v>3</v>
      </c>
      <c r="D24" s="92">
        <f t="shared" si="8"/>
        <v>23906.93</v>
      </c>
      <c r="E24" s="92">
        <f t="shared" si="8"/>
        <v>28535.4</v>
      </c>
      <c r="F24" s="96">
        <f t="shared" si="9"/>
        <v>34270</v>
      </c>
      <c r="G24" s="92">
        <f t="shared" si="8"/>
        <v>34270</v>
      </c>
      <c r="H24" s="92">
        <f t="shared" si="8"/>
        <v>0</v>
      </c>
      <c r="I24" s="92">
        <f t="shared" si="8"/>
        <v>0</v>
      </c>
      <c r="J24" s="92">
        <f t="shared" si="8"/>
        <v>0</v>
      </c>
      <c r="K24" s="92">
        <f t="shared" si="8"/>
        <v>0</v>
      </c>
      <c r="L24" s="92">
        <f t="shared" si="8"/>
        <v>0</v>
      </c>
      <c r="M24" s="92">
        <f t="shared" si="8"/>
        <v>0</v>
      </c>
      <c r="N24" s="92">
        <f t="shared" si="8"/>
        <v>0</v>
      </c>
      <c r="O24" s="92">
        <f t="shared" si="8"/>
        <v>35000</v>
      </c>
      <c r="P24" s="92">
        <f t="shared" si="8"/>
        <v>35200</v>
      </c>
    </row>
    <row r="25" spans="1:16" ht="18" customHeight="1">
      <c r="A25" s="104"/>
      <c r="B25" s="78">
        <v>32</v>
      </c>
      <c r="C25" s="110" t="s">
        <v>8</v>
      </c>
      <c r="D25" s="92">
        <f>D26</f>
        <v>23906.93</v>
      </c>
      <c r="E25" s="92">
        <f>E26</f>
        <v>28535.4</v>
      </c>
      <c r="F25" s="96">
        <f>SUM(G25:N25)</f>
        <v>34270</v>
      </c>
      <c r="G25" s="92">
        <f>G26</f>
        <v>34270</v>
      </c>
      <c r="H25" s="92">
        <f t="shared" si="8"/>
        <v>0</v>
      </c>
      <c r="I25" s="92">
        <f t="shared" si="8"/>
        <v>0</v>
      </c>
      <c r="J25" s="92">
        <f t="shared" si="8"/>
        <v>0</v>
      </c>
      <c r="K25" s="92">
        <f t="shared" si="8"/>
        <v>0</v>
      </c>
      <c r="L25" s="92">
        <f t="shared" si="8"/>
        <v>0</v>
      </c>
      <c r="M25" s="92">
        <f t="shared" si="8"/>
        <v>0</v>
      </c>
      <c r="N25" s="92">
        <f t="shared" si="8"/>
        <v>0</v>
      </c>
      <c r="O25" s="92">
        <f t="shared" si="8"/>
        <v>35000</v>
      </c>
      <c r="P25" s="92">
        <f t="shared" si="8"/>
        <v>35200</v>
      </c>
    </row>
    <row r="26" spans="1:19" s="101" customFormat="1" ht="15" customHeight="1">
      <c r="A26" s="111"/>
      <c r="B26" s="75"/>
      <c r="C26" s="72" t="s">
        <v>295</v>
      </c>
      <c r="D26" s="93">
        <v>23906.93</v>
      </c>
      <c r="E26" s="93">
        <v>28535.4</v>
      </c>
      <c r="F26" s="97">
        <f t="shared" si="9"/>
        <v>34270</v>
      </c>
      <c r="G26" s="93">
        <v>34270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35000</v>
      </c>
      <c r="P26" s="93">
        <v>35200</v>
      </c>
      <c r="S26" s="102"/>
    </row>
    <row r="27" spans="1:16" ht="24" customHeight="1">
      <c r="A27" s="109" t="s">
        <v>331</v>
      </c>
      <c r="B27" s="265" t="s">
        <v>100</v>
      </c>
      <c r="C27" s="264"/>
      <c r="D27" s="94">
        <f>D28</f>
        <v>32292.21</v>
      </c>
      <c r="E27" s="94">
        <f aca="true" t="shared" si="10" ref="D27:P28">E28</f>
        <v>63043.340000000004</v>
      </c>
      <c r="F27" s="98">
        <f t="shared" si="9"/>
        <v>94000</v>
      </c>
      <c r="G27" s="94">
        <f t="shared" si="10"/>
        <v>3000</v>
      </c>
      <c r="H27" s="94">
        <f t="shared" si="10"/>
        <v>91000</v>
      </c>
      <c r="I27" s="94">
        <f t="shared" si="10"/>
        <v>0</v>
      </c>
      <c r="J27" s="94">
        <f t="shared" si="10"/>
        <v>0</v>
      </c>
      <c r="K27" s="94">
        <f t="shared" si="10"/>
        <v>0</v>
      </c>
      <c r="L27" s="94">
        <f t="shared" si="10"/>
        <v>0</v>
      </c>
      <c r="M27" s="94">
        <f t="shared" si="10"/>
        <v>0</v>
      </c>
      <c r="N27" s="94">
        <f t="shared" si="10"/>
        <v>0</v>
      </c>
      <c r="O27" s="94">
        <f t="shared" si="10"/>
        <v>70000</v>
      </c>
      <c r="P27" s="94">
        <f t="shared" si="10"/>
        <v>75000</v>
      </c>
    </row>
    <row r="28" spans="1:16" ht="21" customHeight="1">
      <c r="A28" s="104"/>
      <c r="B28" s="78">
        <v>4</v>
      </c>
      <c r="C28" s="110" t="s">
        <v>117</v>
      </c>
      <c r="D28" s="92">
        <f t="shared" si="10"/>
        <v>32292.21</v>
      </c>
      <c r="E28" s="92">
        <f t="shared" si="10"/>
        <v>63043.340000000004</v>
      </c>
      <c r="F28" s="92">
        <f t="shared" si="9"/>
        <v>94000</v>
      </c>
      <c r="G28" s="92">
        <f t="shared" si="10"/>
        <v>3000</v>
      </c>
      <c r="H28" s="92">
        <f t="shared" si="10"/>
        <v>91000</v>
      </c>
      <c r="I28" s="92">
        <f t="shared" si="10"/>
        <v>0</v>
      </c>
      <c r="J28" s="92">
        <f t="shared" si="10"/>
        <v>0</v>
      </c>
      <c r="K28" s="92">
        <f t="shared" si="10"/>
        <v>0</v>
      </c>
      <c r="L28" s="92">
        <f t="shared" si="10"/>
        <v>0</v>
      </c>
      <c r="M28" s="92">
        <f t="shared" si="10"/>
        <v>0</v>
      </c>
      <c r="N28" s="92">
        <f t="shared" si="10"/>
        <v>0</v>
      </c>
      <c r="O28" s="92">
        <f t="shared" si="10"/>
        <v>70000</v>
      </c>
      <c r="P28" s="92">
        <f t="shared" si="10"/>
        <v>75000</v>
      </c>
    </row>
    <row r="29" spans="1:16" ht="18" customHeight="1">
      <c r="A29" s="104"/>
      <c r="B29" s="78">
        <v>42</v>
      </c>
      <c r="C29" s="110" t="s">
        <v>118</v>
      </c>
      <c r="D29" s="92">
        <f>D30+D31+D32</f>
        <v>32292.21</v>
      </c>
      <c r="E29" s="92">
        <f>E30+E31+E32</f>
        <v>63043.340000000004</v>
      </c>
      <c r="F29" s="92">
        <f>SUM(G29:N29)</f>
        <v>94000</v>
      </c>
      <c r="G29" s="92">
        <f>G30+G32+G31</f>
        <v>3000</v>
      </c>
      <c r="H29" s="92">
        <f aca="true" t="shared" si="11" ref="H29:P29">H30+H32+H31</f>
        <v>91000</v>
      </c>
      <c r="I29" s="92">
        <f t="shared" si="11"/>
        <v>0</v>
      </c>
      <c r="J29" s="92">
        <f t="shared" si="11"/>
        <v>0</v>
      </c>
      <c r="K29" s="92">
        <f t="shared" si="11"/>
        <v>0</v>
      </c>
      <c r="L29" s="92">
        <f t="shared" si="11"/>
        <v>0</v>
      </c>
      <c r="M29" s="92">
        <f t="shared" si="11"/>
        <v>0</v>
      </c>
      <c r="N29" s="92">
        <f t="shared" si="11"/>
        <v>0</v>
      </c>
      <c r="O29" s="92">
        <f t="shared" si="11"/>
        <v>70000</v>
      </c>
      <c r="P29" s="92">
        <f t="shared" si="11"/>
        <v>75000</v>
      </c>
    </row>
    <row r="30" spans="1:19" s="101" customFormat="1" ht="15" customHeight="1">
      <c r="A30" s="111"/>
      <c r="B30" s="75"/>
      <c r="C30" s="72" t="s">
        <v>295</v>
      </c>
      <c r="D30" s="93">
        <v>18317.1</v>
      </c>
      <c r="E30" s="93">
        <v>52425.51</v>
      </c>
      <c r="F30" s="93">
        <f t="shared" si="9"/>
        <v>3000</v>
      </c>
      <c r="G30" s="93">
        <v>3000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75000</v>
      </c>
      <c r="S30" s="102"/>
    </row>
    <row r="31" spans="1:19" s="101" customFormat="1" ht="15" customHeight="1">
      <c r="A31" s="111"/>
      <c r="B31" s="75"/>
      <c r="C31" s="72" t="s">
        <v>305</v>
      </c>
      <c r="D31" s="93">
        <v>0</v>
      </c>
      <c r="E31" s="93">
        <v>0</v>
      </c>
      <c r="F31" s="93">
        <f>SUM(G31:N31)</f>
        <v>91000</v>
      </c>
      <c r="G31" s="93">
        <v>0</v>
      </c>
      <c r="H31" s="93">
        <v>91000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70000</v>
      </c>
      <c r="P31" s="93">
        <v>0</v>
      </c>
      <c r="S31" s="102"/>
    </row>
    <row r="32" spans="1:19" s="101" customFormat="1" ht="15" customHeight="1">
      <c r="A32" s="111"/>
      <c r="B32" s="75"/>
      <c r="C32" s="72" t="s">
        <v>300</v>
      </c>
      <c r="D32" s="93">
        <v>13975.11</v>
      </c>
      <c r="E32" s="93">
        <v>10617.83</v>
      </c>
      <c r="F32" s="93">
        <f t="shared" si="9"/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/>
      <c r="P32" s="93"/>
      <c r="S32" s="102"/>
    </row>
    <row r="33" spans="1:19" s="101" customFormat="1" ht="15" customHeight="1">
      <c r="A33" s="112"/>
      <c r="B33" s="113"/>
      <c r="C33" s="114"/>
      <c r="D33" s="88"/>
      <c r="E33" s="88"/>
      <c r="F33" s="88"/>
      <c r="G33" s="88"/>
      <c r="H33" s="87"/>
      <c r="I33" s="87"/>
      <c r="J33" s="87"/>
      <c r="K33" s="87"/>
      <c r="L33" s="87"/>
      <c r="M33" s="87"/>
      <c r="N33" s="87"/>
      <c r="O33" s="88"/>
      <c r="P33" s="88"/>
      <c r="S33" s="102"/>
    </row>
    <row r="34" spans="1:19" s="101" customFormat="1" ht="15" customHeight="1">
      <c r="A34" s="112"/>
      <c r="B34" s="113"/>
      <c r="C34" s="114"/>
      <c r="D34" s="88"/>
      <c r="E34" s="88"/>
      <c r="F34" s="88"/>
      <c r="G34" s="88"/>
      <c r="H34" s="87"/>
      <c r="I34" s="87"/>
      <c r="J34" s="87"/>
      <c r="K34" s="87"/>
      <c r="L34" s="87"/>
      <c r="M34" s="87"/>
      <c r="N34" s="87"/>
      <c r="O34" s="88"/>
      <c r="P34" s="88"/>
      <c r="S34" s="102"/>
    </row>
    <row r="35" spans="1:19" s="101" customFormat="1" ht="15" customHeight="1">
      <c r="A35" s="112"/>
      <c r="B35" s="113"/>
      <c r="C35" s="114"/>
      <c r="D35" s="88"/>
      <c r="E35" s="88"/>
      <c r="F35" s="88"/>
      <c r="G35" s="88"/>
      <c r="H35" s="87"/>
      <c r="I35" s="87"/>
      <c r="J35" s="87"/>
      <c r="K35" s="87"/>
      <c r="L35" s="87"/>
      <c r="M35" s="87"/>
      <c r="N35" s="87"/>
      <c r="O35" s="88"/>
      <c r="P35" s="88"/>
      <c r="S35" s="102"/>
    </row>
    <row r="36" spans="1:19" s="101" customFormat="1" ht="15" customHeight="1">
      <c r="A36" s="112"/>
      <c r="B36" s="113"/>
      <c r="C36" s="114"/>
      <c r="D36" s="88"/>
      <c r="E36" s="88"/>
      <c r="F36" s="88"/>
      <c r="G36" s="88"/>
      <c r="H36" s="87"/>
      <c r="I36" s="87"/>
      <c r="J36" s="87"/>
      <c r="K36" s="87"/>
      <c r="L36" s="87"/>
      <c r="M36" s="87"/>
      <c r="N36" s="87"/>
      <c r="O36" s="88"/>
      <c r="P36" s="88"/>
      <c r="S36" s="102"/>
    </row>
    <row r="37" spans="1:19" s="101" customFormat="1" ht="15" customHeight="1">
      <c r="A37" s="228" t="s">
        <v>11</v>
      </c>
      <c r="B37" s="228" t="s">
        <v>95</v>
      </c>
      <c r="C37" s="229" t="s">
        <v>15</v>
      </c>
      <c r="D37" s="228" t="s">
        <v>326</v>
      </c>
      <c r="E37" s="228" t="s">
        <v>243</v>
      </c>
      <c r="F37" s="260" t="s">
        <v>328</v>
      </c>
      <c r="G37" s="229" t="s">
        <v>329</v>
      </c>
      <c r="H37" s="229"/>
      <c r="I37" s="229"/>
      <c r="J37" s="229"/>
      <c r="K37" s="229"/>
      <c r="L37" s="229"/>
      <c r="M37" s="229"/>
      <c r="N37" s="229"/>
      <c r="O37" s="228" t="s">
        <v>244</v>
      </c>
      <c r="P37" s="228" t="s">
        <v>330</v>
      </c>
      <c r="S37" s="102"/>
    </row>
    <row r="38" spans="1:19" s="154" customFormat="1" ht="35.25" customHeight="1">
      <c r="A38" s="229"/>
      <c r="B38" s="229"/>
      <c r="C38" s="229"/>
      <c r="D38" s="229"/>
      <c r="E38" s="229"/>
      <c r="F38" s="261"/>
      <c r="G38" s="103" t="s">
        <v>72</v>
      </c>
      <c r="H38" s="103" t="s">
        <v>12</v>
      </c>
      <c r="I38" s="103" t="s">
        <v>75</v>
      </c>
      <c r="J38" s="103" t="s">
        <v>73</v>
      </c>
      <c r="K38" s="103" t="s">
        <v>13</v>
      </c>
      <c r="L38" s="153" t="s">
        <v>233</v>
      </c>
      <c r="M38" s="103" t="s">
        <v>234</v>
      </c>
      <c r="N38" s="103" t="s">
        <v>99</v>
      </c>
      <c r="O38" s="228"/>
      <c r="P38" s="228"/>
      <c r="S38" s="155"/>
    </row>
    <row r="39" spans="1:19" s="101" customFormat="1" ht="10.5" customHeight="1">
      <c r="A39" s="86">
        <v>1</v>
      </c>
      <c r="B39" s="86">
        <v>2</v>
      </c>
      <c r="C39" s="86">
        <v>3</v>
      </c>
      <c r="D39" s="86">
        <v>4</v>
      </c>
      <c r="E39" s="86">
        <v>5</v>
      </c>
      <c r="F39" s="86">
        <v>6</v>
      </c>
      <c r="G39" s="86">
        <v>7</v>
      </c>
      <c r="H39" s="86">
        <v>8</v>
      </c>
      <c r="I39" s="86">
        <v>9</v>
      </c>
      <c r="J39" s="86">
        <v>10</v>
      </c>
      <c r="K39" s="86">
        <v>11</v>
      </c>
      <c r="L39" s="86">
        <v>12</v>
      </c>
      <c r="M39" s="86">
        <v>13</v>
      </c>
      <c r="N39" s="86">
        <v>14</v>
      </c>
      <c r="O39" s="86">
        <v>15</v>
      </c>
      <c r="P39" s="86">
        <v>16</v>
      </c>
      <c r="S39" s="102"/>
    </row>
    <row r="40" spans="1:16" ht="27.75" customHeight="1">
      <c r="A40" s="108"/>
      <c r="B40" s="266" t="s">
        <v>245</v>
      </c>
      <c r="C40" s="267"/>
      <c r="D40" s="90">
        <f>D41+D48</f>
        <v>176367.54</v>
      </c>
      <c r="E40" s="90">
        <f>E41+E48</f>
        <v>179706.68</v>
      </c>
      <c r="F40" s="90">
        <f t="shared" si="9"/>
        <v>383100</v>
      </c>
      <c r="G40" s="90">
        <f>G41+G48</f>
        <v>0</v>
      </c>
      <c r="H40" s="90">
        <f aca="true" t="shared" si="12" ref="H40:P40">H41+H48</f>
        <v>243100</v>
      </c>
      <c r="I40" s="90">
        <f t="shared" si="12"/>
        <v>140000</v>
      </c>
      <c r="J40" s="90">
        <f t="shared" si="12"/>
        <v>0</v>
      </c>
      <c r="K40" s="90">
        <f t="shared" si="12"/>
        <v>0</v>
      </c>
      <c r="L40" s="90">
        <f t="shared" si="12"/>
        <v>0</v>
      </c>
      <c r="M40" s="90">
        <f t="shared" si="12"/>
        <v>0</v>
      </c>
      <c r="N40" s="90">
        <f t="shared" si="12"/>
        <v>0</v>
      </c>
      <c r="O40" s="90">
        <f t="shared" si="12"/>
        <v>300000</v>
      </c>
      <c r="P40" s="90">
        <f t="shared" si="12"/>
        <v>250000</v>
      </c>
    </row>
    <row r="41" spans="1:16" ht="25.5" customHeight="1">
      <c r="A41" s="109" t="s">
        <v>337</v>
      </c>
      <c r="B41" s="243" t="s">
        <v>186</v>
      </c>
      <c r="C41" s="240"/>
      <c r="D41" s="94">
        <f aca="true" t="shared" si="13" ref="D41:P42">D42</f>
        <v>172385.86000000002</v>
      </c>
      <c r="E41" s="94">
        <f t="shared" si="13"/>
        <v>113345.28</v>
      </c>
      <c r="F41" s="98">
        <f t="shared" si="9"/>
        <v>240100</v>
      </c>
      <c r="G41" s="94">
        <f t="shared" si="13"/>
        <v>0</v>
      </c>
      <c r="H41" s="94">
        <f t="shared" si="13"/>
        <v>200100</v>
      </c>
      <c r="I41" s="94">
        <f t="shared" si="13"/>
        <v>40000</v>
      </c>
      <c r="J41" s="94">
        <f t="shared" si="13"/>
        <v>0</v>
      </c>
      <c r="K41" s="94">
        <f t="shared" si="13"/>
        <v>0</v>
      </c>
      <c r="L41" s="94">
        <f t="shared" si="13"/>
        <v>0</v>
      </c>
      <c r="M41" s="94">
        <f t="shared" si="13"/>
        <v>0</v>
      </c>
      <c r="N41" s="94">
        <f t="shared" si="13"/>
        <v>0</v>
      </c>
      <c r="O41" s="94">
        <f t="shared" si="13"/>
        <v>150000</v>
      </c>
      <c r="P41" s="94">
        <f t="shared" si="13"/>
        <v>100000</v>
      </c>
    </row>
    <row r="42" spans="1:16" ht="21" customHeight="1">
      <c r="A42" s="104"/>
      <c r="B42" s="78">
        <v>3</v>
      </c>
      <c r="C42" s="89" t="s">
        <v>9</v>
      </c>
      <c r="D42" s="92">
        <f>D43</f>
        <v>172385.86000000002</v>
      </c>
      <c r="E42" s="92">
        <f>E43</f>
        <v>113345.28</v>
      </c>
      <c r="F42" s="92">
        <f t="shared" si="9"/>
        <v>240100</v>
      </c>
      <c r="G42" s="92">
        <f>G43</f>
        <v>0</v>
      </c>
      <c r="H42" s="92">
        <f t="shared" si="13"/>
        <v>200100</v>
      </c>
      <c r="I42" s="92">
        <f t="shared" si="13"/>
        <v>40000</v>
      </c>
      <c r="J42" s="92">
        <f t="shared" si="13"/>
        <v>0</v>
      </c>
      <c r="K42" s="92">
        <f t="shared" si="13"/>
        <v>0</v>
      </c>
      <c r="L42" s="92">
        <f t="shared" si="13"/>
        <v>0</v>
      </c>
      <c r="M42" s="92">
        <f t="shared" si="13"/>
        <v>0</v>
      </c>
      <c r="N42" s="92">
        <f t="shared" si="13"/>
        <v>0</v>
      </c>
      <c r="O42" s="92">
        <f t="shared" si="13"/>
        <v>150000</v>
      </c>
      <c r="P42" s="92">
        <f t="shared" si="13"/>
        <v>100000</v>
      </c>
    </row>
    <row r="43" spans="1:16" ht="18" customHeight="1">
      <c r="A43" s="104"/>
      <c r="B43" s="78">
        <v>32</v>
      </c>
      <c r="C43" s="110" t="s">
        <v>7</v>
      </c>
      <c r="D43" s="92">
        <f>D44+D45+D46+D47</f>
        <v>172385.86000000002</v>
      </c>
      <c r="E43" s="92">
        <f>E44+E45+E46+E47</f>
        <v>113345.28</v>
      </c>
      <c r="F43" s="92">
        <f t="shared" si="9"/>
        <v>240100</v>
      </c>
      <c r="G43" s="92">
        <f>G44+G45+G46+G47</f>
        <v>0</v>
      </c>
      <c r="H43" s="92">
        <f aca="true" t="shared" si="14" ref="H43:P43">H44+H45+H46+H47</f>
        <v>200100</v>
      </c>
      <c r="I43" s="92">
        <f t="shared" si="14"/>
        <v>40000</v>
      </c>
      <c r="J43" s="92">
        <f t="shared" si="14"/>
        <v>0</v>
      </c>
      <c r="K43" s="92">
        <f t="shared" si="14"/>
        <v>0</v>
      </c>
      <c r="L43" s="92">
        <f t="shared" si="14"/>
        <v>0</v>
      </c>
      <c r="M43" s="92">
        <f t="shared" si="14"/>
        <v>0</v>
      </c>
      <c r="N43" s="92">
        <f t="shared" si="14"/>
        <v>0</v>
      </c>
      <c r="O43" s="92">
        <f t="shared" si="14"/>
        <v>150000</v>
      </c>
      <c r="P43" s="92">
        <f t="shared" si="14"/>
        <v>100000</v>
      </c>
    </row>
    <row r="44" spans="1:19" s="101" customFormat="1" ht="15" customHeight="1">
      <c r="A44" s="111"/>
      <c r="B44" s="75"/>
      <c r="C44" s="72" t="s">
        <v>295</v>
      </c>
      <c r="D44" s="93">
        <v>199.08</v>
      </c>
      <c r="E44" s="93">
        <v>0</v>
      </c>
      <c r="F44" s="93">
        <f t="shared" si="9"/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/>
      <c r="P44" s="93"/>
      <c r="S44" s="102"/>
    </row>
    <row r="45" spans="1:19" s="101" customFormat="1" ht="15" customHeight="1">
      <c r="A45" s="111"/>
      <c r="B45" s="75"/>
      <c r="C45" s="72" t="s">
        <v>305</v>
      </c>
      <c r="D45" s="93">
        <v>105111.44</v>
      </c>
      <c r="E45" s="93">
        <v>60256.16</v>
      </c>
      <c r="F45" s="93">
        <f t="shared" si="9"/>
        <v>200100</v>
      </c>
      <c r="G45" s="93">
        <v>0</v>
      </c>
      <c r="H45" s="93">
        <v>200100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40000</v>
      </c>
      <c r="P45" s="93">
        <v>40000</v>
      </c>
      <c r="S45" s="102"/>
    </row>
    <row r="46" spans="1:19" s="101" customFormat="1" ht="15" customHeight="1">
      <c r="A46" s="111"/>
      <c r="B46" s="75"/>
      <c r="C46" s="72" t="s">
        <v>301</v>
      </c>
      <c r="D46" s="93">
        <v>57784.74</v>
      </c>
      <c r="E46" s="93">
        <v>53089.12</v>
      </c>
      <c r="F46" s="93">
        <f aca="true" t="shared" si="15" ref="F46:F52">SUM(G46:N46)</f>
        <v>40000</v>
      </c>
      <c r="G46" s="93">
        <v>0</v>
      </c>
      <c r="H46" s="93">
        <v>0</v>
      </c>
      <c r="I46" s="93">
        <v>40000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110000</v>
      </c>
      <c r="P46" s="93">
        <v>60000</v>
      </c>
      <c r="S46" s="102"/>
    </row>
    <row r="47" spans="1:19" s="101" customFormat="1" ht="15" customHeight="1">
      <c r="A47" s="111"/>
      <c r="B47" s="75"/>
      <c r="C47" s="72" t="s">
        <v>300</v>
      </c>
      <c r="D47" s="93">
        <v>9290.6</v>
      </c>
      <c r="E47" s="93">
        <v>0</v>
      </c>
      <c r="F47" s="93">
        <f t="shared" si="15"/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/>
      <c r="P47" s="93"/>
      <c r="S47" s="102"/>
    </row>
    <row r="48" spans="1:16" ht="25.5" customHeight="1">
      <c r="A48" s="109" t="s">
        <v>337</v>
      </c>
      <c r="B48" s="243" t="s">
        <v>246</v>
      </c>
      <c r="C48" s="240"/>
      <c r="D48" s="94">
        <f>D49</f>
        <v>3981.68</v>
      </c>
      <c r="E48" s="94">
        <f>E49</f>
        <v>66361.4</v>
      </c>
      <c r="F48" s="98">
        <f t="shared" si="15"/>
        <v>143000</v>
      </c>
      <c r="G48" s="94">
        <f aca="true" t="shared" si="16" ref="G48:N48">G49</f>
        <v>0</v>
      </c>
      <c r="H48" s="94">
        <f t="shared" si="16"/>
        <v>43000</v>
      </c>
      <c r="I48" s="94">
        <f t="shared" si="16"/>
        <v>100000</v>
      </c>
      <c r="J48" s="94">
        <f t="shared" si="16"/>
        <v>0</v>
      </c>
      <c r="K48" s="94">
        <f t="shared" si="16"/>
        <v>0</v>
      </c>
      <c r="L48" s="94">
        <f t="shared" si="16"/>
        <v>0</v>
      </c>
      <c r="M48" s="94">
        <f t="shared" si="16"/>
        <v>0</v>
      </c>
      <c r="N48" s="94">
        <f t="shared" si="16"/>
        <v>0</v>
      </c>
      <c r="O48" s="94">
        <f>O49+O53</f>
        <v>150000</v>
      </c>
      <c r="P48" s="94">
        <f>P49+P53</f>
        <v>150000</v>
      </c>
    </row>
    <row r="49" spans="1:16" ht="21" customHeight="1">
      <c r="A49" s="104"/>
      <c r="B49" s="78">
        <v>3</v>
      </c>
      <c r="C49" s="89" t="s">
        <v>9</v>
      </c>
      <c r="D49" s="92">
        <f>D50+D53</f>
        <v>3981.68</v>
      </c>
      <c r="E49" s="92">
        <f>E50+E53</f>
        <v>66361.4</v>
      </c>
      <c r="F49" s="92">
        <f t="shared" si="15"/>
        <v>143000</v>
      </c>
      <c r="G49" s="92">
        <f>G50+G53</f>
        <v>0</v>
      </c>
      <c r="H49" s="92">
        <f aca="true" t="shared" si="17" ref="H49:N49">H50+H53</f>
        <v>43000</v>
      </c>
      <c r="I49" s="92">
        <f t="shared" si="17"/>
        <v>100000</v>
      </c>
      <c r="J49" s="92">
        <f t="shared" si="17"/>
        <v>0</v>
      </c>
      <c r="K49" s="92">
        <f t="shared" si="17"/>
        <v>0</v>
      </c>
      <c r="L49" s="92">
        <f t="shared" si="17"/>
        <v>0</v>
      </c>
      <c r="M49" s="92">
        <f t="shared" si="17"/>
        <v>0</v>
      </c>
      <c r="N49" s="92">
        <f t="shared" si="17"/>
        <v>0</v>
      </c>
      <c r="O49" s="92">
        <f>O50</f>
        <v>50000</v>
      </c>
      <c r="P49" s="92">
        <f>P50</f>
        <v>50000</v>
      </c>
    </row>
    <row r="50" spans="1:16" ht="18" customHeight="1">
      <c r="A50" s="104"/>
      <c r="B50" s="78">
        <v>32</v>
      </c>
      <c r="C50" s="110" t="s">
        <v>7</v>
      </c>
      <c r="D50" s="92">
        <f>D51+D52</f>
        <v>0</v>
      </c>
      <c r="E50" s="92">
        <f>E51+E52</f>
        <v>26544.56</v>
      </c>
      <c r="F50" s="92">
        <f t="shared" si="15"/>
        <v>43000</v>
      </c>
      <c r="G50" s="92">
        <f>G51+G52</f>
        <v>0</v>
      </c>
      <c r="H50" s="92">
        <f aca="true" t="shared" si="18" ref="H50:P50">H51+H52</f>
        <v>43000</v>
      </c>
      <c r="I50" s="92">
        <f t="shared" si="18"/>
        <v>0</v>
      </c>
      <c r="J50" s="92">
        <f t="shared" si="18"/>
        <v>0</v>
      </c>
      <c r="K50" s="92">
        <f t="shared" si="18"/>
        <v>0</v>
      </c>
      <c r="L50" s="92">
        <f t="shared" si="18"/>
        <v>0</v>
      </c>
      <c r="M50" s="92">
        <f t="shared" si="18"/>
        <v>0</v>
      </c>
      <c r="N50" s="92">
        <f t="shared" si="18"/>
        <v>0</v>
      </c>
      <c r="O50" s="92">
        <f t="shared" si="18"/>
        <v>50000</v>
      </c>
      <c r="P50" s="92">
        <f t="shared" si="18"/>
        <v>50000</v>
      </c>
    </row>
    <row r="51" spans="1:19" s="101" customFormat="1" ht="15" customHeight="1">
      <c r="A51" s="111"/>
      <c r="B51" s="75"/>
      <c r="C51" s="72" t="s">
        <v>305</v>
      </c>
      <c r="D51" s="93">
        <v>0</v>
      </c>
      <c r="E51" s="93">
        <v>26544.56</v>
      </c>
      <c r="F51" s="93">
        <f t="shared" si="15"/>
        <v>43000</v>
      </c>
      <c r="G51" s="93">
        <v>0</v>
      </c>
      <c r="H51" s="93">
        <v>43000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50000</v>
      </c>
      <c r="P51" s="93">
        <v>50000</v>
      </c>
      <c r="S51" s="102"/>
    </row>
    <row r="52" spans="1:19" s="101" customFormat="1" ht="15" customHeight="1">
      <c r="A52" s="111"/>
      <c r="B52" s="75"/>
      <c r="C52" s="72" t="s">
        <v>301</v>
      </c>
      <c r="D52" s="93">
        <v>0</v>
      </c>
      <c r="E52" s="93">
        <v>0</v>
      </c>
      <c r="F52" s="93">
        <f t="shared" si="15"/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/>
      <c r="P52" s="93"/>
      <c r="S52" s="102"/>
    </row>
    <row r="53" spans="1:16" ht="18" customHeight="1">
      <c r="A53" s="104"/>
      <c r="B53" s="78">
        <v>38</v>
      </c>
      <c r="C53" s="110" t="s">
        <v>120</v>
      </c>
      <c r="D53" s="92">
        <f>D54+D55</f>
        <v>3981.68</v>
      </c>
      <c r="E53" s="92">
        <f>E54+E55</f>
        <v>39816.84</v>
      </c>
      <c r="F53" s="92">
        <f t="shared" si="9"/>
        <v>100000</v>
      </c>
      <c r="G53" s="92">
        <f>G54+G55</f>
        <v>0</v>
      </c>
      <c r="H53" s="92">
        <f aca="true" t="shared" si="19" ref="H53:P53">H54+H55</f>
        <v>0</v>
      </c>
      <c r="I53" s="92">
        <f t="shared" si="19"/>
        <v>100000</v>
      </c>
      <c r="J53" s="92">
        <f t="shared" si="19"/>
        <v>0</v>
      </c>
      <c r="K53" s="92">
        <f t="shared" si="19"/>
        <v>0</v>
      </c>
      <c r="L53" s="92">
        <f t="shared" si="19"/>
        <v>0</v>
      </c>
      <c r="M53" s="92">
        <f t="shared" si="19"/>
        <v>0</v>
      </c>
      <c r="N53" s="92">
        <f t="shared" si="19"/>
        <v>0</v>
      </c>
      <c r="O53" s="92">
        <f t="shared" si="19"/>
        <v>100000</v>
      </c>
      <c r="P53" s="92">
        <f t="shared" si="19"/>
        <v>100000</v>
      </c>
    </row>
    <row r="54" spans="1:19" s="101" customFormat="1" ht="15" customHeight="1">
      <c r="A54" s="111"/>
      <c r="B54" s="75"/>
      <c r="C54" s="72" t="s">
        <v>305</v>
      </c>
      <c r="D54" s="93">
        <v>3981.68</v>
      </c>
      <c r="E54" s="93">
        <v>0</v>
      </c>
      <c r="F54" s="93">
        <f t="shared" si="9"/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S54" s="102"/>
    </row>
    <row r="55" spans="1:19" s="101" customFormat="1" ht="15" customHeight="1">
      <c r="A55" s="111"/>
      <c r="B55" s="75"/>
      <c r="C55" s="72" t="s">
        <v>301</v>
      </c>
      <c r="D55" s="93">
        <v>0</v>
      </c>
      <c r="E55" s="93">
        <v>39816.84</v>
      </c>
      <c r="F55" s="93">
        <f>SUM(G55:N55)</f>
        <v>100000</v>
      </c>
      <c r="G55" s="93">
        <v>0</v>
      </c>
      <c r="H55" s="93">
        <v>0</v>
      </c>
      <c r="I55" s="93">
        <v>100000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100000</v>
      </c>
      <c r="P55" s="93">
        <v>100000</v>
      </c>
      <c r="S55" s="102"/>
    </row>
    <row r="56" spans="1:16" ht="27.75" customHeight="1">
      <c r="A56" s="108"/>
      <c r="B56" s="259" t="s">
        <v>101</v>
      </c>
      <c r="C56" s="259"/>
      <c r="D56" s="90">
        <f>D57</f>
        <v>202989.83</v>
      </c>
      <c r="E56" s="90">
        <f>E57</f>
        <v>424712.98</v>
      </c>
      <c r="F56" s="90">
        <f>SUM(G56:N56)</f>
        <v>251500</v>
      </c>
      <c r="G56" s="90">
        <f aca="true" t="shared" si="20" ref="G56:P56">G57</f>
        <v>191500</v>
      </c>
      <c r="H56" s="90">
        <f t="shared" si="20"/>
        <v>60000</v>
      </c>
      <c r="I56" s="90">
        <f t="shared" si="20"/>
        <v>0</v>
      </c>
      <c r="J56" s="90">
        <f t="shared" si="20"/>
        <v>0</v>
      </c>
      <c r="K56" s="90">
        <f t="shared" si="20"/>
        <v>0</v>
      </c>
      <c r="L56" s="90">
        <f t="shared" si="20"/>
        <v>0</v>
      </c>
      <c r="M56" s="90">
        <f t="shared" si="20"/>
        <v>0</v>
      </c>
      <c r="N56" s="90">
        <f t="shared" si="20"/>
        <v>0</v>
      </c>
      <c r="O56" s="90">
        <f t="shared" si="20"/>
        <v>244000</v>
      </c>
      <c r="P56" s="90">
        <f t="shared" si="20"/>
        <v>234000</v>
      </c>
    </row>
    <row r="57" spans="1:16" ht="24" customHeight="1">
      <c r="A57" s="109" t="s">
        <v>337</v>
      </c>
      <c r="B57" s="265" t="s">
        <v>102</v>
      </c>
      <c r="C57" s="264"/>
      <c r="D57" s="94">
        <f aca="true" t="shared" si="21" ref="D57:N57">D58</f>
        <v>202989.83</v>
      </c>
      <c r="E57" s="94">
        <f t="shared" si="21"/>
        <v>424712.98</v>
      </c>
      <c r="F57" s="98">
        <f t="shared" si="9"/>
        <v>251500</v>
      </c>
      <c r="G57" s="94">
        <f t="shared" si="21"/>
        <v>191500</v>
      </c>
      <c r="H57" s="94">
        <f t="shared" si="21"/>
        <v>60000</v>
      </c>
      <c r="I57" s="94">
        <f t="shared" si="21"/>
        <v>0</v>
      </c>
      <c r="J57" s="94">
        <f t="shared" si="21"/>
        <v>0</v>
      </c>
      <c r="K57" s="94">
        <f t="shared" si="21"/>
        <v>0</v>
      </c>
      <c r="L57" s="94">
        <f t="shared" si="21"/>
        <v>0</v>
      </c>
      <c r="M57" s="94">
        <f t="shared" si="21"/>
        <v>0</v>
      </c>
      <c r="N57" s="94">
        <f t="shared" si="21"/>
        <v>0</v>
      </c>
      <c r="O57" s="94">
        <f>O58+O62</f>
        <v>244000</v>
      </c>
      <c r="P57" s="94">
        <f>P58+P62</f>
        <v>234000</v>
      </c>
    </row>
    <row r="58" spans="1:16" ht="21" customHeight="1">
      <c r="A58" s="104"/>
      <c r="B58" s="78">
        <v>3</v>
      </c>
      <c r="C58" s="110" t="s">
        <v>3</v>
      </c>
      <c r="D58" s="92">
        <f>D59+D62</f>
        <v>202989.83</v>
      </c>
      <c r="E58" s="92">
        <f>E59+E62</f>
        <v>424712.98</v>
      </c>
      <c r="F58" s="92">
        <f t="shared" si="9"/>
        <v>251500</v>
      </c>
      <c r="G58" s="92">
        <f aca="true" t="shared" si="22" ref="G58:N58">G59+G62</f>
        <v>191500</v>
      </c>
      <c r="H58" s="92">
        <f t="shared" si="22"/>
        <v>60000</v>
      </c>
      <c r="I58" s="92">
        <f t="shared" si="22"/>
        <v>0</v>
      </c>
      <c r="J58" s="92">
        <f t="shared" si="22"/>
        <v>0</v>
      </c>
      <c r="K58" s="92">
        <f t="shared" si="22"/>
        <v>0</v>
      </c>
      <c r="L58" s="92">
        <f t="shared" si="22"/>
        <v>0</v>
      </c>
      <c r="M58" s="92">
        <f t="shared" si="22"/>
        <v>0</v>
      </c>
      <c r="N58" s="92">
        <f t="shared" si="22"/>
        <v>0</v>
      </c>
      <c r="O58" s="92">
        <f>O59</f>
        <v>230000</v>
      </c>
      <c r="P58" s="92">
        <f>P59</f>
        <v>220000</v>
      </c>
    </row>
    <row r="59" spans="1:16" ht="18" customHeight="1">
      <c r="A59" s="104"/>
      <c r="B59" s="78">
        <v>32</v>
      </c>
      <c r="C59" s="110" t="s">
        <v>7</v>
      </c>
      <c r="D59" s="92">
        <f>D60+D61</f>
        <v>202989.83</v>
      </c>
      <c r="E59" s="92">
        <f>E60+E61</f>
        <v>252173.33000000002</v>
      </c>
      <c r="F59" s="92">
        <f t="shared" si="9"/>
        <v>238200</v>
      </c>
      <c r="G59" s="92">
        <f>G60+G61</f>
        <v>178200</v>
      </c>
      <c r="H59" s="92">
        <f aca="true" t="shared" si="23" ref="H59:P59">H60+H61</f>
        <v>60000</v>
      </c>
      <c r="I59" s="92">
        <f t="shared" si="23"/>
        <v>0</v>
      </c>
      <c r="J59" s="92">
        <f t="shared" si="23"/>
        <v>0</v>
      </c>
      <c r="K59" s="92">
        <f t="shared" si="23"/>
        <v>0</v>
      </c>
      <c r="L59" s="92">
        <f t="shared" si="23"/>
        <v>0</v>
      </c>
      <c r="M59" s="92">
        <f t="shared" si="23"/>
        <v>0</v>
      </c>
      <c r="N59" s="92">
        <f t="shared" si="23"/>
        <v>0</v>
      </c>
      <c r="O59" s="92">
        <f t="shared" si="23"/>
        <v>230000</v>
      </c>
      <c r="P59" s="92">
        <f t="shared" si="23"/>
        <v>220000</v>
      </c>
    </row>
    <row r="60" spans="1:19" s="101" customFormat="1" ht="15" customHeight="1">
      <c r="A60" s="111"/>
      <c r="B60" s="75"/>
      <c r="C60" s="72" t="s">
        <v>295</v>
      </c>
      <c r="D60" s="93">
        <v>202989.83</v>
      </c>
      <c r="E60" s="93">
        <v>177848.56</v>
      </c>
      <c r="F60" s="93">
        <f t="shared" si="9"/>
        <v>178200</v>
      </c>
      <c r="G60" s="93">
        <v>178200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55000</v>
      </c>
      <c r="P60" s="93">
        <v>20000</v>
      </c>
      <c r="S60" s="102"/>
    </row>
    <row r="61" spans="1:19" s="101" customFormat="1" ht="15" customHeight="1">
      <c r="A61" s="111"/>
      <c r="B61" s="75"/>
      <c r="C61" s="72" t="s">
        <v>305</v>
      </c>
      <c r="D61" s="93">
        <v>0</v>
      </c>
      <c r="E61" s="93">
        <v>74324.77</v>
      </c>
      <c r="F61" s="97">
        <f>SUM(G61:N61)</f>
        <v>60000</v>
      </c>
      <c r="G61" s="93">
        <v>0</v>
      </c>
      <c r="H61" s="93">
        <v>60000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175000</v>
      </c>
      <c r="P61" s="93">
        <v>200000</v>
      </c>
      <c r="S61" s="102"/>
    </row>
    <row r="62" spans="1:16" ht="18" customHeight="1">
      <c r="A62" s="104"/>
      <c r="B62" s="78">
        <v>38</v>
      </c>
      <c r="C62" s="110" t="s">
        <v>0</v>
      </c>
      <c r="D62" s="92">
        <f>D63+D64</f>
        <v>0</v>
      </c>
      <c r="E62" s="92">
        <f>E63+E64</f>
        <v>172539.65</v>
      </c>
      <c r="F62" s="92">
        <f t="shared" si="9"/>
        <v>13300</v>
      </c>
      <c r="G62" s="92">
        <f>G63+G64</f>
        <v>13300</v>
      </c>
      <c r="H62" s="92">
        <f aca="true" t="shared" si="24" ref="H62:P62">H63+H64</f>
        <v>0</v>
      </c>
      <c r="I62" s="92">
        <f t="shared" si="24"/>
        <v>0</v>
      </c>
      <c r="J62" s="92">
        <f t="shared" si="24"/>
        <v>0</v>
      </c>
      <c r="K62" s="92">
        <f t="shared" si="24"/>
        <v>0</v>
      </c>
      <c r="L62" s="92">
        <f t="shared" si="24"/>
        <v>0</v>
      </c>
      <c r="M62" s="92">
        <f t="shared" si="24"/>
        <v>0</v>
      </c>
      <c r="N62" s="92">
        <f t="shared" si="24"/>
        <v>0</v>
      </c>
      <c r="O62" s="92">
        <f t="shared" si="24"/>
        <v>14000</v>
      </c>
      <c r="P62" s="92">
        <f t="shared" si="24"/>
        <v>14000</v>
      </c>
    </row>
    <row r="63" spans="1:19" s="101" customFormat="1" ht="15" customHeight="1">
      <c r="A63" s="111"/>
      <c r="B63" s="75"/>
      <c r="C63" s="72" t="s">
        <v>295</v>
      </c>
      <c r="D63" s="93">
        <v>0</v>
      </c>
      <c r="E63" s="93">
        <v>13272.28</v>
      </c>
      <c r="F63" s="93">
        <f>SUM(G63:N63)</f>
        <v>13300</v>
      </c>
      <c r="G63" s="93">
        <v>13300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14000</v>
      </c>
      <c r="P63" s="93">
        <v>14000</v>
      </c>
      <c r="S63" s="102"/>
    </row>
    <row r="64" spans="1:19" s="101" customFormat="1" ht="15" customHeight="1">
      <c r="A64" s="111"/>
      <c r="B64" s="75"/>
      <c r="C64" s="56" t="s">
        <v>313</v>
      </c>
      <c r="D64" s="93">
        <v>0</v>
      </c>
      <c r="E64" s="93">
        <v>159267.37</v>
      </c>
      <c r="F64" s="93">
        <f>SUM(G64:N64)</f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S64" s="102"/>
    </row>
    <row r="65" spans="1:16" ht="27.75" customHeight="1">
      <c r="A65" s="115"/>
      <c r="B65" s="248" t="s">
        <v>103</v>
      </c>
      <c r="C65" s="249"/>
      <c r="D65" s="90">
        <f>D75+D66</f>
        <v>368187.66</v>
      </c>
      <c r="E65" s="90">
        <f>E75+E66</f>
        <v>135509.99</v>
      </c>
      <c r="F65" s="90">
        <f aca="true" t="shared" si="25" ref="F65:F78">SUM(G65:N65)</f>
        <v>707065</v>
      </c>
      <c r="G65" s="90">
        <f aca="true" t="shared" si="26" ref="G65:P65">G75+G66</f>
        <v>707065</v>
      </c>
      <c r="H65" s="90">
        <f t="shared" si="26"/>
        <v>0</v>
      </c>
      <c r="I65" s="90">
        <f t="shared" si="26"/>
        <v>0</v>
      </c>
      <c r="J65" s="90">
        <f t="shared" si="26"/>
        <v>0</v>
      </c>
      <c r="K65" s="90">
        <f t="shared" si="26"/>
        <v>0</v>
      </c>
      <c r="L65" s="90">
        <f t="shared" si="26"/>
        <v>0</v>
      </c>
      <c r="M65" s="90">
        <f t="shared" si="26"/>
        <v>0</v>
      </c>
      <c r="N65" s="90">
        <f t="shared" si="26"/>
        <v>0</v>
      </c>
      <c r="O65" s="90">
        <f t="shared" si="26"/>
        <v>309000</v>
      </c>
      <c r="P65" s="90">
        <f t="shared" si="26"/>
        <v>57500</v>
      </c>
    </row>
    <row r="66" spans="1:16" ht="24" customHeight="1">
      <c r="A66" s="109" t="s">
        <v>331</v>
      </c>
      <c r="B66" s="239" t="s">
        <v>239</v>
      </c>
      <c r="C66" s="240"/>
      <c r="D66" s="94">
        <f>D67</f>
        <v>361020.6</v>
      </c>
      <c r="E66" s="94">
        <f>E67</f>
        <v>20306.59</v>
      </c>
      <c r="F66" s="98">
        <f t="shared" si="25"/>
        <v>689565</v>
      </c>
      <c r="G66" s="94">
        <f>G67</f>
        <v>689565</v>
      </c>
      <c r="H66" s="94">
        <f aca="true" t="shared" si="27" ref="H66:N66">H67</f>
        <v>0</v>
      </c>
      <c r="I66" s="94">
        <f t="shared" si="27"/>
        <v>0</v>
      </c>
      <c r="J66" s="94">
        <f t="shared" si="27"/>
        <v>0</v>
      </c>
      <c r="K66" s="94">
        <f t="shared" si="27"/>
        <v>0</v>
      </c>
      <c r="L66" s="94">
        <f t="shared" si="27"/>
        <v>0</v>
      </c>
      <c r="M66" s="94">
        <f t="shared" si="27"/>
        <v>0</v>
      </c>
      <c r="N66" s="94">
        <f t="shared" si="27"/>
        <v>0</v>
      </c>
      <c r="O66" s="94">
        <f>O67</f>
        <v>291000</v>
      </c>
      <c r="P66" s="94">
        <f>P67</f>
        <v>39000</v>
      </c>
    </row>
    <row r="67" spans="1:16" ht="21.75" customHeight="1">
      <c r="A67" s="104"/>
      <c r="B67" s="78" t="s">
        <v>204</v>
      </c>
      <c r="C67" s="105" t="s">
        <v>211</v>
      </c>
      <c r="D67" s="92">
        <f>D68+D73</f>
        <v>361020.6</v>
      </c>
      <c r="E67" s="92">
        <f>E68+E73</f>
        <v>20306.59</v>
      </c>
      <c r="F67" s="92">
        <f t="shared" si="25"/>
        <v>689565</v>
      </c>
      <c r="G67" s="92">
        <f>G68+G73</f>
        <v>689565</v>
      </c>
      <c r="H67" s="92">
        <f aca="true" t="shared" si="28" ref="H67:N67">H68+H73</f>
        <v>0</v>
      </c>
      <c r="I67" s="92">
        <f t="shared" si="28"/>
        <v>0</v>
      </c>
      <c r="J67" s="92">
        <f t="shared" si="28"/>
        <v>0</v>
      </c>
      <c r="K67" s="92">
        <f t="shared" si="28"/>
        <v>0</v>
      </c>
      <c r="L67" s="92">
        <f t="shared" si="28"/>
        <v>0</v>
      </c>
      <c r="M67" s="92">
        <f t="shared" si="28"/>
        <v>0</v>
      </c>
      <c r="N67" s="92">
        <f t="shared" si="28"/>
        <v>0</v>
      </c>
      <c r="O67" s="92">
        <f>O73</f>
        <v>291000</v>
      </c>
      <c r="P67" s="92">
        <f>P73</f>
        <v>39000</v>
      </c>
    </row>
    <row r="68" spans="1:16" ht="24" customHeight="1">
      <c r="A68" s="104"/>
      <c r="B68" s="78" t="s">
        <v>247</v>
      </c>
      <c r="C68" s="105" t="s">
        <v>248</v>
      </c>
      <c r="D68" s="92">
        <f>D69</f>
        <v>356971.13</v>
      </c>
      <c r="E68" s="92">
        <f>E69</f>
        <v>0</v>
      </c>
      <c r="F68" s="92">
        <f>SUM(G68:N68)</f>
        <v>0</v>
      </c>
      <c r="G68" s="92">
        <f>G69</f>
        <v>0</v>
      </c>
      <c r="H68" s="92">
        <f aca="true" t="shared" si="29" ref="H68:N68">H69</f>
        <v>0</v>
      </c>
      <c r="I68" s="92">
        <f t="shared" si="29"/>
        <v>0</v>
      </c>
      <c r="J68" s="92">
        <f t="shared" si="29"/>
        <v>0</v>
      </c>
      <c r="K68" s="92">
        <f t="shared" si="29"/>
        <v>0</v>
      </c>
      <c r="L68" s="92">
        <f t="shared" si="29"/>
        <v>0</v>
      </c>
      <c r="M68" s="92">
        <f t="shared" si="29"/>
        <v>0</v>
      </c>
      <c r="N68" s="92">
        <f t="shared" si="29"/>
        <v>0</v>
      </c>
      <c r="O68" s="92">
        <v>0</v>
      </c>
      <c r="P68" s="92">
        <v>0</v>
      </c>
    </row>
    <row r="69" spans="1:16" ht="30" customHeight="1">
      <c r="A69" s="104"/>
      <c r="B69" s="78"/>
      <c r="C69" s="72" t="s">
        <v>295</v>
      </c>
      <c r="D69" s="92">
        <v>356971.13</v>
      </c>
      <c r="E69" s="92">
        <v>0</v>
      </c>
      <c r="F69" s="92">
        <f>SUM(G69:N69)</f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</row>
    <row r="70" spans="1:19" s="101" customFormat="1" ht="15" customHeight="1">
      <c r="A70" s="228" t="s">
        <v>11</v>
      </c>
      <c r="B70" s="228" t="s">
        <v>95</v>
      </c>
      <c r="C70" s="229" t="s">
        <v>15</v>
      </c>
      <c r="D70" s="228" t="s">
        <v>326</v>
      </c>
      <c r="E70" s="228" t="s">
        <v>243</v>
      </c>
      <c r="F70" s="260" t="s">
        <v>328</v>
      </c>
      <c r="G70" s="229" t="s">
        <v>329</v>
      </c>
      <c r="H70" s="229"/>
      <c r="I70" s="229"/>
      <c r="J70" s="229"/>
      <c r="K70" s="229"/>
      <c r="L70" s="229"/>
      <c r="M70" s="229"/>
      <c r="N70" s="229"/>
      <c r="O70" s="228" t="s">
        <v>244</v>
      </c>
      <c r="P70" s="228" t="s">
        <v>330</v>
      </c>
      <c r="S70" s="102"/>
    </row>
    <row r="71" spans="1:19" s="154" customFormat="1" ht="35.25" customHeight="1">
      <c r="A71" s="229"/>
      <c r="B71" s="229"/>
      <c r="C71" s="229"/>
      <c r="D71" s="229"/>
      <c r="E71" s="229"/>
      <c r="F71" s="261"/>
      <c r="G71" s="103" t="s">
        <v>72</v>
      </c>
      <c r="H71" s="103" t="s">
        <v>12</v>
      </c>
      <c r="I71" s="103" t="s">
        <v>75</v>
      </c>
      <c r="J71" s="103" t="s">
        <v>73</v>
      </c>
      <c r="K71" s="103" t="s">
        <v>13</v>
      </c>
      <c r="L71" s="153" t="s">
        <v>233</v>
      </c>
      <c r="M71" s="103" t="s">
        <v>234</v>
      </c>
      <c r="N71" s="103" t="s">
        <v>99</v>
      </c>
      <c r="O71" s="228"/>
      <c r="P71" s="228"/>
      <c r="S71" s="155"/>
    </row>
    <row r="72" spans="1:19" s="101" customFormat="1" ht="10.5" customHeight="1">
      <c r="A72" s="86">
        <v>1</v>
      </c>
      <c r="B72" s="86">
        <v>2</v>
      </c>
      <c r="C72" s="86">
        <v>3</v>
      </c>
      <c r="D72" s="86">
        <v>4</v>
      </c>
      <c r="E72" s="86">
        <v>5</v>
      </c>
      <c r="F72" s="86">
        <v>6</v>
      </c>
      <c r="G72" s="86">
        <v>7</v>
      </c>
      <c r="H72" s="86">
        <v>8</v>
      </c>
      <c r="I72" s="86">
        <v>9</v>
      </c>
      <c r="J72" s="86">
        <v>10</v>
      </c>
      <c r="K72" s="86">
        <v>11</v>
      </c>
      <c r="L72" s="86">
        <v>12</v>
      </c>
      <c r="M72" s="86">
        <v>13</v>
      </c>
      <c r="N72" s="86">
        <v>14</v>
      </c>
      <c r="O72" s="86">
        <v>15</v>
      </c>
      <c r="P72" s="86">
        <v>16</v>
      </c>
      <c r="S72" s="102"/>
    </row>
    <row r="73" spans="1:16" ht="21" customHeight="1">
      <c r="A73" s="104"/>
      <c r="B73" s="78" t="s">
        <v>206</v>
      </c>
      <c r="C73" s="105" t="s">
        <v>212</v>
      </c>
      <c r="D73" s="92">
        <f>D74</f>
        <v>4049.47</v>
      </c>
      <c r="E73" s="92">
        <f>E74</f>
        <v>20306.59</v>
      </c>
      <c r="F73" s="92">
        <f t="shared" si="25"/>
        <v>689565</v>
      </c>
      <c r="G73" s="92">
        <f>G74</f>
        <v>689565</v>
      </c>
      <c r="H73" s="92">
        <f aca="true" t="shared" si="30" ref="H73:P73">H74</f>
        <v>0</v>
      </c>
      <c r="I73" s="92">
        <f t="shared" si="30"/>
        <v>0</v>
      </c>
      <c r="J73" s="92">
        <f t="shared" si="30"/>
        <v>0</v>
      </c>
      <c r="K73" s="92">
        <f t="shared" si="30"/>
        <v>0</v>
      </c>
      <c r="L73" s="92">
        <f t="shared" si="30"/>
        <v>0</v>
      </c>
      <c r="M73" s="92">
        <f t="shared" si="30"/>
        <v>0</v>
      </c>
      <c r="N73" s="92">
        <f t="shared" si="30"/>
        <v>0</v>
      </c>
      <c r="O73" s="92">
        <f t="shared" si="30"/>
        <v>291000</v>
      </c>
      <c r="P73" s="92">
        <f t="shared" si="30"/>
        <v>39000</v>
      </c>
    </row>
    <row r="74" spans="1:16" ht="15" customHeight="1">
      <c r="A74" s="104"/>
      <c r="B74" s="78"/>
      <c r="C74" s="72" t="s">
        <v>295</v>
      </c>
      <c r="D74" s="92">
        <v>4049.47</v>
      </c>
      <c r="E74" s="92">
        <v>20306.59</v>
      </c>
      <c r="F74" s="92">
        <f t="shared" si="25"/>
        <v>689565</v>
      </c>
      <c r="G74" s="92">
        <v>689565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291000</v>
      </c>
      <c r="P74" s="92">
        <v>39000</v>
      </c>
    </row>
    <row r="75" spans="1:16" ht="24" customHeight="1">
      <c r="A75" s="109" t="s">
        <v>331</v>
      </c>
      <c r="B75" s="239" t="s">
        <v>210</v>
      </c>
      <c r="C75" s="240"/>
      <c r="D75" s="94">
        <f>D76</f>
        <v>7167.06</v>
      </c>
      <c r="E75" s="94">
        <f>E76</f>
        <v>115203.4</v>
      </c>
      <c r="F75" s="98">
        <f t="shared" si="25"/>
        <v>17500</v>
      </c>
      <c r="G75" s="94">
        <f>G76</f>
        <v>17500</v>
      </c>
      <c r="H75" s="94">
        <f aca="true" t="shared" si="31" ref="H75:N76">H76</f>
        <v>0</v>
      </c>
      <c r="I75" s="94">
        <f t="shared" si="31"/>
        <v>0</v>
      </c>
      <c r="J75" s="94">
        <f t="shared" si="31"/>
        <v>0</v>
      </c>
      <c r="K75" s="94">
        <f t="shared" si="31"/>
        <v>0</v>
      </c>
      <c r="L75" s="94">
        <f t="shared" si="31"/>
        <v>0</v>
      </c>
      <c r="M75" s="94">
        <f t="shared" si="31"/>
        <v>0</v>
      </c>
      <c r="N75" s="94">
        <f t="shared" si="31"/>
        <v>0</v>
      </c>
      <c r="O75" s="94">
        <f>O76</f>
        <v>18000</v>
      </c>
      <c r="P75" s="94">
        <f>P76</f>
        <v>18500</v>
      </c>
    </row>
    <row r="76" spans="1:16" ht="21" customHeight="1">
      <c r="A76" s="104"/>
      <c r="B76" s="78">
        <v>3</v>
      </c>
      <c r="C76" s="110" t="s">
        <v>3</v>
      </c>
      <c r="D76" s="92">
        <f>D77</f>
        <v>7167.06</v>
      </c>
      <c r="E76" s="92">
        <f>E77</f>
        <v>115203.4</v>
      </c>
      <c r="F76" s="92">
        <f t="shared" si="25"/>
        <v>17500</v>
      </c>
      <c r="G76" s="92">
        <f>G77</f>
        <v>17500</v>
      </c>
      <c r="H76" s="92">
        <f t="shared" si="31"/>
        <v>0</v>
      </c>
      <c r="I76" s="92">
        <f t="shared" si="31"/>
        <v>0</v>
      </c>
      <c r="J76" s="92">
        <f t="shared" si="31"/>
        <v>0</v>
      </c>
      <c r="K76" s="92">
        <f t="shared" si="31"/>
        <v>0</v>
      </c>
      <c r="L76" s="92">
        <f t="shared" si="31"/>
        <v>0</v>
      </c>
      <c r="M76" s="92">
        <f t="shared" si="31"/>
        <v>0</v>
      </c>
      <c r="N76" s="92">
        <f t="shared" si="31"/>
        <v>0</v>
      </c>
      <c r="O76" s="92">
        <f>O77</f>
        <v>18000</v>
      </c>
      <c r="P76" s="92">
        <f>P77</f>
        <v>18500</v>
      </c>
    </row>
    <row r="77" spans="1:16" ht="18" customHeight="1">
      <c r="A77" s="104"/>
      <c r="B77" s="78">
        <v>34</v>
      </c>
      <c r="C77" s="110" t="s">
        <v>119</v>
      </c>
      <c r="D77" s="92">
        <f>D78+D79</f>
        <v>7167.06</v>
      </c>
      <c r="E77" s="92">
        <f>E78+E79</f>
        <v>115203.4</v>
      </c>
      <c r="F77" s="92">
        <f t="shared" si="25"/>
        <v>17500</v>
      </c>
      <c r="G77" s="92">
        <f>G78+G79</f>
        <v>17500</v>
      </c>
      <c r="H77" s="92">
        <f aca="true" t="shared" si="32" ref="H77:P77">H78+H79</f>
        <v>0</v>
      </c>
      <c r="I77" s="92">
        <f t="shared" si="32"/>
        <v>0</v>
      </c>
      <c r="J77" s="92">
        <f t="shared" si="32"/>
        <v>0</v>
      </c>
      <c r="K77" s="92">
        <f t="shared" si="32"/>
        <v>0</v>
      </c>
      <c r="L77" s="92">
        <f t="shared" si="32"/>
        <v>0</v>
      </c>
      <c r="M77" s="92">
        <f t="shared" si="32"/>
        <v>0</v>
      </c>
      <c r="N77" s="92">
        <f t="shared" si="32"/>
        <v>0</v>
      </c>
      <c r="O77" s="92">
        <f t="shared" si="32"/>
        <v>18000</v>
      </c>
      <c r="P77" s="92">
        <f t="shared" si="32"/>
        <v>18500</v>
      </c>
    </row>
    <row r="78" spans="1:19" s="101" customFormat="1" ht="15" customHeight="1">
      <c r="A78" s="111"/>
      <c r="B78" s="75"/>
      <c r="C78" s="72" t="s">
        <v>295</v>
      </c>
      <c r="D78" s="93">
        <v>7167.06</v>
      </c>
      <c r="E78" s="93">
        <v>9025.15</v>
      </c>
      <c r="F78" s="93">
        <f t="shared" si="25"/>
        <v>17500</v>
      </c>
      <c r="G78" s="93">
        <v>17500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18000</v>
      </c>
      <c r="P78" s="93">
        <v>18500</v>
      </c>
      <c r="S78" s="102"/>
    </row>
    <row r="79" spans="1:19" s="101" customFormat="1" ht="15" customHeight="1">
      <c r="A79" s="111"/>
      <c r="B79" s="75"/>
      <c r="C79" s="56" t="s">
        <v>313</v>
      </c>
      <c r="D79" s="93">
        <v>0</v>
      </c>
      <c r="E79" s="93">
        <v>106178.25</v>
      </c>
      <c r="F79" s="93">
        <f>SUM(G79:N79)</f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S79" s="102"/>
    </row>
    <row r="80" spans="1:16" ht="27.75" customHeight="1">
      <c r="A80" s="115"/>
      <c r="B80" s="235" t="s">
        <v>104</v>
      </c>
      <c r="C80" s="249"/>
      <c r="D80" s="90">
        <f>D81+D85+D89+D93+D97</f>
        <v>244343.18000000002</v>
      </c>
      <c r="E80" s="90">
        <f>E81+E85+E89+E93+E97</f>
        <v>267967.36</v>
      </c>
      <c r="F80" s="90">
        <f aca="true" t="shared" si="33" ref="F80:F96">SUM(G80:N80)</f>
        <v>333700</v>
      </c>
      <c r="G80" s="90">
        <f aca="true" t="shared" si="34" ref="G80:P80">G81+G85+G89+G93+G97</f>
        <v>333700</v>
      </c>
      <c r="H80" s="90">
        <f t="shared" si="34"/>
        <v>0</v>
      </c>
      <c r="I80" s="90">
        <f t="shared" si="34"/>
        <v>0</v>
      </c>
      <c r="J80" s="90">
        <f t="shared" si="34"/>
        <v>0</v>
      </c>
      <c r="K80" s="90">
        <f t="shared" si="34"/>
        <v>0</v>
      </c>
      <c r="L80" s="90">
        <f t="shared" si="34"/>
        <v>0</v>
      </c>
      <c r="M80" s="90">
        <f t="shared" si="34"/>
        <v>0</v>
      </c>
      <c r="N80" s="90">
        <f t="shared" si="34"/>
        <v>0</v>
      </c>
      <c r="O80" s="90">
        <f t="shared" si="34"/>
        <v>330000</v>
      </c>
      <c r="P80" s="90">
        <f t="shared" si="34"/>
        <v>331000</v>
      </c>
    </row>
    <row r="81" spans="1:16" ht="24" customHeight="1">
      <c r="A81" s="109" t="s">
        <v>342</v>
      </c>
      <c r="B81" s="239" t="s">
        <v>105</v>
      </c>
      <c r="C81" s="240"/>
      <c r="D81" s="94">
        <f aca="true" t="shared" si="35" ref="D81:P82">D82</f>
        <v>995.42</v>
      </c>
      <c r="E81" s="94">
        <f t="shared" si="35"/>
        <v>1990.84</v>
      </c>
      <c r="F81" s="98">
        <f t="shared" si="33"/>
        <v>2000</v>
      </c>
      <c r="G81" s="94">
        <f t="shared" si="35"/>
        <v>2000</v>
      </c>
      <c r="H81" s="94">
        <f t="shared" si="35"/>
        <v>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2000</v>
      </c>
      <c r="P81" s="94">
        <f t="shared" si="35"/>
        <v>2000</v>
      </c>
    </row>
    <row r="82" spans="1:16" ht="21" customHeight="1">
      <c r="A82" s="104"/>
      <c r="B82" s="78">
        <v>3</v>
      </c>
      <c r="C82" s="110" t="s">
        <v>3</v>
      </c>
      <c r="D82" s="92">
        <f>D83</f>
        <v>995.42</v>
      </c>
      <c r="E82" s="92">
        <f>E83</f>
        <v>1990.84</v>
      </c>
      <c r="F82" s="92">
        <f t="shared" si="33"/>
        <v>2000</v>
      </c>
      <c r="G82" s="92">
        <f>G83</f>
        <v>2000</v>
      </c>
      <c r="H82" s="92">
        <f t="shared" si="35"/>
        <v>0</v>
      </c>
      <c r="I82" s="92">
        <f t="shared" si="35"/>
        <v>0</v>
      </c>
      <c r="J82" s="92">
        <f t="shared" si="35"/>
        <v>0</v>
      </c>
      <c r="K82" s="92">
        <f t="shared" si="35"/>
        <v>0</v>
      </c>
      <c r="L82" s="92">
        <f t="shared" si="35"/>
        <v>0</v>
      </c>
      <c r="M82" s="92">
        <f t="shared" si="35"/>
        <v>0</v>
      </c>
      <c r="N82" s="92">
        <f t="shared" si="35"/>
        <v>0</v>
      </c>
      <c r="O82" s="92">
        <f t="shared" si="35"/>
        <v>2000</v>
      </c>
      <c r="P82" s="92">
        <f t="shared" si="35"/>
        <v>2000</v>
      </c>
    </row>
    <row r="83" spans="1:16" ht="18" customHeight="1">
      <c r="A83" s="104"/>
      <c r="B83" s="78">
        <v>32</v>
      </c>
      <c r="C83" s="110" t="s">
        <v>7</v>
      </c>
      <c r="D83" s="92">
        <f aca="true" t="shared" si="36" ref="D83:P83">D84</f>
        <v>995.42</v>
      </c>
      <c r="E83" s="92">
        <f t="shared" si="36"/>
        <v>1990.84</v>
      </c>
      <c r="F83" s="92">
        <f t="shared" si="33"/>
        <v>2000</v>
      </c>
      <c r="G83" s="92">
        <f t="shared" si="36"/>
        <v>2000</v>
      </c>
      <c r="H83" s="92">
        <f t="shared" si="36"/>
        <v>0</v>
      </c>
      <c r="I83" s="92">
        <f t="shared" si="36"/>
        <v>0</v>
      </c>
      <c r="J83" s="92">
        <f t="shared" si="36"/>
        <v>0</v>
      </c>
      <c r="K83" s="92">
        <f t="shared" si="36"/>
        <v>0</v>
      </c>
      <c r="L83" s="92">
        <f t="shared" si="36"/>
        <v>0</v>
      </c>
      <c r="M83" s="92">
        <f t="shared" si="36"/>
        <v>0</v>
      </c>
      <c r="N83" s="92">
        <f t="shared" si="36"/>
        <v>0</v>
      </c>
      <c r="O83" s="92">
        <f t="shared" si="36"/>
        <v>2000</v>
      </c>
      <c r="P83" s="92">
        <f t="shared" si="36"/>
        <v>2000</v>
      </c>
    </row>
    <row r="84" spans="1:19" s="101" customFormat="1" ht="15" customHeight="1">
      <c r="A84" s="111"/>
      <c r="B84" s="75"/>
      <c r="C84" s="72" t="s">
        <v>295</v>
      </c>
      <c r="D84" s="93">
        <v>995.42</v>
      </c>
      <c r="E84" s="93">
        <v>1990.84</v>
      </c>
      <c r="F84" s="93">
        <f t="shared" si="33"/>
        <v>2000</v>
      </c>
      <c r="G84" s="93">
        <v>2000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2000</v>
      </c>
      <c r="P84" s="93">
        <v>2000</v>
      </c>
      <c r="S84" s="102"/>
    </row>
    <row r="85" spans="1:16" ht="24" customHeight="1">
      <c r="A85" s="109" t="s">
        <v>342</v>
      </c>
      <c r="B85" s="239" t="s">
        <v>106</v>
      </c>
      <c r="C85" s="240"/>
      <c r="D85" s="94">
        <f>D86</f>
        <v>237906.13</v>
      </c>
      <c r="E85" s="94">
        <f>E86</f>
        <v>238901.06</v>
      </c>
      <c r="F85" s="98">
        <f>SUM(G85:N85)</f>
        <v>292000</v>
      </c>
      <c r="G85" s="94">
        <f>G86</f>
        <v>292000</v>
      </c>
      <c r="H85" s="94">
        <f aca="true" t="shared" si="37" ref="H85:P85">H86</f>
        <v>0</v>
      </c>
      <c r="I85" s="94">
        <f t="shared" si="37"/>
        <v>0</v>
      </c>
      <c r="J85" s="94">
        <f t="shared" si="37"/>
        <v>0</v>
      </c>
      <c r="K85" s="94">
        <f t="shared" si="37"/>
        <v>0</v>
      </c>
      <c r="L85" s="94">
        <f t="shared" si="37"/>
        <v>0</v>
      </c>
      <c r="M85" s="94">
        <f t="shared" si="37"/>
        <v>0</v>
      </c>
      <c r="N85" s="94">
        <f t="shared" si="37"/>
        <v>0</v>
      </c>
      <c r="O85" s="94">
        <f t="shared" si="37"/>
        <v>293000</v>
      </c>
      <c r="P85" s="94">
        <f t="shared" si="37"/>
        <v>294000</v>
      </c>
    </row>
    <row r="86" spans="1:16" ht="21" customHeight="1">
      <c r="A86" s="104"/>
      <c r="B86" s="78">
        <v>3</v>
      </c>
      <c r="C86" s="110" t="s">
        <v>3</v>
      </c>
      <c r="D86" s="92">
        <f>D87</f>
        <v>237906.13</v>
      </c>
      <c r="E86" s="92">
        <f>E87</f>
        <v>238901.06</v>
      </c>
      <c r="F86" s="92">
        <f>SUM(G86:N86)</f>
        <v>292000</v>
      </c>
      <c r="G86" s="92">
        <f>G87</f>
        <v>292000</v>
      </c>
      <c r="H86" s="92">
        <f aca="true" t="shared" si="38" ref="H86:P86">H87</f>
        <v>0</v>
      </c>
      <c r="I86" s="92">
        <f t="shared" si="38"/>
        <v>0</v>
      </c>
      <c r="J86" s="92">
        <f t="shared" si="38"/>
        <v>0</v>
      </c>
      <c r="K86" s="92">
        <f t="shared" si="38"/>
        <v>0</v>
      </c>
      <c r="L86" s="92">
        <f t="shared" si="38"/>
        <v>0</v>
      </c>
      <c r="M86" s="92">
        <f t="shared" si="38"/>
        <v>0</v>
      </c>
      <c r="N86" s="92">
        <f t="shared" si="38"/>
        <v>0</v>
      </c>
      <c r="O86" s="92">
        <f t="shared" si="38"/>
        <v>293000</v>
      </c>
      <c r="P86" s="92">
        <f t="shared" si="38"/>
        <v>294000</v>
      </c>
    </row>
    <row r="87" spans="1:16" ht="18" customHeight="1">
      <c r="A87" s="104"/>
      <c r="B87" s="78">
        <v>38</v>
      </c>
      <c r="C87" s="110" t="s">
        <v>120</v>
      </c>
      <c r="D87" s="92">
        <f>SUM(D88)</f>
        <v>237906.13</v>
      </c>
      <c r="E87" s="92">
        <f>SUM(E88)</f>
        <v>238901.06</v>
      </c>
      <c r="F87" s="92">
        <f t="shared" si="33"/>
        <v>292000</v>
      </c>
      <c r="G87" s="92">
        <f>SUM(G88)</f>
        <v>292000</v>
      </c>
      <c r="H87" s="92">
        <f aca="true" t="shared" si="39" ref="H87:P87">SUM(H88)</f>
        <v>0</v>
      </c>
      <c r="I87" s="92">
        <f t="shared" si="39"/>
        <v>0</v>
      </c>
      <c r="J87" s="92">
        <f t="shared" si="39"/>
        <v>0</v>
      </c>
      <c r="K87" s="92">
        <f t="shared" si="39"/>
        <v>0</v>
      </c>
      <c r="L87" s="92">
        <f t="shared" si="39"/>
        <v>0</v>
      </c>
      <c r="M87" s="92">
        <f t="shared" si="39"/>
        <v>0</v>
      </c>
      <c r="N87" s="92">
        <f t="shared" si="39"/>
        <v>0</v>
      </c>
      <c r="O87" s="92">
        <f t="shared" si="39"/>
        <v>293000</v>
      </c>
      <c r="P87" s="92">
        <f t="shared" si="39"/>
        <v>294000</v>
      </c>
    </row>
    <row r="88" spans="1:19" s="101" customFormat="1" ht="15" customHeight="1">
      <c r="A88" s="111"/>
      <c r="B88" s="75"/>
      <c r="C88" s="72" t="s">
        <v>295</v>
      </c>
      <c r="D88" s="93">
        <v>237906.13</v>
      </c>
      <c r="E88" s="93">
        <v>238901.06</v>
      </c>
      <c r="F88" s="93">
        <f t="shared" si="33"/>
        <v>292000</v>
      </c>
      <c r="G88" s="93">
        <v>292000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293000</v>
      </c>
      <c r="P88" s="93">
        <v>294000</v>
      </c>
      <c r="S88" s="102"/>
    </row>
    <row r="89" spans="1:16" ht="24" customHeight="1">
      <c r="A89" s="109" t="s">
        <v>343</v>
      </c>
      <c r="B89" s="239" t="s">
        <v>107</v>
      </c>
      <c r="C89" s="240"/>
      <c r="D89" s="94">
        <f>D90</f>
        <v>0</v>
      </c>
      <c r="E89" s="94">
        <f>E90</f>
        <v>6636.14</v>
      </c>
      <c r="F89" s="98">
        <f t="shared" si="33"/>
        <v>6700</v>
      </c>
      <c r="G89" s="94">
        <f aca="true" t="shared" si="40" ref="G89:P89">G90</f>
        <v>6700</v>
      </c>
      <c r="H89" s="94">
        <f t="shared" si="40"/>
        <v>0</v>
      </c>
      <c r="I89" s="94">
        <f t="shared" si="40"/>
        <v>0</v>
      </c>
      <c r="J89" s="94">
        <f t="shared" si="40"/>
        <v>0</v>
      </c>
      <c r="K89" s="94">
        <f t="shared" si="40"/>
        <v>0</v>
      </c>
      <c r="L89" s="94">
        <f t="shared" si="40"/>
        <v>0</v>
      </c>
      <c r="M89" s="94">
        <f t="shared" si="40"/>
        <v>0</v>
      </c>
      <c r="N89" s="94">
        <f t="shared" si="40"/>
        <v>0</v>
      </c>
      <c r="O89" s="94">
        <f t="shared" si="40"/>
        <v>6000</v>
      </c>
      <c r="P89" s="94">
        <f t="shared" si="40"/>
        <v>6000</v>
      </c>
    </row>
    <row r="90" spans="1:16" ht="21" customHeight="1">
      <c r="A90" s="104"/>
      <c r="B90" s="78">
        <v>3</v>
      </c>
      <c r="C90" s="110" t="s">
        <v>3</v>
      </c>
      <c r="D90" s="92">
        <f>D91</f>
        <v>0</v>
      </c>
      <c r="E90" s="92">
        <f>E91</f>
        <v>6636.14</v>
      </c>
      <c r="F90" s="92">
        <f t="shared" si="33"/>
        <v>6700</v>
      </c>
      <c r="G90" s="92">
        <f aca="true" t="shared" si="41" ref="G90:P90">G91</f>
        <v>6700</v>
      </c>
      <c r="H90" s="92">
        <f t="shared" si="41"/>
        <v>0</v>
      </c>
      <c r="I90" s="92">
        <f t="shared" si="41"/>
        <v>0</v>
      </c>
      <c r="J90" s="92">
        <f t="shared" si="41"/>
        <v>0</v>
      </c>
      <c r="K90" s="92">
        <f t="shared" si="41"/>
        <v>0</v>
      </c>
      <c r="L90" s="92">
        <f t="shared" si="41"/>
        <v>0</v>
      </c>
      <c r="M90" s="92">
        <f t="shared" si="41"/>
        <v>0</v>
      </c>
      <c r="N90" s="92">
        <f t="shared" si="41"/>
        <v>0</v>
      </c>
      <c r="O90" s="92">
        <f t="shared" si="41"/>
        <v>6000</v>
      </c>
      <c r="P90" s="92">
        <f t="shared" si="41"/>
        <v>6000</v>
      </c>
    </row>
    <row r="91" spans="1:16" ht="18" customHeight="1">
      <c r="A91" s="104"/>
      <c r="B91" s="78">
        <v>32</v>
      </c>
      <c r="C91" s="110" t="s">
        <v>7</v>
      </c>
      <c r="D91" s="92">
        <f aca="true" t="shared" si="42" ref="D91:P91">D92</f>
        <v>0</v>
      </c>
      <c r="E91" s="92">
        <f t="shared" si="42"/>
        <v>6636.14</v>
      </c>
      <c r="F91" s="92">
        <f t="shared" si="33"/>
        <v>6700</v>
      </c>
      <c r="G91" s="92">
        <f t="shared" si="42"/>
        <v>6700</v>
      </c>
      <c r="H91" s="92">
        <f t="shared" si="42"/>
        <v>0</v>
      </c>
      <c r="I91" s="92">
        <f t="shared" si="42"/>
        <v>0</v>
      </c>
      <c r="J91" s="92">
        <f t="shared" si="42"/>
        <v>0</v>
      </c>
      <c r="K91" s="92">
        <f t="shared" si="42"/>
        <v>0</v>
      </c>
      <c r="L91" s="92">
        <f t="shared" si="42"/>
        <v>0</v>
      </c>
      <c r="M91" s="92">
        <f t="shared" si="42"/>
        <v>0</v>
      </c>
      <c r="N91" s="92">
        <f t="shared" si="42"/>
        <v>0</v>
      </c>
      <c r="O91" s="92">
        <f t="shared" si="42"/>
        <v>6000</v>
      </c>
      <c r="P91" s="92">
        <f t="shared" si="42"/>
        <v>6000</v>
      </c>
    </row>
    <row r="92" spans="1:19" s="101" customFormat="1" ht="15" customHeight="1">
      <c r="A92" s="111"/>
      <c r="B92" s="75"/>
      <c r="C92" s="72" t="s">
        <v>295</v>
      </c>
      <c r="D92" s="93">
        <v>0</v>
      </c>
      <c r="E92" s="93">
        <v>6636.14</v>
      </c>
      <c r="F92" s="93">
        <f t="shared" si="33"/>
        <v>6700</v>
      </c>
      <c r="G92" s="93">
        <v>6700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6000</v>
      </c>
      <c r="P92" s="93">
        <v>6000</v>
      </c>
      <c r="S92" s="102"/>
    </row>
    <row r="93" spans="1:16" ht="24" customHeight="1">
      <c r="A93" s="109" t="s">
        <v>343</v>
      </c>
      <c r="B93" s="239" t="s">
        <v>108</v>
      </c>
      <c r="C93" s="240"/>
      <c r="D93" s="94">
        <f>D94</f>
        <v>3981.68</v>
      </c>
      <c r="E93" s="94">
        <f>E94</f>
        <v>7963.37</v>
      </c>
      <c r="F93" s="98">
        <f>SUM(G93:N93)</f>
        <v>8000</v>
      </c>
      <c r="G93" s="94">
        <f>G94</f>
        <v>8000</v>
      </c>
      <c r="H93" s="94">
        <f aca="true" t="shared" si="43" ref="H93:P93">H94</f>
        <v>0</v>
      </c>
      <c r="I93" s="94">
        <f t="shared" si="43"/>
        <v>0</v>
      </c>
      <c r="J93" s="94">
        <f t="shared" si="43"/>
        <v>0</v>
      </c>
      <c r="K93" s="94">
        <f t="shared" si="43"/>
        <v>0</v>
      </c>
      <c r="L93" s="94">
        <f t="shared" si="43"/>
        <v>0</v>
      </c>
      <c r="M93" s="94">
        <f t="shared" si="43"/>
        <v>0</v>
      </c>
      <c r="N93" s="94">
        <f t="shared" si="43"/>
        <v>0</v>
      </c>
      <c r="O93" s="94">
        <f t="shared" si="43"/>
        <v>4000</v>
      </c>
      <c r="P93" s="94">
        <f t="shared" si="43"/>
        <v>4000</v>
      </c>
    </row>
    <row r="94" spans="1:16" ht="21" customHeight="1">
      <c r="A94" s="104"/>
      <c r="B94" s="78">
        <v>3</v>
      </c>
      <c r="C94" s="110" t="s">
        <v>3</v>
      </c>
      <c r="D94" s="92">
        <f>D95</f>
        <v>3981.68</v>
      </c>
      <c r="E94" s="92">
        <f>E95</f>
        <v>7963.37</v>
      </c>
      <c r="F94" s="92">
        <f>SUM(G94:N94)</f>
        <v>8000</v>
      </c>
      <c r="G94" s="92">
        <f>G95</f>
        <v>8000</v>
      </c>
      <c r="H94" s="92">
        <f aca="true" t="shared" si="44" ref="H94:P94">H95</f>
        <v>0</v>
      </c>
      <c r="I94" s="92">
        <f t="shared" si="44"/>
        <v>0</v>
      </c>
      <c r="J94" s="92">
        <f t="shared" si="44"/>
        <v>0</v>
      </c>
      <c r="K94" s="92">
        <f t="shared" si="44"/>
        <v>0</v>
      </c>
      <c r="L94" s="92">
        <f t="shared" si="44"/>
        <v>0</v>
      </c>
      <c r="M94" s="92">
        <f t="shared" si="44"/>
        <v>0</v>
      </c>
      <c r="N94" s="92">
        <f t="shared" si="44"/>
        <v>0</v>
      </c>
      <c r="O94" s="92">
        <f t="shared" si="44"/>
        <v>4000</v>
      </c>
      <c r="P94" s="92">
        <f t="shared" si="44"/>
        <v>4000</v>
      </c>
    </row>
    <row r="95" spans="1:16" ht="18" customHeight="1">
      <c r="A95" s="104"/>
      <c r="B95" s="78">
        <v>38</v>
      </c>
      <c r="C95" s="110" t="s">
        <v>120</v>
      </c>
      <c r="D95" s="92">
        <f aca="true" t="shared" si="45" ref="D95:P95">D96</f>
        <v>3981.68</v>
      </c>
      <c r="E95" s="92">
        <f t="shared" si="45"/>
        <v>7963.37</v>
      </c>
      <c r="F95" s="92">
        <f t="shared" si="33"/>
        <v>8000</v>
      </c>
      <c r="G95" s="92">
        <f t="shared" si="45"/>
        <v>8000</v>
      </c>
      <c r="H95" s="92">
        <f t="shared" si="45"/>
        <v>0</v>
      </c>
      <c r="I95" s="92">
        <f t="shared" si="45"/>
        <v>0</v>
      </c>
      <c r="J95" s="92">
        <f t="shared" si="45"/>
        <v>0</v>
      </c>
      <c r="K95" s="92">
        <f t="shared" si="45"/>
        <v>0</v>
      </c>
      <c r="L95" s="92">
        <f t="shared" si="45"/>
        <v>0</v>
      </c>
      <c r="M95" s="92">
        <f t="shared" si="45"/>
        <v>0</v>
      </c>
      <c r="N95" s="92">
        <f t="shared" si="45"/>
        <v>0</v>
      </c>
      <c r="O95" s="92">
        <f t="shared" si="45"/>
        <v>4000</v>
      </c>
      <c r="P95" s="92">
        <f t="shared" si="45"/>
        <v>4000</v>
      </c>
    </row>
    <row r="96" spans="1:19" s="101" customFormat="1" ht="14.25" customHeight="1">
      <c r="A96" s="111"/>
      <c r="B96" s="75"/>
      <c r="C96" s="72" t="s">
        <v>295</v>
      </c>
      <c r="D96" s="93">
        <v>3981.68</v>
      </c>
      <c r="E96" s="93">
        <v>7963.37</v>
      </c>
      <c r="F96" s="93">
        <f t="shared" si="33"/>
        <v>8000</v>
      </c>
      <c r="G96" s="93">
        <v>8000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4000</v>
      </c>
      <c r="P96" s="93">
        <v>4000</v>
      </c>
      <c r="S96" s="102"/>
    </row>
    <row r="97" spans="1:16" ht="24" customHeight="1">
      <c r="A97" s="109" t="s">
        <v>343</v>
      </c>
      <c r="B97" s="243" t="s">
        <v>388</v>
      </c>
      <c r="C97" s="240"/>
      <c r="D97" s="94">
        <f>D98</f>
        <v>1459.95</v>
      </c>
      <c r="E97" s="94">
        <f>E98</f>
        <v>12475.95</v>
      </c>
      <c r="F97" s="98">
        <f aca="true" t="shared" si="46" ref="F97:F102">SUM(G97:N97)</f>
        <v>25000</v>
      </c>
      <c r="G97" s="94">
        <f>G98</f>
        <v>25000</v>
      </c>
      <c r="H97" s="94">
        <f aca="true" t="shared" si="47" ref="H97:N97">H98</f>
        <v>0</v>
      </c>
      <c r="I97" s="94">
        <f t="shared" si="47"/>
        <v>0</v>
      </c>
      <c r="J97" s="94">
        <f t="shared" si="47"/>
        <v>0</v>
      </c>
      <c r="K97" s="94">
        <f t="shared" si="47"/>
        <v>0</v>
      </c>
      <c r="L97" s="94">
        <f t="shared" si="47"/>
        <v>0</v>
      </c>
      <c r="M97" s="94">
        <f t="shared" si="47"/>
        <v>0</v>
      </c>
      <c r="N97" s="94">
        <f t="shared" si="47"/>
        <v>0</v>
      </c>
      <c r="O97" s="94">
        <f>O98</f>
        <v>25000</v>
      </c>
      <c r="P97" s="94">
        <f>P98</f>
        <v>25000</v>
      </c>
    </row>
    <row r="98" spans="1:16" ht="21" customHeight="1">
      <c r="A98" s="104"/>
      <c r="B98" s="78">
        <v>3</v>
      </c>
      <c r="C98" s="110" t="s">
        <v>3</v>
      </c>
      <c r="D98" s="92">
        <f>D99+D101</f>
        <v>1459.95</v>
      </c>
      <c r="E98" s="92">
        <f>E99+E101</f>
        <v>12475.95</v>
      </c>
      <c r="F98" s="92">
        <f t="shared" si="46"/>
        <v>25000</v>
      </c>
      <c r="G98" s="92">
        <f>G99+G101</f>
        <v>25000</v>
      </c>
      <c r="H98" s="92">
        <f aca="true" t="shared" si="48" ref="H98:N98">H99</f>
        <v>0</v>
      </c>
      <c r="I98" s="92">
        <f t="shared" si="48"/>
        <v>0</v>
      </c>
      <c r="J98" s="92">
        <f t="shared" si="48"/>
        <v>0</v>
      </c>
      <c r="K98" s="92">
        <f t="shared" si="48"/>
        <v>0</v>
      </c>
      <c r="L98" s="92">
        <f t="shared" si="48"/>
        <v>0</v>
      </c>
      <c r="M98" s="92">
        <f t="shared" si="48"/>
        <v>0</v>
      </c>
      <c r="N98" s="92">
        <f t="shared" si="48"/>
        <v>0</v>
      </c>
      <c r="O98" s="92">
        <f>O99+O101</f>
        <v>25000</v>
      </c>
      <c r="P98" s="92">
        <f>P99+P101</f>
        <v>25000</v>
      </c>
    </row>
    <row r="99" spans="1:16" ht="18" customHeight="1">
      <c r="A99" s="104"/>
      <c r="B99" s="78">
        <v>32</v>
      </c>
      <c r="C99" s="110" t="s">
        <v>7</v>
      </c>
      <c r="D99" s="92">
        <f aca="true" t="shared" si="49" ref="D99:P99">D100</f>
        <v>1459.95</v>
      </c>
      <c r="E99" s="92">
        <f t="shared" si="49"/>
        <v>9290.6</v>
      </c>
      <c r="F99" s="92">
        <f t="shared" si="46"/>
        <v>25000</v>
      </c>
      <c r="G99" s="92">
        <f t="shared" si="49"/>
        <v>25000</v>
      </c>
      <c r="H99" s="92">
        <f t="shared" si="49"/>
        <v>0</v>
      </c>
      <c r="I99" s="92">
        <f t="shared" si="49"/>
        <v>0</v>
      </c>
      <c r="J99" s="92">
        <f t="shared" si="49"/>
        <v>0</v>
      </c>
      <c r="K99" s="92">
        <f t="shared" si="49"/>
        <v>0</v>
      </c>
      <c r="L99" s="92">
        <f t="shared" si="49"/>
        <v>0</v>
      </c>
      <c r="M99" s="92">
        <f t="shared" si="49"/>
        <v>0</v>
      </c>
      <c r="N99" s="92">
        <f t="shared" si="49"/>
        <v>0</v>
      </c>
      <c r="O99" s="92">
        <f t="shared" si="49"/>
        <v>25000</v>
      </c>
      <c r="P99" s="92">
        <f t="shared" si="49"/>
        <v>25000</v>
      </c>
    </row>
    <row r="100" spans="1:19" s="101" customFormat="1" ht="14.25" customHeight="1">
      <c r="A100" s="111"/>
      <c r="B100" s="75"/>
      <c r="C100" s="72" t="s">
        <v>295</v>
      </c>
      <c r="D100" s="93">
        <v>1459.95</v>
      </c>
      <c r="E100" s="93">
        <v>9290.6</v>
      </c>
      <c r="F100" s="93">
        <f t="shared" si="46"/>
        <v>25000</v>
      </c>
      <c r="G100" s="93">
        <v>25000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25000</v>
      </c>
      <c r="P100" s="93">
        <v>25000</v>
      </c>
      <c r="S100" s="102"/>
    </row>
    <row r="101" spans="1:16" ht="18" customHeight="1">
      <c r="A101" s="104"/>
      <c r="B101" s="78" t="s">
        <v>94</v>
      </c>
      <c r="C101" s="110" t="s">
        <v>127</v>
      </c>
      <c r="D101" s="92">
        <f>D102</f>
        <v>0</v>
      </c>
      <c r="E101" s="92">
        <f>E102</f>
        <v>3185.35</v>
      </c>
      <c r="F101" s="92">
        <f t="shared" si="46"/>
        <v>0</v>
      </c>
      <c r="G101" s="92">
        <f aca="true" t="shared" si="50" ref="G101:P101">G102</f>
        <v>0</v>
      </c>
      <c r="H101" s="92">
        <f t="shared" si="50"/>
        <v>0</v>
      </c>
      <c r="I101" s="92">
        <f t="shared" si="50"/>
        <v>0</v>
      </c>
      <c r="J101" s="92">
        <f t="shared" si="50"/>
        <v>0</v>
      </c>
      <c r="K101" s="92">
        <f t="shared" si="50"/>
        <v>0</v>
      </c>
      <c r="L101" s="92">
        <f t="shared" si="50"/>
        <v>0</v>
      </c>
      <c r="M101" s="92">
        <f t="shared" si="50"/>
        <v>0</v>
      </c>
      <c r="N101" s="92">
        <f t="shared" si="50"/>
        <v>0</v>
      </c>
      <c r="O101" s="92">
        <f t="shared" si="50"/>
        <v>0</v>
      </c>
      <c r="P101" s="92">
        <f t="shared" si="50"/>
        <v>0</v>
      </c>
    </row>
    <row r="102" spans="1:19" s="101" customFormat="1" ht="21.75" customHeight="1">
      <c r="A102" s="111"/>
      <c r="B102" s="75"/>
      <c r="C102" s="72" t="s">
        <v>295</v>
      </c>
      <c r="D102" s="93">
        <v>0</v>
      </c>
      <c r="E102" s="93">
        <v>3185.35</v>
      </c>
      <c r="F102" s="93">
        <f t="shared" si="46"/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/>
      <c r="P102" s="93"/>
      <c r="S102" s="102"/>
    </row>
    <row r="103" spans="1:19" s="101" customFormat="1" ht="15" customHeight="1">
      <c r="A103" s="228" t="s">
        <v>11</v>
      </c>
      <c r="B103" s="228" t="s">
        <v>95</v>
      </c>
      <c r="C103" s="229" t="s">
        <v>15</v>
      </c>
      <c r="D103" s="228" t="s">
        <v>326</v>
      </c>
      <c r="E103" s="228" t="s">
        <v>243</v>
      </c>
      <c r="F103" s="260" t="s">
        <v>328</v>
      </c>
      <c r="G103" s="229" t="s">
        <v>329</v>
      </c>
      <c r="H103" s="229"/>
      <c r="I103" s="229"/>
      <c r="J103" s="229"/>
      <c r="K103" s="229"/>
      <c r="L103" s="229"/>
      <c r="M103" s="229"/>
      <c r="N103" s="229"/>
      <c r="O103" s="228" t="s">
        <v>244</v>
      </c>
      <c r="P103" s="228" t="s">
        <v>330</v>
      </c>
      <c r="S103" s="102"/>
    </row>
    <row r="104" spans="1:19" s="154" customFormat="1" ht="35.25" customHeight="1">
      <c r="A104" s="229"/>
      <c r="B104" s="229"/>
      <c r="C104" s="229"/>
      <c r="D104" s="229"/>
      <c r="E104" s="229"/>
      <c r="F104" s="261"/>
      <c r="G104" s="103" t="s">
        <v>72</v>
      </c>
      <c r="H104" s="103" t="s">
        <v>12</v>
      </c>
      <c r="I104" s="103" t="s">
        <v>75</v>
      </c>
      <c r="J104" s="103" t="s">
        <v>73</v>
      </c>
      <c r="K104" s="103" t="s">
        <v>13</v>
      </c>
      <c r="L104" s="153" t="s">
        <v>233</v>
      </c>
      <c r="M104" s="103" t="s">
        <v>234</v>
      </c>
      <c r="N104" s="103" t="s">
        <v>99</v>
      </c>
      <c r="O104" s="228"/>
      <c r="P104" s="228"/>
      <c r="S104" s="155"/>
    </row>
    <row r="105" spans="1:19" s="101" customFormat="1" ht="10.5" customHeight="1">
      <c r="A105" s="86">
        <v>1</v>
      </c>
      <c r="B105" s="86">
        <v>2</v>
      </c>
      <c r="C105" s="86">
        <v>3</v>
      </c>
      <c r="D105" s="86">
        <v>4</v>
      </c>
      <c r="E105" s="86">
        <v>5</v>
      </c>
      <c r="F105" s="86">
        <v>6</v>
      </c>
      <c r="G105" s="86">
        <v>7</v>
      </c>
      <c r="H105" s="86">
        <v>8</v>
      </c>
      <c r="I105" s="86">
        <v>9</v>
      </c>
      <c r="J105" s="86">
        <v>10</v>
      </c>
      <c r="K105" s="86">
        <v>11</v>
      </c>
      <c r="L105" s="86">
        <v>12</v>
      </c>
      <c r="M105" s="86">
        <v>13</v>
      </c>
      <c r="N105" s="86">
        <v>14</v>
      </c>
      <c r="O105" s="86">
        <v>15</v>
      </c>
      <c r="P105" s="86">
        <v>16</v>
      </c>
      <c r="S105" s="102"/>
    </row>
    <row r="106" spans="1:16" ht="27.75" customHeight="1">
      <c r="A106" s="115"/>
      <c r="B106" s="235" t="s">
        <v>213</v>
      </c>
      <c r="C106" s="249"/>
      <c r="D106" s="90">
        <f>D107+D112+D116+D120+D125</f>
        <v>3581.86</v>
      </c>
      <c r="E106" s="90">
        <f>E107+E112+E116+E120+E125</f>
        <v>96356.76</v>
      </c>
      <c r="F106" s="90">
        <f aca="true" t="shared" si="51" ref="F106:F111">SUM(G106:N106)</f>
        <v>115500</v>
      </c>
      <c r="G106" s="90">
        <f aca="true" t="shared" si="52" ref="G106:N106">G107+G112+G116+G120+G125</f>
        <v>75500</v>
      </c>
      <c r="H106" s="90">
        <f t="shared" si="52"/>
        <v>40000</v>
      </c>
      <c r="I106" s="90">
        <f t="shared" si="52"/>
        <v>0</v>
      </c>
      <c r="J106" s="90">
        <f t="shared" si="52"/>
        <v>0</v>
      </c>
      <c r="K106" s="90">
        <f t="shared" si="52"/>
        <v>0</v>
      </c>
      <c r="L106" s="90">
        <f t="shared" si="52"/>
        <v>0</v>
      </c>
      <c r="M106" s="90">
        <f t="shared" si="52"/>
        <v>0</v>
      </c>
      <c r="N106" s="90">
        <f t="shared" si="52"/>
        <v>0</v>
      </c>
      <c r="O106" s="90">
        <f>O107+O112+O116+O120+O125</f>
        <v>42000</v>
      </c>
      <c r="P106" s="90">
        <f>P107+P112+P116+P120+P125</f>
        <v>42000</v>
      </c>
    </row>
    <row r="107" spans="1:16" ht="24" customHeight="1">
      <c r="A107" s="109" t="s">
        <v>331</v>
      </c>
      <c r="B107" s="239" t="s">
        <v>109</v>
      </c>
      <c r="C107" s="240"/>
      <c r="D107" s="94">
        <f aca="true" t="shared" si="53" ref="D107:P108">D108</f>
        <v>3581.86</v>
      </c>
      <c r="E107" s="94">
        <f t="shared" si="53"/>
        <v>16723.079999999998</v>
      </c>
      <c r="F107" s="98">
        <f t="shared" si="51"/>
        <v>21500</v>
      </c>
      <c r="G107" s="94">
        <f t="shared" si="53"/>
        <v>1500</v>
      </c>
      <c r="H107" s="94">
        <f t="shared" si="53"/>
        <v>20000</v>
      </c>
      <c r="I107" s="94">
        <f t="shared" si="53"/>
        <v>0</v>
      </c>
      <c r="J107" s="94">
        <f t="shared" si="53"/>
        <v>0</v>
      </c>
      <c r="K107" s="94">
        <f t="shared" si="53"/>
        <v>0</v>
      </c>
      <c r="L107" s="94">
        <f t="shared" si="53"/>
        <v>0</v>
      </c>
      <c r="M107" s="94">
        <f t="shared" si="53"/>
        <v>0</v>
      </c>
      <c r="N107" s="94">
        <f t="shared" si="53"/>
        <v>0</v>
      </c>
      <c r="O107" s="94">
        <f t="shared" si="53"/>
        <v>22000</v>
      </c>
      <c r="P107" s="94">
        <f t="shared" si="53"/>
        <v>22000</v>
      </c>
    </row>
    <row r="108" spans="1:16" ht="21" customHeight="1">
      <c r="A108" s="104"/>
      <c r="B108" s="78">
        <v>3</v>
      </c>
      <c r="C108" s="110" t="s">
        <v>3</v>
      </c>
      <c r="D108" s="92">
        <f t="shared" si="53"/>
        <v>3581.86</v>
      </c>
      <c r="E108" s="92">
        <f t="shared" si="53"/>
        <v>16723.079999999998</v>
      </c>
      <c r="F108" s="92">
        <f t="shared" si="51"/>
        <v>21500</v>
      </c>
      <c r="G108" s="92">
        <f t="shared" si="53"/>
        <v>1500</v>
      </c>
      <c r="H108" s="92">
        <f t="shared" si="53"/>
        <v>20000</v>
      </c>
      <c r="I108" s="92">
        <f t="shared" si="53"/>
        <v>0</v>
      </c>
      <c r="J108" s="92">
        <f t="shared" si="53"/>
        <v>0</v>
      </c>
      <c r="K108" s="92">
        <f t="shared" si="53"/>
        <v>0</v>
      </c>
      <c r="L108" s="92">
        <f t="shared" si="53"/>
        <v>0</v>
      </c>
      <c r="M108" s="92">
        <f t="shared" si="53"/>
        <v>0</v>
      </c>
      <c r="N108" s="92">
        <f t="shared" si="53"/>
        <v>0</v>
      </c>
      <c r="O108" s="92">
        <f t="shared" si="53"/>
        <v>22000</v>
      </c>
      <c r="P108" s="92">
        <f t="shared" si="53"/>
        <v>22000</v>
      </c>
    </row>
    <row r="109" spans="1:16" ht="18" customHeight="1">
      <c r="A109" s="104"/>
      <c r="B109" s="78">
        <v>32</v>
      </c>
      <c r="C109" s="110" t="s">
        <v>7</v>
      </c>
      <c r="D109" s="92">
        <f>D110+D111</f>
        <v>3581.86</v>
      </c>
      <c r="E109" s="92">
        <f>E110+E111</f>
        <v>16723.079999999998</v>
      </c>
      <c r="F109" s="92">
        <f t="shared" si="51"/>
        <v>21500</v>
      </c>
      <c r="G109" s="92">
        <f aca="true" t="shared" si="54" ref="G109:P109">G110+G111</f>
        <v>1500</v>
      </c>
      <c r="H109" s="92">
        <f t="shared" si="54"/>
        <v>20000</v>
      </c>
      <c r="I109" s="92">
        <f t="shared" si="54"/>
        <v>0</v>
      </c>
      <c r="J109" s="92">
        <f t="shared" si="54"/>
        <v>0</v>
      </c>
      <c r="K109" s="92">
        <f t="shared" si="54"/>
        <v>0</v>
      </c>
      <c r="L109" s="92">
        <f t="shared" si="54"/>
        <v>0</v>
      </c>
      <c r="M109" s="92">
        <f>M110+M111</f>
        <v>0</v>
      </c>
      <c r="N109" s="92">
        <f t="shared" si="54"/>
        <v>0</v>
      </c>
      <c r="O109" s="92">
        <f t="shared" si="54"/>
        <v>22000</v>
      </c>
      <c r="P109" s="92">
        <f t="shared" si="54"/>
        <v>22000</v>
      </c>
    </row>
    <row r="110" spans="1:19" s="101" customFormat="1" ht="14.25" customHeight="1">
      <c r="A110" s="111"/>
      <c r="B110" s="75"/>
      <c r="C110" s="72" t="s">
        <v>295</v>
      </c>
      <c r="D110" s="93">
        <v>3581.86</v>
      </c>
      <c r="E110" s="93">
        <v>796.34</v>
      </c>
      <c r="F110" s="93">
        <f t="shared" si="51"/>
        <v>1500</v>
      </c>
      <c r="G110" s="93">
        <v>1500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S110" s="102"/>
    </row>
    <row r="111" spans="1:19" s="101" customFormat="1" ht="14.25" customHeight="1">
      <c r="A111" s="111"/>
      <c r="B111" s="75"/>
      <c r="C111" s="72" t="s">
        <v>305</v>
      </c>
      <c r="D111" s="93">
        <v>0</v>
      </c>
      <c r="E111" s="93">
        <v>15926.74</v>
      </c>
      <c r="F111" s="93">
        <f t="shared" si="51"/>
        <v>20000</v>
      </c>
      <c r="G111" s="93">
        <v>0</v>
      </c>
      <c r="H111" s="93">
        <v>20000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22000</v>
      </c>
      <c r="P111" s="93">
        <v>22000</v>
      </c>
      <c r="S111" s="102"/>
    </row>
    <row r="112" spans="1:16" ht="24" customHeight="1">
      <c r="A112" s="109" t="s">
        <v>331</v>
      </c>
      <c r="B112" s="239" t="s">
        <v>240</v>
      </c>
      <c r="C112" s="240"/>
      <c r="D112" s="94">
        <f aca="true" t="shared" si="55" ref="D112:P118">D113</f>
        <v>0</v>
      </c>
      <c r="E112" s="94">
        <f t="shared" si="55"/>
        <v>26544.56</v>
      </c>
      <c r="F112" s="98">
        <f aca="true" t="shared" si="56" ref="F112:F133">SUM(G112:N112)</f>
        <v>5000</v>
      </c>
      <c r="G112" s="94">
        <f t="shared" si="55"/>
        <v>5000</v>
      </c>
      <c r="H112" s="94">
        <f t="shared" si="55"/>
        <v>0</v>
      </c>
      <c r="I112" s="94">
        <f t="shared" si="55"/>
        <v>0</v>
      </c>
      <c r="J112" s="94">
        <f t="shared" si="55"/>
        <v>0</v>
      </c>
      <c r="K112" s="94">
        <f t="shared" si="55"/>
        <v>0</v>
      </c>
      <c r="L112" s="94">
        <f t="shared" si="55"/>
        <v>0</v>
      </c>
      <c r="M112" s="94">
        <f t="shared" si="55"/>
        <v>0</v>
      </c>
      <c r="N112" s="94">
        <f t="shared" si="55"/>
        <v>0</v>
      </c>
      <c r="O112" s="94">
        <f t="shared" si="55"/>
        <v>15000</v>
      </c>
      <c r="P112" s="94">
        <f t="shared" si="55"/>
        <v>15000</v>
      </c>
    </row>
    <row r="113" spans="1:16" ht="21" customHeight="1">
      <c r="A113" s="104"/>
      <c r="B113" s="78">
        <v>4</v>
      </c>
      <c r="C113" s="110" t="s">
        <v>122</v>
      </c>
      <c r="D113" s="92">
        <f t="shared" si="55"/>
        <v>0</v>
      </c>
      <c r="E113" s="92">
        <f t="shared" si="55"/>
        <v>26544.56</v>
      </c>
      <c r="F113" s="92">
        <f t="shared" si="56"/>
        <v>5000</v>
      </c>
      <c r="G113" s="92">
        <f t="shared" si="55"/>
        <v>5000</v>
      </c>
      <c r="H113" s="92">
        <f t="shared" si="55"/>
        <v>0</v>
      </c>
      <c r="I113" s="92">
        <f t="shared" si="55"/>
        <v>0</v>
      </c>
      <c r="J113" s="92">
        <f t="shared" si="55"/>
        <v>0</v>
      </c>
      <c r="K113" s="92">
        <f t="shared" si="55"/>
        <v>0</v>
      </c>
      <c r="L113" s="92">
        <f t="shared" si="55"/>
        <v>0</v>
      </c>
      <c r="M113" s="92">
        <f t="shared" si="55"/>
        <v>0</v>
      </c>
      <c r="N113" s="92">
        <f t="shared" si="55"/>
        <v>0</v>
      </c>
      <c r="O113" s="92">
        <f t="shared" si="55"/>
        <v>15000</v>
      </c>
      <c r="P113" s="92">
        <f t="shared" si="55"/>
        <v>15000</v>
      </c>
    </row>
    <row r="114" spans="1:16" ht="18" customHeight="1">
      <c r="A114" s="104"/>
      <c r="B114" s="78" t="s">
        <v>5</v>
      </c>
      <c r="C114" s="110" t="s">
        <v>136</v>
      </c>
      <c r="D114" s="92">
        <f>D115</f>
        <v>0</v>
      </c>
      <c r="E114" s="92">
        <f>E115</f>
        <v>26544.56</v>
      </c>
      <c r="F114" s="92">
        <f t="shared" si="56"/>
        <v>5000</v>
      </c>
      <c r="G114" s="92">
        <f>G115</f>
        <v>5000</v>
      </c>
      <c r="H114" s="92">
        <f t="shared" si="55"/>
        <v>0</v>
      </c>
      <c r="I114" s="92">
        <f t="shared" si="55"/>
        <v>0</v>
      </c>
      <c r="J114" s="92">
        <f t="shared" si="55"/>
        <v>0</v>
      </c>
      <c r="K114" s="92">
        <f t="shared" si="55"/>
        <v>0</v>
      </c>
      <c r="L114" s="92">
        <f t="shared" si="55"/>
        <v>0</v>
      </c>
      <c r="M114" s="92">
        <f t="shared" si="55"/>
        <v>0</v>
      </c>
      <c r="N114" s="92">
        <f t="shared" si="55"/>
        <v>0</v>
      </c>
      <c r="O114" s="92">
        <f t="shared" si="55"/>
        <v>15000</v>
      </c>
      <c r="P114" s="92">
        <f t="shared" si="55"/>
        <v>15000</v>
      </c>
    </row>
    <row r="115" spans="1:19" s="101" customFormat="1" ht="14.25" customHeight="1">
      <c r="A115" s="111"/>
      <c r="B115" s="75"/>
      <c r="C115" s="72" t="s">
        <v>295</v>
      </c>
      <c r="D115" s="93">
        <v>0</v>
      </c>
      <c r="E115" s="93">
        <v>26544.56</v>
      </c>
      <c r="F115" s="93">
        <f t="shared" si="56"/>
        <v>5000</v>
      </c>
      <c r="G115" s="93">
        <v>5000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15000</v>
      </c>
      <c r="P115" s="93">
        <v>15000</v>
      </c>
      <c r="S115" s="102"/>
    </row>
    <row r="116" spans="1:16" ht="24" customHeight="1">
      <c r="A116" s="109" t="s">
        <v>331</v>
      </c>
      <c r="B116" s="239" t="s">
        <v>137</v>
      </c>
      <c r="C116" s="240"/>
      <c r="D116" s="94">
        <f t="shared" si="55"/>
        <v>0</v>
      </c>
      <c r="E116" s="94">
        <f t="shared" si="55"/>
        <v>0</v>
      </c>
      <c r="F116" s="98">
        <f t="shared" si="56"/>
        <v>5000</v>
      </c>
      <c r="G116" s="94">
        <f t="shared" si="55"/>
        <v>5000</v>
      </c>
      <c r="H116" s="94">
        <f t="shared" si="55"/>
        <v>0</v>
      </c>
      <c r="I116" s="94">
        <f t="shared" si="55"/>
        <v>0</v>
      </c>
      <c r="J116" s="94">
        <f t="shared" si="55"/>
        <v>0</v>
      </c>
      <c r="K116" s="94">
        <f t="shared" si="55"/>
        <v>0</v>
      </c>
      <c r="L116" s="94">
        <f t="shared" si="55"/>
        <v>0</v>
      </c>
      <c r="M116" s="94">
        <f t="shared" si="55"/>
        <v>0</v>
      </c>
      <c r="N116" s="94">
        <f t="shared" si="55"/>
        <v>0</v>
      </c>
      <c r="O116" s="94">
        <f t="shared" si="55"/>
        <v>5000</v>
      </c>
      <c r="P116" s="94">
        <f t="shared" si="55"/>
        <v>5000</v>
      </c>
    </row>
    <row r="117" spans="1:16" ht="21" customHeight="1">
      <c r="A117" s="104"/>
      <c r="B117" s="78">
        <v>4</v>
      </c>
      <c r="C117" s="110" t="s">
        <v>122</v>
      </c>
      <c r="D117" s="92">
        <f t="shared" si="55"/>
        <v>0</v>
      </c>
      <c r="E117" s="92">
        <f t="shared" si="55"/>
        <v>0</v>
      </c>
      <c r="F117" s="92">
        <f t="shared" si="56"/>
        <v>5000</v>
      </c>
      <c r="G117" s="92">
        <f t="shared" si="55"/>
        <v>5000</v>
      </c>
      <c r="H117" s="92">
        <f t="shared" si="55"/>
        <v>0</v>
      </c>
      <c r="I117" s="92">
        <f t="shared" si="55"/>
        <v>0</v>
      </c>
      <c r="J117" s="92">
        <f t="shared" si="55"/>
        <v>0</v>
      </c>
      <c r="K117" s="92">
        <f t="shared" si="55"/>
        <v>0</v>
      </c>
      <c r="L117" s="92">
        <f t="shared" si="55"/>
        <v>0</v>
      </c>
      <c r="M117" s="92">
        <f t="shared" si="55"/>
        <v>0</v>
      </c>
      <c r="N117" s="92">
        <f t="shared" si="55"/>
        <v>0</v>
      </c>
      <c r="O117" s="92">
        <f t="shared" si="55"/>
        <v>5000</v>
      </c>
      <c r="P117" s="92">
        <f t="shared" si="55"/>
        <v>5000</v>
      </c>
    </row>
    <row r="118" spans="1:16" ht="18" customHeight="1">
      <c r="A118" s="104"/>
      <c r="B118" s="78" t="s">
        <v>5</v>
      </c>
      <c r="C118" s="110" t="s">
        <v>136</v>
      </c>
      <c r="D118" s="92">
        <v>0</v>
      </c>
      <c r="E118" s="92">
        <v>0</v>
      </c>
      <c r="F118" s="92">
        <f t="shared" si="56"/>
        <v>5000</v>
      </c>
      <c r="G118" s="92">
        <f>G119</f>
        <v>5000</v>
      </c>
      <c r="H118" s="92">
        <f t="shared" si="55"/>
        <v>0</v>
      </c>
      <c r="I118" s="92">
        <f t="shared" si="55"/>
        <v>0</v>
      </c>
      <c r="J118" s="92">
        <f t="shared" si="55"/>
        <v>0</v>
      </c>
      <c r="K118" s="92">
        <f t="shared" si="55"/>
        <v>0</v>
      </c>
      <c r="L118" s="92">
        <f t="shared" si="55"/>
        <v>0</v>
      </c>
      <c r="M118" s="92">
        <f t="shared" si="55"/>
        <v>0</v>
      </c>
      <c r="N118" s="92">
        <f t="shared" si="55"/>
        <v>0</v>
      </c>
      <c r="O118" s="92">
        <f t="shared" si="55"/>
        <v>5000</v>
      </c>
      <c r="P118" s="92">
        <f t="shared" si="55"/>
        <v>5000</v>
      </c>
    </row>
    <row r="119" spans="1:19" s="101" customFormat="1" ht="15" customHeight="1">
      <c r="A119" s="111"/>
      <c r="B119" s="75"/>
      <c r="C119" s="72" t="s">
        <v>295</v>
      </c>
      <c r="D119" s="93">
        <v>0</v>
      </c>
      <c r="E119" s="93">
        <v>0</v>
      </c>
      <c r="F119" s="93">
        <f t="shared" si="56"/>
        <v>5000</v>
      </c>
      <c r="G119" s="93">
        <v>5000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5000</v>
      </c>
      <c r="P119" s="93">
        <v>5000</v>
      </c>
      <c r="S119" s="102"/>
    </row>
    <row r="120" spans="1:16" ht="24" customHeight="1">
      <c r="A120" s="109" t="s">
        <v>331</v>
      </c>
      <c r="B120" s="243" t="s">
        <v>187</v>
      </c>
      <c r="C120" s="240"/>
      <c r="D120" s="94">
        <f aca="true" t="shared" si="57" ref="D120:P121">D121</f>
        <v>0</v>
      </c>
      <c r="E120" s="94">
        <f t="shared" si="57"/>
        <v>33180.7</v>
      </c>
      <c r="F120" s="98">
        <f aca="true" t="shared" si="58" ref="F120:F128">SUM(G120:N120)</f>
        <v>34000</v>
      </c>
      <c r="G120" s="94">
        <f t="shared" si="57"/>
        <v>14000</v>
      </c>
      <c r="H120" s="94">
        <f t="shared" si="57"/>
        <v>20000</v>
      </c>
      <c r="I120" s="94">
        <f t="shared" si="57"/>
        <v>0</v>
      </c>
      <c r="J120" s="94">
        <f t="shared" si="57"/>
        <v>0</v>
      </c>
      <c r="K120" s="94">
        <f t="shared" si="57"/>
        <v>0</v>
      </c>
      <c r="L120" s="94">
        <f t="shared" si="57"/>
        <v>0</v>
      </c>
      <c r="M120" s="94">
        <f t="shared" si="57"/>
        <v>0</v>
      </c>
      <c r="N120" s="94">
        <f t="shared" si="57"/>
        <v>0</v>
      </c>
      <c r="O120" s="94">
        <f t="shared" si="57"/>
        <v>0</v>
      </c>
      <c r="P120" s="94">
        <f t="shared" si="57"/>
        <v>0</v>
      </c>
    </row>
    <row r="121" spans="1:16" ht="21" customHeight="1">
      <c r="A121" s="104"/>
      <c r="B121" s="78">
        <v>4</v>
      </c>
      <c r="C121" s="110" t="s">
        <v>122</v>
      </c>
      <c r="D121" s="92">
        <f t="shared" si="57"/>
        <v>0</v>
      </c>
      <c r="E121" s="92">
        <f t="shared" si="57"/>
        <v>33180.7</v>
      </c>
      <c r="F121" s="92">
        <f t="shared" si="58"/>
        <v>34000</v>
      </c>
      <c r="G121" s="92">
        <f t="shared" si="57"/>
        <v>14000</v>
      </c>
      <c r="H121" s="92">
        <f t="shared" si="57"/>
        <v>20000</v>
      </c>
      <c r="I121" s="92">
        <f t="shared" si="57"/>
        <v>0</v>
      </c>
      <c r="J121" s="92">
        <f t="shared" si="57"/>
        <v>0</v>
      </c>
      <c r="K121" s="92">
        <f t="shared" si="57"/>
        <v>0</v>
      </c>
      <c r="L121" s="92">
        <f t="shared" si="57"/>
        <v>0</v>
      </c>
      <c r="M121" s="92">
        <f t="shared" si="57"/>
        <v>0</v>
      </c>
      <c r="N121" s="92">
        <f t="shared" si="57"/>
        <v>0</v>
      </c>
      <c r="O121" s="92">
        <f t="shared" si="57"/>
        <v>0</v>
      </c>
      <c r="P121" s="92">
        <f t="shared" si="57"/>
        <v>0</v>
      </c>
    </row>
    <row r="122" spans="1:16" ht="18" customHeight="1">
      <c r="A122" s="104"/>
      <c r="B122" s="78" t="s">
        <v>5</v>
      </c>
      <c r="C122" s="110" t="s">
        <v>136</v>
      </c>
      <c r="D122" s="92">
        <f>D123+D124</f>
        <v>0</v>
      </c>
      <c r="E122" s="92">
        <f>E123+E124</f>
        <v>33180.7</v>
      </c>
      <c r="F122" s="92">
        <f t="shared" si="58"/>
        <v>34000</v>
      </c>
      <c r="G122" s="92">
        <f>G123+G124</f>
        <v>14000</v>
      </c>
      <c r="H122" s="92">
        <f aca="true" t="shared" si="59" ref="H122:P122">H123+H124</f>
        <v>20000</v>
      </c>
      <c r="I122" s="92">
        <f t="shared" si="59"/>
        <v>0</v>
      </c>
      <c r="J122" s="92">
        <f t="shared" si="59"/>
        <v>0</v>
      </c>
      <c r="K122" s="92">
        <f t="shared" si="59"/>
        <v>0</v>
      </c>
      <c r="L122" s="92">
        <f t="shared" si="59"/>
        <v>0</v>
      </c>
      <c r="M122" s="92">
        <f t="shared" si="59"/>
        <v>0</v>
      </c>
      <c r="N122" s="92">
        <f t="shared" si="59"/>
        <v>0</v>
      </c>
      <c r="O122" s="92">
        <f t="shared" si="59"/>
        <v>0</v>
      </c>
      <c r="P122" s="92">
        <f t="shared" si="59"/>
        <v>0</v>
      </c>
    </row>
    <row r="123" spans="1:19" s="101" customFormat="1" ht="14.25" customHeight="1">
      <c r="A123" s="111"/>
      <c r="B123" s="75"/>
      <c r="C123" s="72" t="s">
        <v>295</v>
      </c>
      <c r="D123" s="93">
        <v>0</v>
      </c>
      <c r="E123" s="93">
        <v>0</v>
      </c>
      <c r="F123" s="93">
        <f t="shared" si="58"/>
        <v>14000</v>
      </c>
      <c r="G123" s="93">
        <v>14000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  <c r="S123" s="102"/>
    </row>
    <row r="124" spans="1:19" s="101" customFormat="1" ht="14.25" customHeight="1">
      <c r="A124" s="111"/>
      <c r="B124" s="75"/>
      <c r="C124" s="56" t="s">
        <v>305</v>
      </c>
      <c r="D124" s="93">
        <v>0</v>
      </c>
      <c r="E124" s="93">
        <v>33180.7</v>
      </c>
      <c r="F124" s="93">
        <f>SUM(G124:N124)</f>
        <v>20000</v>
      </c>
      <c r="G124" s="93">
        <v>0</v>
      </c>
      <c r="H124" s="93">
        <v>20000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  <c r="S124" s="102"/>
    </row>
    <row r="125" spans="1:16" ht="24" customHeight="1">
      <c r="A125" s="109" t="s">
        <v>331</v>
      </c>
      <c r="B125" s="239" t="s">
        <v>220</v>
      </c>
      <c r="C125" s="240"/>
      <c r="D125" s="94">
        <f aca="true" t="shared" si="60" ref="D125:P127">D126</f>
        <v>0</v>
      </c>
      <c r="E125" s="94">
        <f t="shared" si="60"/>
        <v>19908.42</v>
      </c>
      <c r="F125" s="98">
        <f t="shared" si="58"/>
        <v>50000</v>
      </c>
      <c r="G125" s="94">
        <f t="shared" si="60"/>
        <v>50000</v>
      </c>
      <c r="H125" s="94">
        <f t="shared" si="60"/>
        <v>0</v>
      </c>
      <c r="I125" s="94">
        <f t="shared" si="60"/>
        <v>0</v>
      </c>
      <c r="J125" s="94">
        <f t="shared" si="60"/>
        <v>0</v>
      </c>
      <c r="K125" s="94">
        <f t="shared" si="60"/>
        <v>0</v>
      </c>
      <c r="L125" s="94">
        <f t="shared" si="60"/>
        <v>0</v>
      </c>
      <c r="M125" s="94">
        <f t="shared" si="60"/>
        <v>0</v>
      </c>
      <c r="N125" s="94">
        <f t="shared" si="60"/>
        <v>0</v>
      </c>
      <c r="O125" s="94">
        <f t="shared" si="60"/>
        <v>0</v>
      </c>
      <c r="P125" s="94">
        <f t="shared" si="60"/>
        <v>0</v>
      </c>
    </row>
    <row r="126" spans="1:16" ht="21" customHeight="1">
      <c r="A126" s="104"/>
      <c r="B126" s="78">
        <v>3</v>
      </c>
      <c r="C126" s="110" t="s">
        <v>3</v>
      </c>
      <c r="D126" s="92">
        <f t="shared" si="60"/>
        <v>0</v>
      </c>
      <c r="E126" s="92">
        <f t="shared" si="60"/>
        <v>19908.42</v>
      </c>
      <c r="F126" s="92">
        <f t="shared" si="58"/>
        <v>50000</v>
      </c>
      <c r="G126" s="92">
        <f t="shared" si="60"/>
        <v>50000</v>
      </c>
      <c r="H126" s="92">
        <f t="shared" si="60"/>
        <v>0</v>
      </c>
      <c r="I126" s="92">
        <f t="shared" si="60"/>
        <v>0</v>
      </c>
      <c r="J126" s="92">
        <f t="shared" si="60"/>
        <v>0</v>
      </c>
      <c r="K126" s="92">
        <f t="shared" si="60"/>
        <v>0</v>
      </c>
      <c r="L126" s="92">
        <f t="shared" si="60"/>
        <v>0</v>
      </c>
      <c r="M126" s="92">
        <f t="shared" si="60"/>
        <v>0</v>
      </c>
      <c r="N126" s="92">
        <f t="shared" si="60"/>
        <v>0</v>
      </c>
      <c r="O126" s="92">
        <f t="shared" si="60"/>
        <v>0</v>
      </c>
      <c r="P126" s="92">
        <f t="shared" si="60"/>
        <v>0</v>
      </c>
    </row>
    <row r="127" spans="1:16" ht="18" customHeight="1">
      <c r="A127" s="104"/>
      <c r="B127" s="78">
        <v>32</v>
      </c>
      <c r="C127" s="110" t="s">
        <v>7</v>
      </c>
      <c r="D127" s="92">
        <f>D128</f>
        <v>0</v>
      </c>
      <c r="E127" s="92">
        <f>E128</f>
        <v>19908.42</v>
      </c>
      <c r="F127" s="92">
        <f t="shared" si="58"/>
        <v>50000</v>
      </c>
      <c r="G127" s="92">
        <f>G128</f>
        <v>50000</v>
      </c>
      <c r="H127" s="92">
        <f t="shared" si="60"/>
        <v>0</v>
      </c>
      <c r="I127" s="92">
        <f t="shared" si="60"/>
        <v>0</v>
      </c>
      <c r="J127" s="92">
        <f t="shared" si="60"/>
        <v>0</v>
      </c>
      <c r="K127" s="92">
        <f t="shared" si="60"/>
        <v>0</v>
      </c>
      <c r="L127" s="92">
        <f t="shared" si="60"/>
        <v>0</v>
      </c>
      <c r="M127" s="92">
        <f t="shared" si="60"/>
        <v>0</v>
      </c>
      <c r="N127" s="92">
        <f t="shared" si="60"/>
        <v>0</v>
      </c>
      <c r="O127" s="92">
        <f t="shared" si="60"/>
        <v>0</v>
      </c>
      <c r="P127" s="92">
        <f t="shared" si="60"/>
        <v>0</v>
      </c>
    </row>
    <row r="128" spans="1:19" s="101" customFormat="1" ht="14.25" customHeight="1">
      <c r="A128" s="111"/>
      <c r="B128" s="75"/>
      <c r="C128" s="72" t="s">
        <v>295</v>
      </c>
      <c r="D128" s="93">
        <v>0</v>
      </c>
      <c r="E128" s="93">
        <v>19908.42</v>
      </c>
      <c r="F128" s="93">
        <f t="shared" si="58"/>
        <v>50000</v>
      </c>
      <c r="G128" s="93">
        <v>50000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  <c r="S128" s="102"/>
    </row>
    <row r="129" spans="1:16" ht="27.75" customHeight="1">
      <c r="A129" s="115"/>
      <c r="B129" s="248" t="s">
        <v>250</v>
      </c>
      <c r="C129" s="249"/>
      <c r="D129" s="90">
        <f>D130+D137+D141</f>
        <v>0</v>
      </c>
      <c r="E129" s="90">
        <f>E130+E137+E141</f>
        <v>108832.71</v>
      </c>
      <c r="F129" s="90">
        <f t="shared" si="56"/>
        <v>84000</v>
      </c>
      <c r="G129" s="90">
        <f>G130+G137+G141</f>
        <v>84000</v>
      </c>
      <c r="H129" s="90">
        <f aca="true" t="shared" si="61" ref="H129:P129">H130+H137+H141</f>
        <v>0</v>
      </c>
      <c r="I129" s="90">
        <f t="shared" si="61"/>
        <v>0</v>
      </c>
      <c r="J129" s="90">
        <f t="shared" si="61"/>
        <v>0</v>
      </c>
      <c r="K129" s="90">
        <f t="shared" si="61"/>
        <v>0</v>
      </c>
      <c r="L129" s="90">
        <f t="shared" si="61"/>
        <v>0</v>
      </c>
      <c r="M129" s="90">
        <f t="shared" si="61"/>
        <v>0</v>
      </c>
      <c r="N129" s="90">
        <f t="shared" si="61"/>
        <v>0</v>
      </c>
      <c r="O129" s="90">
        <f t="shared" si="61"/>
        <v>84000</v>
      </c>
      <c r="P129" s="90">
        <f t="shared" si="61"/>
        <v>84000</v>
      </c>
    </row>
    <row r="130" spans="1:16" ht="33.75" customHeight="1">
      <c r="A130" s="109" t="s">
        <v>349</v>
      </c>
      <c r="B130" s="243" t="s">
        <v>251</v>
      </c>
      <c r="C130" s="240"/>
      <c r="D130" s="94">
        <f aca="true" t="shared" si="62" ref="D130:E132">D131</f>
        <v>0</v>
      </c>
      <c r="E130" s="94">
        <f t="shared" si="62"/>
        <v>26544.56</v>
      </c>
      <c r="F130" s="98">
        <f t="shared" si="56"/>
        <v>0</v>
      </c>
      <c r="G130" s="94">
        <f aca="true" t="shared" si="63" ref="G130:P130">G131</f>
        <v>0</v>
      </c>
      <c r="H130" s="94">
        <f t="shared" si="63"/>
        <v>0</v>
      </c>
      <c r="I130" s="94">
        <f t="shared" si="63"/>
        <v>0</v>
      </c>
      <c r="J130" s="94">
        <f t="shared" si="63"/>
        <v>0</v>
      </c>
      <c r="K130" s="94">
        <f t="shared" si="63"/>
        <v>0</v>
      </c>
      <c r="L130" s="94">
        <f t="shared" si="63"/>
        <v>0</v>
      </c>
      <c r="M130" s="94">
        <f t="shared" si="63"/>
        <v>0</v>
      </c>
      <c r="N130" s="94">
        <f t="shared" si="63"/>
        <v>0</v>
      </c>
      <c r="O130" s="94">
        <f t="shared" si="63"/>
        <v>0</v>
      </c>
      <c r="P130" s="94">
        <f t="shared" si="63"/>
        <v>0</v>
      </c>
    </row>
    <row r="131" spans="1:16" ht="21" customHeight="1">
      <c r="A131" s="104"/>
      <c r="B131" s="78">
        <v>3</v>
      </c>
      <c r="C131" s="110" t="s">
        <v>3</v>
      </c>
      <c r="D131" s="92">
        <f t="shared" si="62"/>
        <v>0</v>
      </c>
      <c r="E131" s="92">
        <f t="shared" si="62"/>
        <v>26544.56</v>
      </c>
      <c r="F131" s="92">
        <f t="shared" si="56"/>
        <v>0</v>
      </c>
      <c r="G131" s="92">
        <f aca="true" t="shared" si="64" ref="G131:I132">G132</f>
        <v>0</v>
      </c>
      <c r="H131" s="92">
        <f t="shared" si="64"/>
        <v>0</v>
      </c>
      <c r="I131" s="92">
        <f t="shared" si="64"/>
        <v>0</v>
      </c>
      <c r="J131" s="92">
        <f aca="true" t="shared" si="65" ref="J131:P132">J132</f>
        <v>0</v>
      </c>
      <c r="K131" s="92">
        <f t="shared" si="65"/>
        <v>0</v>
      </c>
      <c r="L131" s="92">
        <f t="shared" si="65"/>
        <v>0</v>
      </c>
      <c r="M131" s="92">
        <f t="shared" si="65"/>
        <v>0</v>
      </c>
      <c r="N131" s="92">
        <f t="shared" si="65"/>
        <v>0</v>
      </c>
      <c r="O131" s="92">
        <f t="shared" si="65"/>
        <v>0</v>
      </c>
      <c r="P131" s="92">
        <f t="shared" si="65"/>
        <v>0</v>
      </c>
    </row>
    <row r="132" spans="1:16" ht="18" customHeight="1">
      <c r="A132" s="104"/>
      <c r="B132" s="78">
        <v>35</v>
      </c>
      <c r="C132" s="110" t="s">
        <v>121</v>
      </c>
      <c r="D132" s="92">
        <f t="shared" si="62"/>
        <v>0</v>
      </c>
      <c r="E132" s="92">
        <f t="shared" si="62"/>
        <v>26544.56</v>
      </c>
      <c r="F132" s="92">
        <f t="shared" si="56"/>
        <v>0</v>
      </c>
      <c r="G132" s="92">
        <f t="shared" si="64"/>
        <v>0</v>
      </c>
      <c r="H132" s="92">
        <f t="shared" si="64"/>
        <v>0</v>
      </c>
      <c r="I132" s="92">
        <f t="shared" si="64"/>
        <v>0</v>
      </c>
      <c r="J132" s="92">
        <f t="shared" si="65"/>
        <v>0</v>
      </c>
      <c r="K132" s="92">
        <f t="shared" si="65"/>
        <v>0</v>
      </c>
      <c r="L132" s="92">
        <f t="shared" si="65"/>
        <v>0</v>
      </c>
      <c r="M132" s="92">
        <f t="shared" si="65"/>
        <v>0</v>
      </c>
      <c r="N132" s="92">
        <f t="shared" si="65"/>
        <v>0</v>
      </c>
      <c r="O132" s="92">
        <f t="shared" si="65"/>
        <v>0</v>
      </c>
      <c r="P132" s="92">
        <f t="shared" si="65"/>
        <v>0</v>
      </c>
    </row>
    <row r="133" spans="1:19" s="101" customFormat="1" ht="18" customHeight="1">
      <c r="A133" s="111"/>
      <c r="B133" s="75"/>
      <c r="C133" s="72" t="s">
        <v>305</v>
      </c>
      <c r="D133" s="93">
        <v>0</v>
      </c>
      <c r="E133" s="93">
        <v>26544.56</v>
      </c>
      <c r="F133" s="93">
        <f t="shared" si="56"/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/>
      <c r="P133" s="93"/>
      <c r="S133" s="102"/>
    </row>
    <row r="134" spans="1:19" s="154" customFormat="1" ht="27" customHeight="1">
      <c r="A134" s="227" t="s">
        <v>11</v>
      </c>
      <c r="B134" s="227" t="s">
        <v>95</v>
      </c>
      <c r="C134" s="226" t="s">
        <v>15</v>
      </c>
      <c r="D134" s="227" t="s">
        <v>326</v>
      </c>
      <c r="E134" s="227" t="s">
        <v>243</v>
      </c>
      <c r="F134" s="224" t="s">
        <v>328</v>
      </c>
      <c r="G134" s="226" t="s">
        <v>329</v>
      </c>
      <c r="H134" s="226"/>
      <c r="I134" s="226"/>
      <c r="J134" s="226"/>
      <c r="K134" s="226"/>
      <c r="L134" s="226"/>
      <c r="M134" s="226"/>
      <c r="N134" s="226"/>
      <c r="O134" s="227" t="s">
        <v>244</v>
      </c>
      <c r="P134" s="227" t="s">
        <v>330</v>
      </c>
      <c r="S134" s="155"/>
    </row>
    <row r="135" spans="1:19" s="154" customFormat="1" ht="35.25" customHeight="1">
      <c r="A135" s="226"/>
      <c r="B135" s="226"/>
      <c r="C135" s="226"/>
      <c r="D135" s="226"/>
      <c r="E135" s="226"/>
      <c r="F135" s="225"/>
      <c r="G135" s="103" t="s">
        <v>72</v>
      </c>
      <c r="H135" s="103" t="s">
        <v>12</v>
      </c>
      <c r="I135" s="103" t="s">
        <v>75</v>
      </c>
      <c r="J135" s="103" t="s">
        <v>73</v>
      </c>
      <c r="K135" s="103" t="s">
        <v>13</v>
      </c>
      <c r="L135" s="153" t="s">
        <v>233</v>
      </c>
      <c r="M135" s="103" t="s">
        <v>234</v>
      </c>
      <c r="N135" s="103" t="s">
        <v>99</v>
      </c>
      <c r="O135" s="227"/>
      <c r="P135" s="227"/>
      <c r="S135" s="155"/>
    </row>
    <row r="136" spans="1:19" s="101" customFormat="1" ht="10.5" customHeight="1">
      <c r="A136" s="86">
        <v>1</v>
      </c>
      <c r="B136" s="86">
        <v>2</v>
      </c>
      <c r="C136" s="86">
        <v>3</v>
      </c>
      <c r="D136" s="86">
        <v>4</v>
      </c>
      <c r="E136" s="86">
        <v>5</v>
      </c>
      <c r="F136" s="86">
        <v>6</v>
      </c>
      <c r="G136" s="86">
        <v>7</v>
      </c>
      <c r="H136" s="86">
        <v>8</v>
      </c>
      <c r="I136" s="86">
        <v>9</v>
      </c>
      <c r="J136" s="86">
        <v>10</v>
      </c>
      <c r="K136" s="86">
        <v>11</v>
      </c>
      <c r="L136" s="86">
        <v>12</v>
      </c>
      <c r="M136" s="86">
        <v>13</v>
      </c>
      <c r="N136" s="86">
        <v>14</v>
      </c>
      <c r="O136" s="86">
        <v>15</v>
      </c>
      <c r="P136" s="86">
        <v>16</v>
      </c>
      <c r="S136" s="102"/>
    </row>
    <row r="137" spans="1:16" ht="24" customHeight="1">
      <c r="A137" s="109" t="s">
        <v>348</v>
      </c>
      <c r="B137" s="243" t="s">
        <v>140</v>
      </c>
      <c r="C137" s="240"/>
      <c r="D137" s="94">
        <f aca="true" t="shared" si="66" ref="D137:E139">D138</f>
        <v>0</v>
      </c>
      <c r="E137" s="94">
        <f t="shared" si="66"/>
        <v>2654.46</v>
      </c>
      <c r="F137" s="98">
        <f aca="true" t="shared" si="67" ref="F137:F144">SUM(G137:N137)</f>
        <v>4000</v>
      </c>
      <c r="G137" s="94">
        <f aca="true" t="shared" si="68" ref="G137:I139">G138</f>
        <v>4000</v>
      </c>
      <c r="H137" s="94">
        <f t="shared" si="68"/>
        <v>0</v>
      </c>
      <c r="I137" s="94">
        <f t="shared" si="68"/>
        <v>0</v>
      </c>
      <c r="J137" s="94">
        <f aca="true" t="shared" si="69" ref="J137:P139">J138</f>
        <v>0</v>
      </c>
      <c r="K137" s="94">
        <f t="shared" si="69"/>
        <v>0</v>
      </c>
      <c r="L137" s="94">
        <f t="shared" si="69"/>
        <v>0</v>
      </c>
      <c r="M137" s="94">
        <f t="shared" si="69"/>
        <v>0</v>
      </c>
      <c r="N137" s="94">
        <f t="shared" si="69"/>
        <v>0</v>
      </c>
      <c r="O137" s="94">
        <f t="shared" si="69"/>
        <v>4000</v>
      </c>
      <c r="P137" s="94">
        <f t="shared" si="69"/>
        <v>4000</v>
      </c>
    </row>
    <row r="138" spans="1:16" ht="21" customHeight="1">
      <c r="A138" s="104"/>
      <c r="B138" s="78">
        <v>3</v>
      </c>
      <c r="C138" s="110" t="s">
        <v>3</v>
      </c>
      <c r="D138" s="92">
        <f t="shared" si="66"/>
        <v>0</v>
      </c>
      <c r="E138" s="92">
        <f t="shared" si="66"/>
        <v>2654.46</v>
      </c>
      <c r="F138" s="92">
        <f t="shared" si="67"/>
        <v>4000</v>
      </c>
      <c r="G138" s="92">
        <f t="shared" si="68"/>
        <v>4000</v>
      </c>
      <c r="H138" s="92">
        <f t="shared" si="68"/>
        <v>0</v>
      </c>
      <c r="I138" s="92">
        <f t="shared" si="68"/>
        <v>0</v>
      </c>
      <c r="J138" s="92">
        <f t="shared" si="69"/>
        <v>0</v>
      </c>
      <c r="K138" s="92">
        <f t="shared" si="69"/>
        <v>0</v>
      </c>
      <c r="L138" s="92">
        <f t="shared" si="69"/>
        <v>0</v>
      </c>
      <c r="M138" s="92">
        <f t="shared" si="69"/>
        <v>0</v>
      </c>
      <c r="N138" s="92">
        <f t="shared" si="69"/>
        <v>0</v>
      </c>
      <c r="O138" s="92">
        <f t="shared" si="69"/>
        <v>4000</v>
      </c>
      <c r="P138" s="92">
        <f t="shared" si="69"/>
        <v>4000</v>
      </c>
    </row>
    <row r="139" spans="1:16" ht="18" customHeight="1">
      <c r="A139" s="104"/>
      <c r="B139" s="78" t="s">
        <v>138</v>
      </c>
      <c r="C139" s="110" t="s">
        <v>120</v>
      </c>
      <c r="D139" s="92">
        <f t="shared" si="66"/>
        <v>0</v>
      </c>
      <c r="E139" s="92">
        <f t="shared" si="66"/>
        <v>2654.46</v>
      </c>
      <c r="F139" s="92">
        <f t="shared" si="67"/>
        <v>4000</v>
      </c>
      <c r="G139" s="92">
        <f t="shared" si="68"/>
        <v>4000</v>
      </c>
      <c r="H139" s="92">
        <f t="shared" si="68"/>
        <v>0</v>
      </c>
      <c r="I139" s="92">
        <f t="shared" si="68"/>
        <v>0</v>
      </c>
      <c r="J139" s="92">
        <f t="shared" si="69"/>
        <v>0</v>
      </c>
      <c r="K139" s="92">
        <f t="shared" si="69"/>
        <v>0</v>
      </c>
      <c r="L139" s="92">
        <f t="shared" si="69"/>
        <v>0</v>
      </c>
      <c r="M139" s="92">
        <f t="shared" si="69"/>
        <v>0</v>
      </c>
      <c r="N139" s="92">
        <f t="shared" si="69"/>
        <v>0</v>
      </c>
      <c r="O139" s="92">
        <f t="shared" si="69"/>
        <v>4000</v>
      </c>
      <c r="P139" s="92">
        <f t="shared" si="69"/>
        <v>4000</v>
      </c>
    </row>
    <row r="140" spans="1:19" s="101" customFormat="1" ht="15" customHeight="1">
      <c r="A140" s="111"/>
      <c r="B140" s="75"/>
      <c r="C140" s="72" t="s">
        <v>295</v>
      </c>
      <c r="D140" s="93">
        <v>0</v>
      </c>
      <c r="E140" s="93">
        <v>2654.46</v>
      </c>
      <c r="F140" s="93">
        <f t="shared" si="67"/>
        <v>4000</v>
      </c>
      <c r="G140" s="93">
        <v>4000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4000</v>
      </c>
      <c r="P140" s="93">
        <v>4000</v>
      </c>
      <c r="S140" s="102"/>
    </row>
    <row r="141" spans="1:20" ht="24" customHeight="1">
      <c r="A141" s="109" t="s">
        <v>356</v>
      </c>
      <c r="B141" s="243" t="s">
        <v>214</v>
      </c>
      <c r="C141" s="240"/>
      <c r="D141" s="94">
        <f>D142</f>
        <v>0</v>
      </c>
      <c r="E141" s="94">
        <f>E142</f>
        <v>79633.69</v>
      </c>
      <c r="F141" s="98">
        <f t="shared" si="67"/>
        <v>80000</v>
      </c>
      <c r="G141" s="94">
        <f>G142</f>
        <v>80000</v>
      </c>
      <c r="H141" s="94">
        <f aca="true" t="shared" si="70" ref="H141:N141">H142</f>
        <v>0</v>
      </c>
      <c r="I141" s="94">
        <f t="shared" si="70"/>
        <v>0</v>
      </c>
      <c r="J141" s="94">
        <f t="shared" si="70"/>
        <v>0</v>
      </c>
      <c r="K141" s="94">
        <f t="shared" si="70"/>
        <v>0</v>
      </c>
      <c r="L141" s="94">
        <f t="shared" si="70"/>
        <v>0</v>
      </c>
      <c r="M141" s="94">
        <f t="shared" si="70"/>
        <v>0</v>
      </c>
      <c r="N141" s="94">
        <f t="shared" si="70"/>
        <v>0</v>
      </c>
      <c r="O141" s="94">
        <f>O142</f>
        <v>80000</v>
      </c>
      <c r="P141" s="94">
        <f>P142</f>
        <v>80000</v>
      </c>
      <c r="T141" s="106"/>
    </row>
    <row r="142" spans="1:16" ht="21" customHeight="1">
      <c r="A142" s="104"/>
      <c r="B142" s="78">
        <v>4</v>
      </c>
      <c r="C142" s="110" t="s">
        <v>122</v>
      </c>
      <c r="D142" s="92">
        <f>D143</f>
        <v>0</v>
      </c>
      <c r="E142" s="92">
        <f>E143</f>
        <v>79633.69</v>
      </c>
      <c r="F142" s="92">
        <f t="shared" si="67"/>
        <v>80000</v>
      </c>
      <c r="G142" s="92">
        <f>G143</f>
        <v>80000</v>
      </c>
      <c r="H142" s="92">
        <f aca="true" t="shared" si="71" ref="H142:N142">H143</f>
        <v>0</v>
      </c>
      <c r="I142" s="92">
        <f t="shared" si="71"/>
        <v>0</v>
      </c>
      <c r="J142" s="92">
        <f t="shared" si="71"/>
        <v>0</v>
      </c>
      <c r="K142" s="92">
        <f t="shared" si="71"/>
        <v>0</v>
      </c>
      <c r="L142" s="92">
        <f t="shared" si="71"/>
        <v>0</v>
      </c>
      <c r="M142" s="92">
        <f t="shared" si="71"/>
        <v>0</v>
      </c>
      <c r="N142" s="92">
        <f t="shared" si="71"/>
        <v>0</v>
      </c>
      <c r="O142" s="92">
        <f>O143</f>
        <v>80000</v>
      </c>
      <c r="P142" s="92">
        <f>P143</f>
        <v>80000</v>
      </c>
    </row>
    <row r="143" spans="1:20" ht="18" customHeight="1">
      <c r="A143" s="104"/>
      <c r="B143" s="78">
        <v>41</v>
      </c>
      <c r="C143" s="110" t="s">
        <v>123</v>
      </c>
      <c r="D143" s="92">
        <f>D144+D146+D145</f>
        <v>0</v>
      </c>
      <c r="E143" s="92">
        <f>E144+E146+E145</f>
        <v>79633.69</v>
      </c>
      <c r="F143" s="92">
        <f t="shared" si="67"/>
        <v>80000</v>
      </c>
      <c r="G143" s="92">
        <f>G144+G146+G145</f>
        <v>80000</v>
      </c>
      <c r="H143" s="92">
        <f aca="true" t="shared" si="72" ref="H143:P143">H144+H146+H145</f>
        <v>0</v>
      </c>
      <c r="I143" s="92">
        <f t="shared" si="72"/>
        <v>0</v>
      </c>
      <c r="J143" s="92">
        <f t="shared" si="72"/>
        <v>0</v>
      </c>
      <c r="K143" s="92">
        <f t="shared" si="72"/>
        <v>0</v>
      </c>
      <c r="L143" s="92">
        <f t="shared" si="72"/>
        <v>0</v>
      </c>
      <c r="M143" s="92">
        <f t="shared" si="72"/>
        <v>0</v>
      </c>
      <c r="N143" s="92">
        <f t="shared" si="72"/>
        <v>0</v>
      </c>
      <c r="O143" s="92">
        <f t="shared" si="72"/>
        <v>80000</v>
      </c>
      <c r="P143" s="92">
        <f t="shared" si="72"/>
        <v>80000</v>
      </c>
      <c r="T143" s="106"/>
    </row>
    <row r="144" spans="1:19" s="101" customFormat="1" ht="15" customHeight="1">
      <c r="A144" s="111"/>
      <c r="B144" s="75"/>
      <c r="C144" s="72" t="s">
        <v>295</v>
      </c>
      <c r="D144" s="93">
        <v>0</v>
      </c>
      <c r="E144" s="93">
        <v>79633.69</v>
      </c>
      <c r="F144" s="93">
        <f t="shared" si="67"/>
        <v>80000</v>
      </c>
      <c r="G144" s="93">
        <v>80000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5500</v>
      </c>
      <c r="P144" s="93">
        <v>30000</v>
      </c>
      <c r="S144" s="102"/>
    </row>
    <row r="145" spans="1:19" s="101" customFormat="1" ht="15" customHeight="1">
      <c r="A145" s="111"/>
      <c r="B145" s="75"/>
      <c r="C145" s="56" t="s">
        <v>305</v>
      </c>
      <c r="D145" s="93">
        <v>0</v>
      </c>
      <c r="E145" s="93">
        <v>0</v>
      </c>
      <c r="F145" s="93">
        <f>SUM(G145:N145)</f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v>50000</v>
      </c>
      <c r="S145" s="102"/>
    </row>
    <row r="146" spans="1:19" s="101" customFormat="1" ht="15" customHeight="1">
      <c r="A146" s="111"/>
      <c r="B146" s="75"/>
      <c r="C146" s="56" t="s">
        <v>313</v>
      </c>
      <c r="D146" s="93">
        <v>0</v>
      </c>
      <c r="E146" s="93">
        <v>0</v>
      </c>
      <c r="F146" s="93">
        <f>SUM(G146:N146)</f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74500</v>
      </c>
      <c r="P146" s="93">
        <v>0</v>
      </c>
      <c r="S146" s="102"/>
    </row>
    <row r="147" spans="1:16" ht="27.75" customHeight="1">
      <c r="A147" s="115"/>
      <c r="B147" s="248" t="s">
        <v>110</v>
      </c>
      <c r="C147" s="249"/>
      <c r="D147" s="90">
        <f>D148+D152+D158</f>
        <v>170713.66</v>
      </c>
      <c r="E147" s="90">
        <f>E148+E152+E158</f>
        <v>530891.23</v>
      </c>
      <c r="F147" s="90">
        <f aca="true" t="shared" si="73" ref="F147:F175">SUM(G147:N147)</f>
        <v>610000</v>
      </c>
      <c r="G147" s="90">
        <f aca="true" t="shared" si="74" ref="G147:P147">G148+G152+G158</f>
        <v>29400</v>
      </c>
      <c r="H147" s="90">
        <f t="shared" si="74"/>
        <v>0</v>
      </c>
      <c r="I147" s="90">
        <f t="shared" si="74"/>
        <v>230000</v>
      </c>
      <c r="J147" s="90">
        <f t="shared" si="74"/>
        <v>0</v>
      </c>
      <c r="K147" s="90">
        <f t="shared" si="74"/>
        <v>0</v>
      </c>
      <c r="L147" s="90">
        <f t="shared" si="74"/>
        <v>600</v>
      </c>
      <c r="M147" s="90">
        <f t="shared" si="74"/>
        <v>0</v>
      </c>
      <c r="N147" s="90">
        <f t="shared" si="74"/>
        <v>350000</v>
      </c>
      <c r="O147" s="90">
        <f t="shared" si="74"/>
        <v>560000</v>
      </c>
      <c r="P147" s="90">
        <f t="shared" si="74"/>
        <v>660000</v>
      </c>
    </row>
    <row r="148" spans="1:16" ht="24" customHeight="1">
      <c r="A148" s="109" t="s">
        <v>350</v>
      </c>
      <c r="B148" s="239" t="s">
        <v>111</v>
      </c>
      <c r="C148" s="240"/>
      <c r="D148" s="94">
        <f>D149</f>
        <v>88047.61</v>
      </c>
      <c r="E148" s="94">
        <f>E149</f>
        <v>92905.97</v>
      </c>
      <c r="F148" s="98">
        <f t="shared" si="73"/>
        <v>130000</v>
      </c>
      <c r="G148" s="94">
        <f aca="true" t="shared" si="75" ref="G148:P148">G149</f>
        <v>0</v>
      </c>
      <c r="H148" s="94">
        <f t="shared" si="75"/>
        <v>0</v>
      </c>
      <c r="I148" s="94">
        <f t="shared" si="75"/>
        <v>130000</v>
      </c>
      <c r="J148" s="94">
        <f t="shared" si="75"/>
        <v>0</v>
      </c>
      <c r="K148" s="94">
        <f t="shared" si="75"/>
        <v>0</v>
      </c>
      <c r="L148" s="94">
        <f t="shared" si="75"/>
        <v>0</v>
      </c>
      <c r="M148" s="94">
        <f t="shared" si="75"/>
        <v>0</v>
      </c>
      <c r="N148" s="94">
        <f t="shared" si="75"/>
        <v>0</v>
      </c>
      <c r="O148" s="94">
        <f t="shared" si="75"/>
        <v>130000</v>
      </c>
      <c r="P148" s="94">
        <f t="shared" si="75"/>
        <v>130000</v>
      </c>
    </row>
    <row r="149" spans="1:16" ht="21" customHeight="1">
      <c r="A149" s="104"/>
      <c r="B149" s="78">
        <v>3</v>
      </c>
      <c r="C149" s="110" t="s">
        <v>3</v>
      </c>
      <c r="D149" s="92">
        <f aca="true" t="shared" si="76" ref="D149:P150">D150</f>
        <v>88047.61</v>
      </c>
      <c r="E149" s="92">
        <f t="shared" si="76"/>
        <v>92905.97</v>
      </c>
      <c r="F149" s="92">
        <f t="shared" si="73"/>
        <v>130000</v>
      </c>
      <c r="G149" s="92">
        <f t="shared" si="76"/>
        <v>0</v>
      </c>
      <c r="H149" s="92">
        <f t="shared" si="76"/>
        <v>0</v>
      </c>
      <c r="I149" s="92">
        <f t="shared" si="76"/>
        <v>130000</v>
      </c>
      <c r="J149" s="92">
        <f t="shared" si="76"/>
        <v>0</v>
      </c>
      <c r="K149" s="92">
        <f t="shared" si="76"/>
        <v>0</v>
      </c>
      <c r="L149" s="92">
        <f t="shared" si="76"/>
        <v>0</v>
      </c>
      <c r="M149" s="92">
        <f t="shared" si="76"/>
        <v>0</v>
      </c>
      <c r="N149" s="92">
        <f t="shared" si="76"/>
        <v>0</v>
      </c>
      <c r="O149" s="92">
        <f t="shared" si="76"/>
        <v>130000</v>
      </c>
      <c r="P149" s="92">
        <f t="shared" si="76"/>
        <v>130000</v>
      </c>
    </row>
    <row r="150" spans="1:16" ht="18" customHeight="1">
      <c r="A150" s="104"/>
      <c r="B150" s="78">
        <v>32</v>
      </c>
      <c r="C150" s="110" t="s">
        <v>7</v>
      </c>
      <c r="D150" s="92">
        <f>D151</f>
        <v>88047.61</v>
      </c>
      <c r="E150" s="92">
        <f>E151</f>
        <v>92905.97</v>
      </c>
      <c r="F150" s="92">
        <f t="shared" si="73"/>
        <v>130000</v>
      </c>
      <c r="G150" s="92">
        <f>G151</f>
        <v>0</v>
      </c>
      <c r="H150" s="92">
        <f t="shared" si="76"/>
        <v>0</v>
      </c>
      <c r="I150" s="92">
        <f t="shared" si="76"/>
        <v>130000</v>
      </c>
      <c r="J150" s="92">
        <f t="shared" si="76"/>
        <v>0</v>
      </c>
      <c r="K150" s="92">
        <f t="shared" si="76"/>
        <v>0</v>
      </c>
      <c r="L150" s="92">
        <f t="shared" si="76"/>
        <v>0</v>
      </c>
      <c r="M150" s="92">
        <f t="shared" si="76"/>
        <v>0</v>
      </c>
      <c r="N150" s="92">
        <f t="shared" si="76"/>
        <v>0</v>
      </c>
      <c r="O150" s="92">
        <f t="shared" si="76"/>
        <v>130000</v>
      </c>
      <c r="P150" s="92">
        <f t="shared" si="76"/>
        <v>130000</v>
      </c>
    </row>
    <row r="151" spans="1:19" s="101" customFormat="1" ht="15" customHeight="1">
      <c r="A151" s="111" t="s">
        <v>1</v>
      </c>
      <c r="B151" s="75"/>
      <c r="C151" s="57" t="s">
        <v>301</v>
      </c>
      <c r="D151" s="93">
        <v>88047.61</v>
      </c>
      <c r="E151" s="93">
        <v>92905.97</v>
      </c>
      <c r="F151" s="93">
        <f t="shared" si="73"/>
        <v>130000</v>
      </c>
      <c r="G151" s="93">
        <v>0</v>
      </c>
      <c r="H151" s="93">
        <v>0</v>
      </c>
      <c r="I151" s="93">
        <v>130000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130000</v>
      </c>
      <c r="P151" s="93">
        <v>130000</v>
      </c>
      <c r="S151" s="102"/>
    </row>
    <row r="152" spans="1:16" ht="24" customHeight="1">
      <c r="A152" s="109" t="s">
        <v>350</v>
      </c>
      <c r="B152" s="239" t="s">
        <v>252</v>
      </c>
      <c r="C152" s="240"/>
      <c r="D152" s="94">
        <f>D153</f>
        <v>1953.48</v>
      </c>
      <c r="E152" s="94">
        <f>E153</f>
        <v>199084.21</v>
      </c>
      <c r="F152" s="98">
        <f t="shared" si="73"/>
        <v>200000</v>
      </c>
      <c r="G152" s="94">
        <f>G153</f>
        <v>0</v>
      </c>
      <c r="H152" s="94">
        <f aca="true" t="shared" si="77" ref="H152:N153">H153</f>
        <v>0</v>
      </c>
      <c r="I152" s="94">
        <f t="shared" si="77"/>
        <v>0</v>
      </c>
      <c r="J152" s="94">
        <f t="shared" si="77"/>
        <v>0</v>
      </c>
      <c r="K152" s="94">
        <f t="shared" si="77"/>
        <v>0</v>
      </c>
      <c r="L152" s="94">
        <f t="shared" si="77"/>
        <v>0</v>
      </c>
      <c r="M152" s="94">
        <f t="shared" si="77"/>
        <v>0</v>
      </c>
      <c r="N152" s="94">
        <f t="shared" si="77"/>
        <v>200000</v>
      </c>
      <c r="O152" s="94">
        <f>O153</f>
        <v>150000</v>
      </c>
      <c r="P152" s="94">
        <f>P153</f>
        <v>250000</v>
      </c>
    </row>
    <row r="153" spans="1:16" ht="21" customHeight="1">
      <c r="A153" s="104"/>
      <c r="B153" s="78">
        <v>4</v>
      </c>
      <c r="C153" s="110" t="s">
        <v>122</v>
      </c>
      <c r="D153" s="92">
        <f>D154</f>
        <v>1953.48</v>
      </c>
      <c r="E153" s="92">
        <f>E154</f>
        <v>199084.21</v>
      </c>
      <c r="F153" s="92">
        <f t="shared" si="73"/>
        <v>200000</v>
      </c>
      <c r="G153" s="92">
        <f>G154</f>
        <v>0</v>
      </c>
      <c r="H153" s="92">
        <f t="shared" si="77"/>
        <v>0</v>
      </c>
      <c r="I153" s="92">
        <f t="shared" si="77"/>
        <v>0</v>
      </c>
      <c r="J153" s="92">
        <f t="shared" si="77"/>
        <v>0</v>
      </c>
      <c r="K153" s="92">
        <f t="shared" si="77"/>
        <v>0</v>
      </c>
      <c r="L153" s="92">
        <f t="shared" si="77"/>
        <v>0</v>
      </c>
      <c r="M153" s="92">
        <f t="shared" si="77"/>
        <v>0</v>
      </c>
      <c r="N153" s="92">
        <f t="shared" si="77"/>
        <v>200000</v>
      </c>
      <c r="O153" s="92">
        <f>O154</f>
        <v>150000</v>
      </c>
      <c r="P153" s="92">
        <f>P154</f>
        <v>250000</v>
      </c>
    </row>
    <row r="154" spans="1:16" ht="18" customHeight="1">
      <c r="A154" s="104"/>
      <c r="B154" s="78">
        <v>41</v>
      </c>
      <c r="C154" s="110" t="s">
        <v>123</v>
      </c>
      <c r="D154" s="92">
        <f>D157+D156+D155</f>
        <v>1953.48</v>
      </c>
      <c r="E154" s="92">
        <f>E157+E156+E155</f>
        <v>199084.21</v>
      </c>
      <c r="F154" s="92">
        <f t="shared" si="73"/>
        <v>200000</v>
      </c>
      <c r="G154" s="92">
        <f>G157+G156+G155</f>
        <v>0</v>
      </c>
      <c r="H154" s="92">
        <f aca="true" t="shared" si="78" ref="H154:P154">H157+H156+H155</f>
        <v>0</v>
      </c>
      <c r="I154" s="92">
        <f t="shared" si="78"/>
        <v>0</v>
      </c>
      <c r="J154" s="92">
        <f t="shared" si="78"/>
        <v>0</v>
      </c>
      <c r="K154" s="92">
        <f t="shared" si="78"/>
        <v>0</v>
      </c>
      <c r="L154" s="92">
        <f t="shared" si="78"/>
        <v>0</v>
      </c>
      <c r="M154" s="92">
        <f t="shared" si="78"/>
        <v>0</v>
      </c>
      <c r="N154" s="92">
        <f t="shared" si="78"/>
        <v>200000</v>
      </c>
      <c r="O154" s="92">
        <f t="shared" si="78"/>
        <v>150000</v>
      </c>
      <c r="P154" s="92">
        <f t="shared" si="78"/>
        <v>250000</v>
      </c>
    </row>
    <row r="155" spans="1:19" s="101" customFormat="1" ht="15" customHeight="1">
      <c r="A155" s="111" t="s">
        <v>1</v>
      </c>
      <c r="B155" s="75"/>
      <c r="C155" s="72" t="s">
        <v>295</v>
      </c>
      <c r="D155" s="93">
        <v>0</v>
      </c>
      <c r="E155" s="93">
        <v>0</v>
      </c>
      <c r="F155" s="93">
        <f>SUM(G155:N155)</f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150000</v>
      </c>
      <c r="P155" s="93">
        <v>250000</v>
      </c>
      <c r="S155" s="102"/>
    </row>
    <row r="156" spans="1:19" s="101" customFormat="1" ht="15" customHeight="1">
      <c r="A156" s="111" t="s">
        <v>1</v>
      </c>
      <c r="B156" s="75"/>
      <c r="C156" s="57" t="s">
        <v>301</v>
      </c>
      <c r="D156" s="93">
        <v>1953.48</v>
      </c>
      <c r="E156" s="93">
        <v>0</v>
      </c>
      <c r="F156" s="93">
        <f>SUM(G156:N156)</f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S156" s="102"/>
    </row>
    <row r="157" spans="1:19" s="101" customFormat="1" ht="15" customHeight="1">
      <c r="A157" s="111"/>
      <c r="B157" s="75"/>
      <c r="C157" s="56" t="s">
        <v>313</v>
      </c>
      <c r="D157" s="93">
        <v>0</v>
      </c>
      <c r="E157" s="93">
        <v>199084.21</v>
      </c>
      <c r="F157" s="93">
        <f t="shared" si="73"/>
        <v>200000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93">
        <v>0</v>
      </c>
      <c r="N157" s="93">
        <v>200000</v>
      </c>
      <c r="O157" s="93">
        <v>0</v>
      </c>
      <c r="P157" s="93">
        <v>0</v>
      </c>
      <c r="S157" s="102"/>
    </row>
    <row r="158" spans="1:16" ht="24" customHeight="1">
      <c r="A158" s="109" t="s">
        <v>350</v>
      </c>
      <c r="B158" s="239" t="s">
        <v>112</v>
      </c>
      <c r="C158" s="240"/>
      <c r="D158" s="94">
        <f>D159</f>
        <v>80712.57</v>
      </c>
      <c r="E158" s="94">
        <f>E159</f>
        <v>238901.05</v>
      </c>
      <c r="F158" s="98">
        <f t="shared" si="73"/>
        <v>280000</v>
      </c>
      <c r="G158" s="94">
        <f aca="true" t="shared" si="79" ref="G158:I159">G159</f>
        <v>29400</v>
      </c>
      <c r="H158" s="94">
        <f t="shared" si="79"/>
        <v>0</v>
      </c>
      <c r="I158" s="94">
        <f t="shared" si="79"/>
        <v>100000</v>
      </c>
      <c r="J158" s="94">
        <f aca="true" t="shared" si="80" ref="J158:N159">J159</f>
        <v>0</v>
      </c>
      <c r="K158" s="94">
        <f t="shared" si="80"/>
        <v>0</v>
      </c>
      <c r="L158" s="94">
        <f t="shared" si="80"/>
        <v>600</v>
      </c>
      <c r="M158" s="94">
        <f t="shared" si="80"/>
        <v>0</v>
      </c>
      <c r="N158" s="94">
        <f t="shared" si="80"/>
        <v>150000</v>
      </c>
      <c r="O158" s="94">
        <f>O159</f>
        <v>280000</v>
      </c>
      <c r="P158" s="94">
        <f>P159</f>
        <v>280000</v>
      </c>
    </row>
    <row r="159" spans="1:16" ht="21" customHeight="1">
      <c r="A159" s="104"/>
      <c r="B159" s="78">
        <v>4</v>
      </c>
      <c r="C159" s="110" t="s">
        <v>122</v>
      </c>
      <c r="D159" s="92">
        <f>D160</f>
        <v>80712.57</v>
      </c>
      <c r="E159" s="92">
        <f>E160</f>
        <v>238901.05</v>
      </c>
      <c r="F159" s="92">
        <f t="shared" si="73"/>
        <v>280000</v>
      </c>
      <c r="G159" s="92">
        <f t="shared" si="79"/>
        <v>29400</v>
      </c>
      <c r="H159" s="92">
        <f t="shared" si="79"/>
        <v>0</v>
      </c>
      <c r="I159" s="92">
        <f t="shared" si="79"/>
        <v>100000</v>
      </c>
      <c r="J159" s="92">
        <f t="shared" si="80"/>
        <v>0</v>
      </c>
      <c r="K159" s="92">
        <f t="shared" si="80"/>
        <v>0</v>
      </c>
      <c r="L159" s="92">
        <f t="shared" si="80"/>
        <v>600</v>
      </c>
      <c r="M159" s="92">
        <f t="shared" si="80"/>
        <v>0</v>
      </c>
      <c r="N159" s="92">
        <f t="shared" si="80"/>
        <v>150000</v>
      </c>
      <c r="O159" s="92">
        <f>O160</f>
        <v>280000</v>
      </c>
      <c r="P159" s="92">
        <f>P160</f>
        <v>280000</v>
      </c>
    </row>
    <row r="160" spans="1:16" ht="18" customHeight="1">
      <c r="A160" s="117" t="s">
        <v>1</v>
      </c>
      <c r="B160" s="118">
        <v>42</v>
      </c>
      <c r="C160" s="119" t="s">
        <v>124</v>
      </c>
      <c r="D160" s="140">
        <f>D161+D162+D164+D165+D163</f>
        <v>80712.57</v>
      </c>
      <c r="E160" s="140">
        <f>E161+E162+E164+E165+E163</f>
        <v>238901.05</v>
      </c>
      <c r="F160" s="140">
        <f t="shared" si="73"/>
        <v>280000</v>
      </c>
      <c r="G160" s="140">
        <f>G161+G162+G164+G165+G163</f>
        <v>29400</v>
      </c>
      <c r="H160" s="140">
        <f aca="true" t="shared" si="81" ref="H160:P160">H161+H162+H164+H165+H163</f>
        <v>0</v>
      </c>
      <c r="I160" s="140">
        <f t="shared" si="81"/>
        <v>100000</v>
      </c>
      <c r="J160" s="140">
        <f t="shared" si="81"/>
        <v>0</v>
      </c>
      <c r="K160" s="140">
        <f t="shared" si="81"/>
        <v>0</v>
      </c>
      <c r="L160" s="140">
        <f t="shared" si="81"/>
        <v>600</v>
      </c>
      <c r="M160" s="140">
        <f t="shared" si="81"/>
        <v>0</v>
      </c>
      <c r="N160" s="140">
        <f t="shared" si="81"/>
        <v>150000</v>
      </c>
      <c r="O160" s="140">
        <f t="shared" si="81"/>
        <v>280000</v>
      </c>
      <c r="P160" s="140">
        <f t="shared" si="81"/>
        <v>280000</v>
      </c>
    </row>
    <row r="161" spans="1:19" s="87" customFormat="1" ht="18" customHeight="1">
      <c r="A161" s="111" t="s">
        <v>1</v>
      </c>
      <c r="B161" s="75"/>
      <c r="C161" s="72" t="s">
        <v>295</v>
      </c>
      <c r="D161" s="93">
        <v>0</v>
      </c>
      <c r="E161" s="93">
        <v>45448.27</v>
      </c>
      <c r="F161" s="93">
        <f t="shared" si="73"/>
        <v>29400</v>
      </c>
      <c r="G161" s="93">
        <v>29400</v>
      </c>
      <c r="H161" s="93">
        <v>0</v>
      </c>
      <c r="I161" s="93">
        <v>0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93">
        <v>99500</v>
      </c>
      <c r="S161" s="88"/>
    </row>
    <row r="162" spans="1:19" s="87" customFormat="1" ht="18" customHeight="1">
      <c r="A162" s="111" t="s">
        <v>1</v>
      </c>
      <c r="B162" s="75"/>
      <c r="C162" s="57" t="s">
        <v>301</v>
      </c>
      <c r="D162" s="93">
        <v>77539.08</v>
      </c>
      <c r="E162" s="93">
        <v>39816.84</v>
      </c>
      <c r="F162" s="93">
        <f>SUM(G162:N162)</f>
        <v>100000</v>
      </c>
      <c r="G162" s="93">
        <v>0</v>
      </c>
      <c r="H162" s="93">
        <v>0</v>
      </c>
      <c r="I162" s="93">
        <v>100000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150000</v>
      </c>
      <c r="P162" s="93">
        <v>180000</v>
      </c>
      <c r="S162" s="88"/>
    </row>
    <row r="163" spans="1:19" s="87" customFormat="1" ht="18" customHeight="1">
      <c r="A163" s="111" t="s">
        <v>1</v>
      </c>
      <c r="B163" s="75"/>
      <c r="C163" s="56" t="s">
        <v>309</v>
      </c>
      <c r="D163" s="93">
        <v>620.05</v>
      </c>
      <c r="E163" s="93">
        <v>0</v>
      </c>
      <c r="F163" s="93">
        <f>SUM(G163:N163)</f>
        <v>0</v>
      </c>
      <c r="G163" s="93">
        <v>0</v>
      </c>
      <c r="H163" s="93">
        <v>0</v>
      </c>
      <c r="I163" s="93"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3">
        <v>0</v>
      </c>
      <c r="S163" s="88"/>
    </row>
    <row r="164" spans="1:19" s="87" customFormat="1" ht="18" customHeight="1">
      <c r="A164" s="111" t="s">
        <v>1</v>
      </c>
      <c r="B164" s="75"/>
      <c r="C164" s="57" t="s">
        <v>307</v>
      </c>
      <c r="D164" s="93">
        <v>2553.44</v>
      </c>
      <c r="E164" s="93">
        <v>663.61</v>
      </c>
      <c r="F164" s="93">
        <f>SUM(G164:N164)</f>
        <v>600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600</v>
      </c>
      <c r="M164" s="93">
        <v>0</v>
      </c>
      <c r="N164" s="93">
        <v>0</v>
      </c>
      <c r="O164" s="93">
        <v>500</v>
      </c>
      <c r="P164" s="93">
        <v>500</v>
      </c>
      <c r="S164" s="88"/>
    </row>
    <row r="165" spans="1:19" s="87" customFormat="1" ht="18" customHeight="1">
      <c r="A165" s="111" t="s">
        <v>1</v>
      </c>
      <c r="B165" s="75"/>
      <c r="C165" s="56" t="s">
        <v>313</v>
      </c>
      <c r="D165" s="93">
        <v>0</v>
      </c>
      <c r="E165" s="93">
        <v>152972.33</v>
      </c>
      <c r="F165" s="93">
        <f>SUM(G165:N165)</f>
        <v>150000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150000</v>
      </c>
      <c r="O165" s="93">
        <v>129500</v>
      </c>
      <c r="P165" s="93">
        <v>0</v>
      </c>
      <c r="S165" s="88"/>
    </row>
    <row r="166" spans="1:16" ht="27.75" customHeight="1">
      <c r="A166" s="120"/>
      <c r="B166" s="251" t="s">
        <v>113</v>
      </c>
      <c r="C166" s="252"/>
      <c r="D166" s="141">
        <f>D167+D172+D176+D180+D184+D196+D189+D202</f>
        <v>81341.63</v>
      </c>
      <c r="E166" s="141">
        <f>E167+E172+E176+E180+E184+E196+E189+E202</f>
        <v>933704.95</v>
      </c>
      <c r="F166" s="141">
        <f t="shared" si="73"/>
        <v>815800</v>
      </c>
      <c r="G166" s="141">
        <f aca="true" t="shared" si="82" ref="G166:P166">G167+G172+G176+G180+G184+G196+G189+G202</f>
        <v>20100</v>
      </c>
      <c r="H166" s="141">
        <f t="shared" si="82"/>
        <v>0</v>
      </c>
      <c r="I166" s="141">
        <f t="shared" si="82"/>
        <v>2500</v>
      </c>
      <c r="J166" s="141">
        <f t="shared" si="82"/>
        <v>409000</v>
      </c>
      <c r="K166" s="141">
        <f t="shared" si="82"/>
        <v>0</v>
      </c>
      <c r="L166" s="141">
        <f t="shared" si="82"/>
        <v>0</v>
      </c>
      <c r="M166" s="141">
        <f t="shared" si="82"/>
        <v>0</v>
      </c>
      <c r="N166" s="141">
        <f t="shared" si="82"/>
        <v>384200</v>
      </c>
      <c r="O166" s="141">
        <f t="shared" si="82"/>
        <v>639000</v>
      </c>
      <c r="P166" s="141">
        <f t="shared" si="82"/>
        <v>689000</v>
      </c>
    </row>
    <row r="167" spans="1:16" ht="24" customHeight="1">
      <c r="A167" s="109" t="s">
        <v>352</v>
      </c>
      <c r="B167" s="239" t="s">
        <v>114</v>
      </c>
      <c r="C167" s="240"/>
      <c r="D167" s="94">
        <f>D168</f>
        <v>0</v>
      </c>
      <c r="E167" s="94">
        <f>E168</f>
        <v>6636.14</v>
      </c>
      <c r="F167" s="98">
        <f>SUM(G167:N167)</f>
        <v>5000</v>
      </c>
      <c r="G167" s="94">
        <f aca="true" t="shared" si="83" ref="G167:P167">G168</f>
        <v>4000</v>
      </c>
      <c r="H167" s="94">
        <f t="shared" si="83"/>
        <v>0</v>
      </c>
      <c r="I167" s="94">
        <f t="shared" si="83"/>
        <v>1000</v>
      </c>
      <c r="J167" s="94">
        <f t="shared" si="83"/>
        <v>0</v>
      </c>
      <c r="K167" s="94">
        <f t="shared" si="83"/>
        <v>0</v>
      </c>
      <c r="L167" s="94">
        <f t="shared" si="83"/>
        <v>0</v>
      </c>
      <c r="M167" s="94">
        <f t="shared" si="83"/>
        <v>0</v>
      </c>
      <c r="N167" s="94">
        <f t="shared" si="83"/>
        <v>0</v>
      </c>
      <c r="O167" s="94">
        <f t="shared" si="83"/>
        <v>5000</v>
      </c>
      <c r="P167" s="94">
        <f t="shared" si="83"/>
        <v>5000</v>
      </c>
    </row>
    <row r="168" spans="1:16" ht="21" customHeight="1">
      <c r="A168" s="104" t="s">
        <v>1</v>
      </c>
      <c r="B168" s="78">
        <v>3</v>
      </c>
      <c r="C168" s="110" t="s">
        <v>3</v>
      </c>
      <c r="D168" s="92">
        <f>D169</f>
        <v>0</v>
      </c>
      <c r="E168" s="92">
        <f>E169</f>
        <v>6636.14</v>
      </c>
      <c r="F168" s="92">
        <f t="shared" si="73"/>
        <v>5000</v>
      </c>
      <c r="G168" s="92">
        <f>G169</f>
        <v>4000</v>
      </c>
      <c r="H168" s="92">
        <f aca="true" t="shared" si="84" ref="H168:P168">H169</f>
        <v>0</v>
      </c>
      <c r="I168" s="92">
        <f t="shared" si="84"/>
        <v>1000</v>
      </c>
      <c r="J168" s="92">
        <f t="shared" si="84"/>
        <v>0</v>
      </c>
      <c r="K168" s="92">
        <f t="shared" si="84"/>
        <v>0</v>
      </c>
      <c r="L168" s="92">
        <f t="shared" si="84"/>
        <v>0</v>
      </c>
      <c r="M168" s="92">
        <f t="shared" si="84"/>
        <v>0</v>
      </c>
      <c r="N168" s="92">
        <f t="shared" si="84"/>
        <v>0</v>
      </c>
      <c r="O168" s="92">
        <f t="shared" si="84"/>
        <v>5000</v>
      </c>
      <c r="P168" s="92">
        <f t="shared" si="84"/>
        <v>5000</v>
      </c>
    </row>
    <row r="169" spans="1:16" ht="18" customHeight="1">
      <c r="A169" s="104"/>
      <c r="B169" s="78">
        <v>32</v>
      </c>
      <c r="C169" s="110" t="s">
        <v>7</v>
      </c>
      <c r="D169" s="92">
        <f>D170+D171</f>
        <v>0</v>
      </c>
      <c r="E169" s="92">
        <f>E170+E171</f>
        <v>6636.14</v>
      </c>
      <c r="F169" s="92">
        <f t="shared" si="73"/>
        <v>5000</v>
      </c>
      <c r="G169" s="92">
        <f>G170+G171</f>
        <v>4000</v>
      </c>
      <c r="H169" s="92">
        <f aca="true" t="shared" si="85" ref="H169:P169">H170+H171</f>
        <v>0</v>
      </c>
      <c r="I169" s="92">
        <f t="shared" si="85"/>
        <v>1000</v>
      </c>
      <c r="J169" s="92">
        <f t="shared" si="85"/>
        <v>0</v>
      </c>
      <c r="K169" s="92">
        <f t="shared" si="85"/>
        <v>0</v>
      </c>
      <c r="L169" s="92">
        <f t="shared" si="85"/>
        <v>0</v>
      </c>
      <c r="M169" s="92">
        <f t="shared" si="85"/>
        <v>0</v>
      </c>
      <c r="N169" s="92">
        <f t="shared" si="85"/>
        <v>0</v>
      </c>
      <c r="O169" s="92">
        <f t="shared" si="85"/>
        <v>5000</v>
      </c>
      <c r="P169" s="92">
        <f t="shared" si="85"/>
        <v>5000</v>
      </c>
    </row>
    <row r="170" spans="1:19" s="101" customFormat="1" ht="15" customHeight="1">
      <c r="A170" s="111"/>
      <c r="B170" s="75"/>
      <c r="C170" s="72" t="s">
        <v>295</v>
      </c>
      <c r="D170" s="93">
        <v>0</v>
      </c>
      <c r="E170" s="93">
        <v>6503.42</v>
      </c>
      <c r="F170" s="93">
        <f t="shared" si="73"/>
        <v>4000</v>
      </c>
      <c r="G170" s="93">
        <v>4000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4000</v>
      </c>
      <c r="P170" s="93">
        <v>4000</v>
      </c>
      <c r="S170" s="102"/>
    </row>
    <row r="171" spans="1:19" s="101" customFormat="1" ht="15" customHeight="1">
      <c r="A171" s="111"/>
      <c r="B171" s="75"/>
      <c r="C171" s="57" t="s">
        <v>301</v>
      </c>
      <c r="D171" s="93">
        <v>0</v>
      </c>
      <c r="E171" s="93">
        <v>132.72</v>
      </c>
      <c r="F171" s="93">
        <f>SUM(G171:N171)</f>
        <v>1000</v>
      </c>
      <c r="G171" s="93">
        <v>0</v>
      </c>
      <c r="H171" s="93">
        <v>0</v>
      </c>
      <c r="I171" s="93">
        <v>1000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1000</v>
      </c>
      <c r="P171" s="93">
        <v>1000</v>
      </c>
      <c r="S171" s="102"/>
    </row>
    <row r="172" spans="1:16" ht="37.5" customHeight="1">
      <c r="A172" s="109" t="s">
        <v>352</v>
      </c>
      <c r="B172" s="243" t="s">
        <v>253</v>
      </c>
      <c r="C172" s="269"/>
      <c r="D172" s="94">
        <f>D173</f>
        <v>41582.06</v>
      </c>
      <c r="E172" s="94">
        <f>E173</f>
        <v>66361.4</v>
      </c>
      <c r="F172" s="98">
        <f>SUM(G172:N172)</f>
        <v>5000</v>
      </c>
      <c r="G172" s="94">
        <f>G173</f>
        <v>5000</v>
      </c>
      <c r="H172" s="94">
        <f aca="true" t="shared" si="86" ref="H172:P172">H173</f>
        <v>0</v>
      </c>
      <c r="I172" s="94">
        <f t="shared" si="86"/>
        <v>0</v>
      </c>
      <c r="J172" s="94">
        <f t="shared" si="86"/>
        <v>0</v>
      </c>
      <c r="K172" s="94">
        <f t="shared" si="86"/>
        <v>0</v>
      </c>
      <c r="L172" s="94">
        <f t="shared" si="86"/>
        <v>0</v>
      </c>
      <c r="M172" s="94">
        <f t="shared" si="86"/>
        <v>0</v>
      </c>
      <c r="N172" s="94">
        <f t="shared" si="86"/>
        <v>0</v>
      </c>
      <c r="O172" s="94">
        <f t="shared" si="86"/>
        <v>0</v>
      </c>
      <c r="P172" s="94">
        <f t="shared" si="86"/>
        <v>0</v>
      </c>
    </row>
    <row r="173" spans="1:16" ht="21" customHeight="1">
      <c r="A173" s="104" t="s">
        <v>1</v>
      </c>
      <c r="B173" s="78">
        <v>3</v>
      </c>
      <c r="C173" s="110" t="s">
        <v>3</v>
      </c>
      <c r="D173" s="92">
        <f>D174</f>
        <v>41582.06</v>
      </c>
      <c r="E173" s="92">
        <f>E174</f>
        <v>66361.4</v>
      </c>
      <c r="F173" s="92">
        <f>SUM(G173:N173)</f>
        <v>5000</v>
      </c>
      <c r="G173" s="92">
        <f>G174</f>
        <v>5000</v>
      </c>
      <c r="H173" s="92">
        <f aca="true" t="shared" si="87" ref="H173:N173">H174</f>
        <v>0</v>
      </c>
      <c r="I173" s="92">
        <f t="shared" si="87"/>
        <v>0</v>
      </c>
      <c r="J173" s="92">
        <f t="shared" si="87"/>
        <v>0</v>
      </c>
      <c r="K173" s="92">
        <f t="shared" si="87"/>
        <v>0</v>
      </c>
      <c r="L173" s="92">
        <f t="shared" si="87"/>
        <v>0</v>
      </c>
      <c r="M173" s="92">
        <f t="shared" si="87"/>
        <v>0</v>
      </c>
      <c r="N173" s="92">
        <f t="shared" si="87"/>
        <v>0</v>
      </c>
      <c r="O173" s="92">
        <f>O174</f>
        <v>0</v>
      </c>
      <c r="P173" s="92">
        <f>P174</f>
        <v>0</v>
      </c>
    </row>
    <row r="174" spans="1:16" ht="18" customHeight="1">
      <c r="A174" s="104"/>
      <c r="B174" s="78">
        <v>38</v>
      </c>
      <c r="C174" s="110" t="s">
        <v>120</v>
      </c>
      <c r="D174" s="92">
        <f aca="true" t="shared" si="88" ref="D174:P174">D175</f>
        <v>41582.06</v>
      </c>
      <c r="E174" s="92">
        <f t="shared" si="88"/>
        <v>66361.4</v>
      </c>
      <c r="F174" s="92">
        <f t="shared" si="73"/>
        <v>5000</v>
      </c>
      <c r="G174" s="92">
        <f t="shared" si="88"/>
        <v>5000</v>
      </c>
      <c r="H174" s="92">
        <f t="shared" si="88"/>
        <v>0</v>
      </c>
      <c r="I174" s="92">
        <f t="shared" si="88"/>
        <v>0</v>
      </c>
      <c r="J174" s="92">
        <f t="shared" si="88"/>
        <v>0</v>
      </c>
      <c r="K174" s="92">
        <f t="shared" si="88"/>
        <v>0</v>
      </c>
      <c r="L174" s="92">
        <f t="shared" si="88"/>
        <v>0</v>
      </c>
      <c r="M174" s="92">
        <f t="shared" si="88"/>
        <v>0</v>
      </c>
      <c r="N174" s="92">
        <f t="shared" si="88"/>
        <v>0</v>
      </c>
      <c r="O174" s="92">
        <f t="shared" si="88"/>
        <v>0</v>
      </c>
      <c r="P174" s="92">
        <f t="shared" si="88"/>
        <v>0</v>
      </c>
    </row>
    <row r="175" spans="1:19" s="101" customFormat="1" ht="15" customHeight="1">
      <c r="A175" s="111" t="s">
        <v>1</v>
      </c>
      <c r="B175" s="75"/>
      <c r="C175" s="72" t="s">
        <v>295</v>
      </c>
      <c r="D175" s="93">
        <v>41582.06</v>
      </c>
      <c r="E175" s="93">
        <v>66361.4</v>
      </c>
      <c r="F175" s="93">
        <f t="shared" si="73"/>
        <v>5000</v>
      </c>
      <c r="G175" s="93">
        <v>5000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93"/>
      <c r="P175" s="93"/>
      <c r="S175" s="102"/>
    </row>
    <row r="176" spans="1:16" ht="24" customHeight="1">
      <c r="A176" s="109" t="s">
        <v>352</v>
      </c>
      <c r="B176" s="243" t="s">
        <v>254</v>
      </c>
      <c r="C176" s="240"/>
      <c r="D176" s="94">
        <f aca="true" t="shared" si="89" ref="D176:E178">D177</f>
        <v>0</v>
      </c>
      <c r="E176" s="94">
        <f t="shared" si="89"/>
        <v>663.61</v>
      </c>
      <c r="F176" s="98">
        <f aca="true" t="shared" si="90" ref="F176:F199">SUM(G176:N176)</f>
        <v>1000</v>
      </c>
      <c r="G176" s="94">
        <f>G177</f>
        <v>1000</v>
      </c>
      <c r="H176" s="94">
        <f aca="true" t="shared" si="91" ref="H176:P178">H177</f>
        <v>0</v>
      </c>
      <c r="I176" s="94">
        <f t="shared" si="91"/>
        <v>0</v>
      </c>
      <c r="J176" s="94">
        <f t="shared" si="91"/>
        <v>0</v>
      </c>
      <c r="K176" s="94">
        <f t="shared" si="91"/>
        <v>0</v>
      </c>
      <c r="L176" s="94">
        <f t="shared" si="91"/>
        <v>0</v>
      </c>
      <c r="M176" s="94">
        <f t="shared" si="91"/>
        <v>0</v>
      </c>
      <c r="N176" s="94">
        <f t="shared" si="91"/>
        <v>0</v>
      </c>
      <c r="O176" s="94">
        <f>O177</f>
        <v>0</v>
      </c>
      <c r="P176" s="94">
        <f>P177</f>
        <v>0</v>
      </c>
    </row>
    <row r="177" spans="1:16" ht="21" customHeight="1">
      <c r="A177" s="104"/>
      <c r="B177" s="78">
        <v>4</v>
      </c>
      <c r="C177" s="110" t="s">
        <v>122</v>
      </c>
      <c r="D177" s="92">
        <f t="shared" si="89"/>
        <v>0</v>
      </c>
      <c r="E177" s="92">
        <f t="shared" si="89"/>
        <v>663.61</v>
      </c>
      <c r="F177" s="92">
        <f t="shared" si="90"/>
        <v>1000</v>
      </c>
      <c r="G177" s="92">
        <f>G178</f>
        <v>1000</v>
      </c>
      <c r="H177" s="92">
        <f t="shared" si="91"/>
        <v>0</v>
      </c>
      <c r="I177" s="92">
        <f t="shared" si="91"/>
        <v>0</v>
      </c>
      <c r="J177" s="92">
        <f t="shared" si="91"/>
        <v>0</v>
      </c>
      <c r="K177" s="92">
        <f t="shared" si="91"/>
        <v>0</v>
      </c>
      <c r="L177" s="92">
        <f t="shared" si="91"/>
        <v>0</v>
      </c>
      <c r="M177" s="92">
        <f t="shared" si="91"/>
        <v>0</v>
      </c>
      <c r="N177" s="92">
        <f t="shared" si="91"/>
        <v>0</v>
      </c>
      <c r="O177" s="92">
        <f>O178</f>
        <v>0</v>
      </c>
      <c r="P177" s="92">
        <f>P178</f>
        <v>0</v>
      </c>
    </row>
    <row r="178" spans="1:16" ht="18" customHeight="1">
      <c r="A178" s="104"/>
      <c r="B178" s="78">
        <v>41</v>
      </c>
      <c r="C178" s="110" t="s">
        <v>123</v>
      </c>
      <c r="D178" s="92">
        <f t="shared" si="89"/>
        <v>0</v>
      </c>
      <c r="E178" s="92">
        <f t="shared" si="89"/>
        <v>663.61</v>
      </c>
      <c r="F178" s="92">
        <f t="shared" si="90"/>
        <v>1000</v>
      </c>
      <c r="G178" s="92">
        <f>G179</f>
        <v>1000</v>
      </c>
      <c r="H178" s="92">
        <f t="shared" si="91"/>
        <v>0</v>
      </c>
      <c r="I178" s="92">
        <f t="shared" si="91"/>
        <v>0</v>
      </c>
      <c r="J178" s="92">
        <f t="shared" si="91"/>
        <v>0</v>
      </c>
      <c r="K178" s="92">
        <f t="shared" si="91"/>
        <v>0</v>
      </c>
      <c r="L178" s="92">
        <f t="shared" si="91"/>
        <v>0</v>
      </c>
      <c r="M178" s="92">
        <f t="shared" si="91"/>
        <v>0</v>
      </c>
      <c r="N178" s="92">
        <f t="shared" si="91"/>
        <v>0</v>
      </c>
      <c r="O178" s="92">
        <f t="shared" si="91"/>
        <v>0</v>
      </c>
      <c r="P178" s="92">
        <f t="shared" si="91"/>
        <v>0</v>
      </c>
    </row>
    <row r="179" spans="1:19" s="101" customFormat="1" ht="15" customHeight="1">
      <c r="A179" s="111"/>
      <c r="B179" s="75"/>
      <c r="C179" s="72" t="s">
        <v>295</v>
      </c>
      <c r="D179" s="93">
        <v>0</v>
      </c>
      <c r="E179" s="93">
        <v>663.61</v>
      </c>
      <c r="F179" s="93">
        <f t="shared" si="90"/>
        <v>1000</v>
      </c>
      <c r="G179" s="93">
        <v>1000</v>
      </c>
      <c r="H179" s="93">
        <v>0</v>
      </c>
      <c r="I179" s="93">
        <v>0</v>
      </c>
      <c r="J179" s="93">
        <v>0</v>
      </c>
      <c r="K179" s="93">
        <v>0</v>
      </c>
      <c r="L179" s="146">
        <v>0</v>
      </c>
      <c r="M179" s="93">
        <v>0</v>
      </c>
      <c r="N179" s="93">
        <v>0</v>
      </c>
      <c r="O179" s="93"/>
      <c r="P179" s="93"/>
      <c r="S179" s="102"/>
    </row>
    <row r="180" spans="1:16" ht="24" customHeight="1">
      <c r="A180" s="109" t="s">
        <v>353</v>
      </c>
      <c r="B180" s="239" t="s">
        <v>115</v>
      </c>
      <c r="C180" s="240"/>
      <c r="D180" s="94">
        <f aca="true" t="shared" si="92" ref="D180:P181">D181</f>
        <v>3897.07</v>
      </c>
      <c r="E180" s="94">
        <f t="shared" si="92"/>
        <v>3981.68</v>
      </c>
      <c r="F180" s="98">
        <f t="shared" si="90"/>
        <v>4000</v>
      </c>
      <c r="G180" s="94">
        <f t="shared" si="92"/>
        <v>4000</v>
      </c>
      <c r="H180" s="94">
        <f t="shared" si="92"/>
        <v>0</v>
      </c>
      <c r="I180" s="94">
        <f t="shared" si="92"/>
        <v>0</v>
      </c>
      <c r="J180" s="94">
        <f t="shared" si="92"/>
        <v>0</v>
      </c>
      <c r="K180" s="94">
        <f t="shared" si="92"/>
        <v>0</v>
      </c>
      <c r="L180" s="94">
        <f t="shared" si="92"/>
        <v>0</v>
      </c>
      <c r="M180" s="94">
        <f t="shared" si="92"/>
        <v>0</v>
      </c>
      <c r="N180" s="94">
        <f t="shared" si="92"/>
        <v>0</v>
      </c>
      <c r="O180" s="94">
        <f t="shared" si="92"/>
        <v>4000</v>
      </c>
      <c r="P180" s="94">
        <f t="shared" si="92"/>
        <v>4000</v>
      </c>
    </row>
    <row r="181" spans="1:16" ht="21" customHeight="1">
      <c r="A181" s="104" t="s">
        <v>1</v>
      </c>
      <c r="B181" s="78">
        <v>3</v>
      </c>
      <c r="C181" s="110" t="s">
        <v>3</v>
      </c>
      <c r="D181" s="92">
        <f>D182</f>
        <v>3897.07</v>
      </c>
      <c r="E181" s="92">
        <f>E182</f>
        <v>3981.68</v>
      </c>
      <c r="F181" s="92">
        <f t="shared" si="90"/>
        <v>4000</v>
      </c>
      <c r="G181" s="92">
        <f>G182</f>
        <v>4000</v>
      </c>
      <c r="H181" s="92">
        <f t="shared" si="92"/>
        <v>0</v>
      </c>
      <c r="I181" s="92">
        <f t="shared" si="92"/>
        <v>0</v>
      </c>
      <c r="J181" s="92">
        <f t="shared" si="92"/>
        <v>0</v>
      </c>
      <c r="K181" s="92">
        <f t="shared" si="92"/>
        <v>0</v>
      </c>
      <c r="L181" s="92">
        <f t="shared" si="92"/>
        <v>0</v>
      </c>
      <c r="M181" s="92">
        <f t="shared" si="92"/>
        <v>0</v>
      </c>
      <c r="N181" s="92">
        <f t="shared" si="92"/>
        <v>0</v>
      </c>
      <c r="O181" s="92">
        <f t="shared" si="92"/>
        <v>4000</v>
      </c>
      <c r="P181" s="92">
        <f t="shared" si="92"/>
        <v>4000</v>
      </c>
    </row>
    <row r="182" spans="1:16" ht="18" customHeight="1">
      <c r="A182" s="104"/>
      <c r="B182" s="78">
        <v>32</v>
      </c>
      <c r="C182" s="110" t="s">
        <v>7</v>
      </c>
      <c r="D182" s="92">
        <f>D183</f>
        <v>3897.07</v>
      </c>
      <c r="E182" s="92">
        <f>E183</f>
        <v>3981.68</v>
      </c>
      <c r="F182" s="92">
        <f t="shared" si="90"/>
        <v>4000</v>
      </c>
      <c r="G182" s="92">
        <f aca="true" t="shared" si="93" ref="G182:P182">G183</f>
        <v>4000</v>
      </c>
      <c r="H182" s="92">
        <f t="shared" si="93"/>
        <v>0</v>
      </c>
      <c r="I182" s="92">
        <f t="shared" si="93"/>
        <v>0</v>
      </c>
      <c r="J182" s="92">
        <f t="shared" si="93"/>
        <v>0</v>
      </c>
      <c r="K182" s="92">
        <f t="shared" si="93"/>
        <v>0</v>
      </c>
      <c r="L182" s="92">
        <f t="shared" si="93"/>
        <v>0</v>
      </c>
      <c r="M182" s="92">
        <f t="shared" si="93"/>
        <v>0</v>
      </c>
      <c r="N182" s="92">
        <f t="shared" si="93"/>
        <v>0</v>
      </c>
      <c r="O182" s="92">
        <f t="shared" si="93"/>
        <v>4000</v>
      </c>
      <c r="P182" s="92">
        <f t="shared" si="93"/>
        <v>4000</v>
      </c>
    </row>
    <row r="183" spans="1:19" s="101" customFormat="1" ht="15" customHeight="1">
      <c r="A183" s="111"/>
      <c r="B183" s="75"/>
      <c r="C183" s="72" t="s">
        <v>295</v>
      </c>
      <c r="D183" s="93">
        <v>3897.07</v>
      </c>
      <c r="E183" s="93">
        <v>3981.68</v>
      </c>
      <c r="F183" s="93">
        <f t="shared" si="90"/>
        <v>4000</v>
      </c>
      <c r="G183" s="93">
        <v>4000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4000</v>
      </c>
      <c r="P183" s="93">
        <v>4000</v>
      </c>
      <c r="S183" s="102"/>
    </row>
    <row r="184" spans="1:16" ht="25.5" customHeight="1">
      <c r="A184" s="109" t="s">
        <v>353</v>
      </c>
      <c r="B184" s="243" t="s">
        <v>188</v>
      </c>
      <c r="C184" s="240"/>
      <c r="D184" s="94">
        <f>D185</f>
        <v>0</v>
      </c>
      <c r="E184" s="94">
        <f>E185</f>
        <v>0</v>
      </c>
      <c r="F184" s="98">
        <f t="shared" si="90"/>
        <v>0</v>
      </c>
      <c r="G184" s="94">
        <f>G185</f>
        <v>0</v>
      </c>
      <c r="H184" s="94">
        <f aca="true" t="shared" si="94" ref="H184:P184">H185</f>
        <v>0</v>
      </c>
      <c r="I184" s="94">
        <f t="shared" si="94"/>
        <v>0</v>
      </c>
      <c r="J184" s="94">
        <f t="shared" si="94"/>
        <v>0</v>
      </c>
      <c r="K184" s="94">
        <f t="shared" si="94"/>
        <v>0</v>
      </c>
      <c r="L184" s="94">
        <f t="shared" si="94"/>
        <v>0</v>
      </c>
      <c r="M184" s="94">
        <f t="shared" si="94"/>
        <v>0</v>
      </c>
      <c r="N184" s="94">
        <f t="shared" si="94"/>
        <v>0</v>
      </c>
      <c r="O184" s="94">
        <f t="shared" si="94"/>
        <v>300000</v>
      </c>
      <c r="P184" s="94">
        <f t="shared" si="94"/>
        <v>300000</v>
      </c>
    </row>
    <row r="185" spans="1:16" ht="21" customHeight="1">
      <c r="A185" s="104" t="s">
        <v>1</v>
      </c>
      <c r="B185" s="78">
        <v>3</v>
      </c>
      <c r="C185" s="110" t="s">
        <v>3</v>
      </c>
      <c r="D185" s="92">
        <f>D186</f>
        <v>0</v>
      </c>
      <c r="E185" s="92">
        <f>E186</f>
        <v>0</v>
      </c>
      <c r="F185" s="92">
        <f t="shared" si="90"/>
        <v>0</v>
      </c>
      <c r="G185" s="92">
        <f>G186</f>
        <v>0</v>
      </c>
      <c r="H185" s="92">
        <f aca="true" t="shared" si="95" ref="H185:P185">H186</f>
        <v>0</v>
      </c>
      <c r="I185" s="92">
        <f t="shared" si="95"/>
        <v>0</v>
      </c>
      <c r="J185" s="92">
        <f t="shared" si="95"/>
        <v>0</v>
      </c>
      <c r="K185" s="92">
        <f t="shared" si="95"/>
        <v>0</v>
      </c>
      <c r="L185" s="92">
        <f t="shared" si="95"/>
        <v>0</v>
      </c>
      <c r="M185" s="92">
        <f t="shared" si="95"/>
        <v>0</v>
      </c>
      <c r="N185" s="92">
        <f t="shared" si="95"/>
        <v>0</v>
      </c>
      <c r="O185" s="92">
        <f t="shared" si="95"/>
        <v>300000</v>
      </c>
      <c r="P185" s="92">
        <f t="shared" si="95"/>
        <v>300000</v>
      </c>
    </row>
    <row r="186" spans="1:16" ht="18" customHeight="1">
      <c r="A186" s="104"/>
      <c r="B186" s="78">
        <v>38</v>
      </c>
      <c r="C186" s="110" t="s">
        <v>120</v>
      </c>
      <c r="D186" s="92">
        <f>D187+D188</f>
        <v>0</v>
      </c>
      <c r="E186" s="92">
        <f>E187+E188</f>
        <v>0</v>
      </c>
      <c r="F186" s="92">
        <f t="shared" si="90"/>
        <v>0</v>
      </c>
      <c r="G186" s="92">
        <f>G187+G188</f>
        <v>0</v>
      </c>
      <c r="H186" s="92">
        <f aca="true" t="shared" si="96" ref="H186:P186">H187+H188</f>
        <v>0</v>
      </c>
      <c r="I186" s="92">
        <f t="shared" si="96"/>
        <v>0</v>
      </c>
      <c r="J186" s="92">
        <f t="shared" si="96"/>
        <v>0</v>
      </c>
      <c r="K186" s="92">
        <f t="shared" si="96"/>
        <v>0</v>
      </c>
      <c r="L186" s="92">
        <f t="shared" si="96"/>
        <v>0</v>
      </c>
      <c r="M186" s="92">
        <f t="shared" si="96"/>
        <v>0</v>
      </c>
      <c r="N186" s="92">
        <f t="shared" si="96"/>
        <v>0</v>
      </c>
      <c r="O186" s="92">
        <f t="shared" si="96"/>
        <v>300000</v>
      </c>
      <c r="P186" s="92">
        <f t="shared" si="96"/>
        <v>300000</v>
      </c>
    </row>
    <row r="187" spans="1:19" s="101" customFormat="1" ht="15" customHeight="1">
      <c r="A187" s="111" t="s">
        <v>1</v>
      </c>
      <c r="B187" s="75"/>
      <c r="C187" s="72" t="s">
        <v>295</v>
      </c>
      <c r="D187" s="93">
        <v>0</v>
      </c>
      <c r="E187" s="93">
        <v>0</v>
      </c>
      <c r="F187" s="93">
        <f t="shared" si="90"/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98037</v>
      </c>
      <c r="P187" s="93">
        <v>300000</v>
      </c>
      <c r="S187" s="102"/>
    </row>
    <row r="188" spans="1:19" s="101" customFormat="1" ht="15" customHeight="1">
      <c r="A188" s="111" t="s">
        <v>1</v>
      </c>
      <c r="B188" s="75"/>
      <c r="C188" s="56" t="s">
        <v>313</v>
      </c>
      <c r="D188" s="93">
        <v>0</v>
      </c>
      <c r="E188" s="93">
        <v>0</v>
      </c>
      <c r="F188" s="93">
        <f>SUM(G188:N188)</f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  <c r="L188" s="93">
        <v>0</v>
      </c>
      <c r="M188" s="93">
        <v>0</v>
      </c>
      <c r="N188" s="93">
        <v>0</v>
      </c>
      <c r="O188" s="93">
        <v>201963</v>
      </c>
      <c r="P188" s="93">
        <v>0</v>
      </c>
      <c r="S188" s="102"/>
    </row>
    <row r="189" spans="1:16" ht="24" customHeight="1">
      <c r="A189" s="109" t="s">
        <v>353</v>
      </c>
      <c r="B189" s="239" t="s">
        <v>189</v>
      </c>
      <c r="C189" s="240"/>
      <c r="D189" s="94">
        <f>D190</f>
        <v>24755.29</v>
      </c>
      <c r="E189" s="94">
        <f>E190</f>
        <v>265445.62</v>
      </c>
      <c r="F189" s="98">
        <f t="shared" si="90"/>
        <v>210000</v>
      </c>
      <c r="G189" s="94">
        <f>G190</f>
        <v>0</v>
      </c>
      <c r="H189" s="94">
        <f aca="true" t="shared" si="97" ref="H189:N190">H190</f>
        <v>0</v>
      </c>
      <c r="I189" s="94">
        <f t="shared" si="97"/>
        <v>1500</v>
      </c>
      <c r="J189" s="94">
        <f t="shared" si="97"/>
        <v>0</v>
      </c>
      <c r="K189" s="94">
        <f t="shared" si="97"/>
        <v>0</v>
      </c>
      <c r="L189" s="94">
        <f t="shared" si="97"/>
        <v>0</v>
      </c>
      <c r="M189" s="94">
        <f t="shared" si="97"/>
        <v>0</v>
      </c>
      <c r="N189" s="94">
        <f t="shared" si="97"/>
        <v>208500</v>
      </c>
      <c r="O189" s="94">
        <f>O190</f>
        <v>250000</v>
      </c>
      <c r="P189" s="94">
        <f>P190</f>
        <v>300000</v>
      </c>
    </row>
    <row r="190" spans="1:16" ht="21" customHeight="1">
      <c r="A190" s="104"/>
      <c r="B190" s="78">
        <v>4</v>
      </c>
      <c r="C190" s="110" t="s">
        <v>126</v>
      </c>
      <c r="D190" s="92">
        <f>D191</f>
        <v>24755.29</v>
      </c>
      <c r="E190" s="92">
        <f>E191</f>
        <v>265445.62</v>
      </c>
      <c r="F190" s="92">
        <f t="shared" si="90"/>
        <v>210000</v>
      </c>
      <c r="G190" s="92">
        <f>G191</f>
        <v>0</v>
      </c>
      <c r="H190" s="92">
        <f t="shared" si="97"/>
        <v>0</v>
      </c>
      <c r="I190" s="92">
        <f t="shared" si="97"/>
        <v>1500</v>
      </c>
      <c r="J190" s="92">
        <f t="shared" si="97"/>
        <v>0</v>
      </c>
      <c r="K190" s="92">
        <f t="shared" si="97"/>
        <v>0</v>
      </c>
      <c r="L190" s="92">
        <f t="shared" si="97"/>
        <v>0</v>
      </c>
      <c r="M190" s="92">
        <f t="shared" si="97"/>
        <v>0</v>
      </c>
      <c r="N190" s="92">
        <f t="shared" si="97"/>
        <v>208500</v>
      </c>
      <c r="O190" s="92">
        <f>O191</f>
        <v>250000</v>
      </c>
      <c r="P190" s="92">
        <f>P191</f>
        <v>300000</v>
      </c>
    </row>
    <row r="191" spans="1:16" ht="18" customHeight="1">
      <c r="A191" s="104" t="s">
        <v>1</v>
      </c>
      <c r="B191" s="78">
        <v>42</v>
      </c>
      <c r="C191" s="110" t="s">
        <v>124</v>
      </c>
      <c r="D191" s="92">
        <f>D193+D195+D192+D194</f>
        <v>24755.29</v>
      </c>
      <c r="E191" s="92">
        <f>E193+E195+E192+E194</f>
        <v>265445.62</v>
      </c>
      <c r="F191" s="92">
        <f t="shared" si="90"/>
        <v>210000</v>
      </c>
      <c r="G191" s="92">
        <f>G193+G192+G195+G194</f>
        <v>0</v>
      </c>
      <c r="H191" s="92">
        <f aca="true" t="shared" si="98" ref="H191:P191">H193+H192+H195+H194</f>
        <v>0</v>
      </c>
      <c r="I191" s="92">
        <f t="shared" si="98"/>
        <v>1500</v>
      </c>
      <c r="J191" s="92">
        <f t="shared" si="98"/>
        <v>0</v>
      </c>
      <c r="K191" s="92">
        <f t="shared" si="98"/>
        <v>0</v>
      </c>
      <c r="L191" s="92">
        <f t="shared" si="98"/>
        <v>0</v>
      </c>
      <c r="M191" s="92">
        <f t="shared" si="98"/>
        <v>0</v>
      </c>
      <c r="N191" s="92">
        <f t="shared" si="98"/>
        <v>208500</v>
      </c>
      <c r="O191" s="92">
        <f t="shared" si="98"/>
        <v>250000</v>
      </c>
      <c r="P191" s="92">
        <f t="shared" si="98"/>
        <v>300000</v>
      </c>
    </row>
    <row r="192" spans="1:19" s="101" customFormat="1" ht="15" customHeight="1">
      <c r="A192" s="111" t="s">
        <v>1</v>
      </c>
      <c r="B192" s="75"/>
      <c r="C192" s="72" t="s">
        <v>295</v>
      </c>
      <c r="D192" s="93">
        <v>23161.97</v>
      </c>
      <c r="E192" s="93">
        <v>19244.81</v>
      </c>
      <c r="F192" s="93">
        <f>SUM(G192:N192)</f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28500</v>
      </c>
      <c r="P192" s="93">
        <v>88500</v>
      </c>
      <c r="S192" s="102"/>
    </row>
    <row r="193" spans="1:19" s="101" customFormat="1" ht="18.75" customHeight="1">
      <c r="A193" s="111" t="s">
        <v>1</v>
      </c>
      <c r="B193" s="75"/>
      <c r="C193" s="57" t="s">
        <v>301</v>
      </c>
      <c r="D193" s="93">
        <v>1593.32</v>
      </c>
      <c r="E193" s="93">
        <v>1990.84</v>
      </c>
      <c r="F193" s="93">
        <f t="shared" si="90"/>
        <v>1500</v>
      </c>
      <c r="G193" s="93">
        <v>0</v>
      </c>
      <c r="H193" s="93">
        <v>0</v>
      </c>
      <c r="I193" s="93">
        <v>1500</v>
      </c>
      <c r="J193" s="93">
        <v>0</v>
      </c>
      <c r="K193" s="93">
        <v>0</v>
      </c>
      <c r="L193" s="93">
        <v>0</v>
      </c>
      <c r="M193" s="93">
        <v>0</v>
      </c>
      <c r="N193" s="93">
        <v>0</v>
      </c>
      <c r="O193" s="93">
        <v>1500</v>
      </c>
      <c r="P193" s="93">
        <v>1500</v>
      </c>
      <c r="S193" s="102"/>
    </row>
    <row r="194" spans="1:19" s="101" customFormat="1" ht="18.75" customHeight="1">
      <c r="A194" s="111" t="s">
        <v>1</v>
      </c>
      <c r="B194" s="75"/>
      <c r="C194" s="56" t="s">
        <v>300</v>
      </c>
      <c r="D194" s="93">
        <v>0</v>
      </c>
      <c r="E194" s="93">
        <v>111487.16</v>
      </c>
      <c r="F194" s="93">
        <f>SUM(G194:N194)</f>
        <v>0</v>
      </c>
      <c r="G194" s="93">
        <v>0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170000</v>
      </c>
      <c r="P194" s="93">
        <v>210000</v>
      </c>
      <c r="S194" s="102"/>
    </row>
    <row r="195" spans="1:19" s="101" customFormat="1" ht="18.75" customHeight="1">
      <c r="A195" s="111" t="s">
        <v>1</v>
      </c>
      <c r="B195" s="75"/>
      <c r="C195" s="56" t="s">
        <v>313</v>
      </c>
      <c r="D195" s="93">
        <v>0</v>
      </c>
      <c r="E195" s="93">
        <v>132722.81</v>
      </c>
      <c r="F195" s="93">
        <f>SUM(G195:N195)</f>
        <v>208500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208500</v>
      </c>
      <c r="O195" s="93">
        <v>50000</v>
      </c>
      <c r="P195" s="93"/>
      <c r="S195" s="102"/>
    </row>
    <row r="196" spans="1:16" ht="24" customHeight="1">
      <c r="A196" s="109" t="s">
        <v>352</v>
      </c>
      <c r="B196" s="243" t="s">
        <v>203</v>
      </c>
      <c r="C196" s="240"/>
      <c r="D196" s="94">
        <f aca="true" t="shared" si="99" ref="D196:P196">D197</f>
        <v>11107.21</v>
      </c>
      <c r="E196" s="94">
        <f t="shared" si="99"/>
        <v>6636.14</v>
      </c>
      <c r="F196" s="98">
        <f t="shared" si="90"/>
        <v>6100</v>
      </c>
      <c r="G196" s="94">
        <f t="shared" si="99"/>
        <v>6100</v>
      </c>
      <c r="H196" s="94">
        <f t="shared" si="99"/>
        <v>0</v>
      </c>
      <c r="I196" s="94">
        <f t="shared" si="99"/>
        <v>0</v>
      </c>
      <c r="J196" s="94">
        <f t="shared" si="99"/>
        <v>0</v>
      </c>
      <c r="K196" s="94">
        <f t="shared" si="99"/>
        <v>0</v>
      </c>
      <c r="L196" s="94">
        <f t="shared" si="99"/>
        <v>0</v>
      </c>
      <c r="M196" s="94">
        <f t="shared" si="99"/>
        <v>0</v>
      </c>
      <c r="N196" s="94">
        <f t="shared" si="99"/>
        <v>0</v>
      </c>
      <c r="O196" s="94">
        <f t="shared" si="99"/>
        <v>5000</v>
      </c>
      <c r="P196" s="94">
        <f t="shared" si="99"/>
        <v>5000</v>
      </c>
    </row>
    <row r="197" spans="1:16" ht="21" customHeight="1">
      <c r="A197" s="104" t="s">
        <v>1</v>
      </c>
      <c r="B197" s="78">
        <v>3</v>
      </c>
      <c r="C197" s="110" t="s">
        <v>3</v>
      </c>
      <c r="D197" s="92">
        <f>D198+D200</f>
        <v>11107.21</v>
      </c>
      <c r="E197" s="92">
        <f>E198+E200</f>
        <v>6636.14</v>
      </c>
      <c r="F197" s="92">
        <f t="shared" si="90"/>
        <v>6100</v>
      </c>
      <c r="G197" s="92">
        <f aca="true" t="shared" si="100" ref="G197:P197">G198+G200</f>
        <v>6100</v>
      </c>
      <c r="H197" s="92">
        <f t="shared" si="100"/>
        <v>0</v>
      </c>
      <c r="I197" s="92">
        <f t="shared" si="100"/>
        <v>0</v>
      </c>
      <c r="J197" s="92">
        <f t="shared" si="100"/>
        <v>0</v>
      </c>
      <c r="K197" s="92">
        <f t="shared" si="100"/>
        <v>0</v>
      </c>
      <c r="L197" s="92">
        <f t="shared" si="100"/>
        <v>0</v>
      </c>
      <c r="M197" s="92">
        <f t="shared" si="100"/>
        <v>0</v>
      </c>
      <c r="N197" s="92">
        <f t="shared" si="100"/>
        <v>0</v>
      </c>
      <c r="O197" s="92">
        <f t="shared" si="100"/>
        <v>5000</v>
      </c>
      <c r="P197" s="92">
        <f t="shared" si="100"/>
        <v>5000</v>
      </c>
    </row>
    <row r="198" spans="1:16" ht="18" customHeight="1">
      <c r="A198" s="104"/>
      <c r="B198" s="78">
        <v>32</v>
      </c>
      <c r="C198" s="110" t="s">
        <v>7</v>
      </c>
      <c r="D198" s="92">
        <f>D199</f>
        <v>0</v>
      </c>
      <c r="E198" s="92">
        <f>E199</f>
        <v>6636.14</v>
      </c>
      <c r="F198" s="92">
        <f t="shared" si="90"/>
        <v>6100</v>
      </c>
      <c r="G198" s="92">
        <f>G199</f>
        <v>6100</v>
      </c>
      <c r="H198" s="92">
        <f aca="true" t="shared" si="101" ref="H198:P198">H199</f>
        <v>0</v>
      </c>
      <c r="I198" s="92">
        <f t="shared" si="101"/>
        <v>0</v>
      </c>
      <c r="J198" s="92">
        <f t="shared" si="101"/>
        <v>0</v>
      </c>
      <c r="K198" s="92">
        <f t="shared" si="101"/>
        <v>0</v>
      </c>
      <c r="L198" s="92">
        <f t="shared" si="101"/>
        <v>0</v>
      </c>
      <c r="M198" s="92">
        <f t="shared" si="101"/>
        <v>0</v>
      </c>
      <c r="N198" s="92">
        <f t="shared" si="101"/>
        <v>0</v>
      </c>
      <c r="O198" s="92">
        <f t="shared" si="101"/>
        <v>5000</v>
      </c>
      <c r="P198" s="92">
        <f t="shared" si="101"/>
        <v>5000</v>
      </c>
    </row>
    <row r="199" spans="1:19" s="101" customFormat="1" ht="15" customHeight="1">
      <c r="A199" s="111"/>
      <c r="B199" s="75"/>
      <c r="C199" s="72" t="s">
        <v>295</v>
      </c>
      <c r="D199" s="93">
        <v>0</v>
      </c>
      <c r="E199" s="93">
        <v>6636.14</v>
      </c>
      <c r="F199" s="93">
        <f t="shared" si="90"/>
        <v>6100</v>
      </c>
      <c r="G199" s="93">
        <v>6100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5000</v>
      </c>
      <c r="P199" s="93">
        <v>5000</v>
      </c>
      <c r="S199" s="102"/>
    </row>
    <row r="200" spans="1:16" ht="12" customHeight="1">
      <c r="A200" s="117"/>
      <c r="B200" s="118" t="s">
        <v>94</v>
      </c>
      <c r="C200" s="119" t="s">
        <v>235</v>
      </c>
      <c r="D200" s="140">
        <f>D201</f>
        <v>11107.21</v>
      </c>
      <c r="E200" s="140">
        <f>E201</f>
        <v>0</v>
      </c>
      <c r="F200" s="140">
        <f>SUM(G200:N200)</f>
        <v>0</v>
      </c>
      <c r="G200" s="140">
        <f aca="true" t="shared" si="102" ref="G200:N200">G201</f>
        <v>0</v>
      </c>
      <c r="H200" s="140">
        <f t="shared" si="102"/>
        <v>0</v>
      </c>
      <c r="I200" s="140">
        <f t="shared" si="102"/>
        <v>0</v>
      </c>
      <c r="J200" s="140">
        <f t="shared" si="102"/>
        <v>0</v>
      </c>
      <c r="K200" s="140">
        <f t="shared" si="102"/>
        <v>0</v>
      </c>
      <c r="L200" s="140">
        <f t="shared" si="102"/>
        <v>0</v>
      </c>
      <c r="M200" s="140">
        <f t="shared" si="102"/>
        <v>0</v>
      </c>
      <c r="N200" s="140">
        <f t="shared" si="102"/>
        <v>0</v>
      </c>
      <c r="O200" s="140">
        <v>0</v>
      </c>
      <c r="P200" s="140">
        <v>0</v>
      </c>
    </row>
    <row r="201" spans="1:19" s="87" customFormat="1" ht="15.75" customHeight="1">
      <c r="A201" s="111"/>
      <c r="B201" s="75"/>
      <c r="C201" s="72" t="s">
        <v>295</v>
      </c>
      <c r="D201" s="93">
        <v>11107.21</v>
      </c>
      <c r="E201" s="93">
        <v>0</v>
      </c>
      <c r="F201" s="93">
        <f>SUM(G201:N201)</f>
        <v>0</v>
      </c>
      <c r="G201" s="93">
        <v>0</v>
      </c>
      <c r="H201" s="93">
        <v>0</v>
      </c>
      <c r="I201" s="93">
        <v>0</v>
      </c>
      <c r="J201" s="93">
        <v>0</v>
      </c>
      <c r="K201" s="93">
        <v>0</v>
      </c>
      <c r="L201" s="93">
        <v>0</v>
      </c>
      <c r="M201" s="93">
        <v>0</v>
      </c>
      <c r="N201" s="93">
        <v>0</v>
      </c>
      <c r="O201" s="93"/>
      <c r="P201" s="93"/>
      <c r="S201" s="88"/>
    </row>
    <row r="202" spans="1:16" ht="24" customHeight="1">
      <c r="A202" s="109" t="s">
        <v>352</v>
      </c>
      <c r="B202" s="243" t="s">
        <v>255</v>
      </c>
      <c r="C202" s="269"/>
      <c r="D202" s="94">
        <f>D203</f>
        <v>0</v>
      </c>
      <c r="E202" s="94">
        <f>E203</f>
        <v>583980.36</v>
      </c>
      <c r="F202" s="98">
        <f aca="true" t="shared" si="103" ref="F202:F216">SUM(G202:N202)</f>
        <v>584700</v>
      </c>
      <c r="G202" s="94">
        <f>G203</f>
        <v>0</v>
      </c>
      <c r="H202" s="94">
        <f aca="true" t="shared" si="104" ref="H202:N203">H203</f>
        <v>0</v>
      </c>
      <c r="I202" s="94">
        <f t="shared" si="104"/>
        <v>0</v>
      </c>
      <c r="J202" s="94">
        <f t="shared" si="104"/>
        <v>409000</v>
      </c>
      <c r="K202" s="94">
        <f t="shared" si="104"/>
        <v>0</v>
      </c>
      <c r="L202" s="94">
        <f t="shared" si="104"/>
        <v>0</v>
      </c>
      <c r="M202" s="94">
        <f t="shared" si="104"/>
        <v>0</v>
      </c>
      <c r="N202" s="94">
        <f t="shared" si="104"/>
        <v>175700</v>
      </c>
      <c r="O202" s="94">
        <f>O203</f>
        <v>75000</v>
      </c>
      <c r="P202" s="94">
        <f>P203</f>
        <v>75000</v>
      </c>
    </row>
    <row r="203" spans="1:16" ht="21" customHeight="1">
      <c r="A203" s="104"/>
      <c r="B203" s="78">
        <v>4</v>
      </c>
      <c r="C203" s="110" t="s">
        <v>126</v>
      </c>
      <c r="D203" s="92">
        <f>D204</f>
        <v>0</v>
      </c>
      <c r="E203" s="92">
        <f>E204</f>
        <v>583980.36</v>
      </c>
      <c r="F203" s="92">
        <f t="shared" si="103"/>
        <v>584700</v>
      </c>
      <c r="G203" s="92">
        <f>G204</f>
        <v>0</v>
      </c>
      <c r="H203" s="92">
        <f t="shared" si="104"/>
        <v>0</v>
      </c>
      <c r="I203" s="92">
        <f t="shared" si="104"/>
        <v>0</v>
      </c>
      <c r="J203" s="92">
        <f t="shared" si="104"/>
        <v>409000</v>
      </c>
      <c r="K203" s="92">
        <f t="shared" si="104"/>
        <v>0</v>
      </c>
      <c r="L203" s="92">
        <f t="shared" si="104"/>
        <v>0</v>
      </c>
      <c r="M203" s="92">
        <f t="shared" si="104"/>
        <v>0</v>
      </c>
      <c r="N203" s="92">
        <f t="shared" si="104"/>
        <v>175700</v>
      </c>
      <c r="O203" s="92">
        <f>O204</f>
        <v>75000</v>
      </c>
      <c r="P203" s="92">
        <f>P204</f>
        <v>75000</v>
      </c>
    </row>
    <row r="204" spans="1:16" ht="18" customHeight="1">
      <c r="A204" s="104" t="s">
        <v>1</v>
      </c>
      <c r="B204" s="78">
        <v>42</v>
      </c>
      <c r="C204" s="110" t="s">
        <v>124</v>
      </c>
      <c r="D204" s="92">
        <f>D206+D207+D205</f>
        <v>0</v>
      </c>
      <c r="E204" s="92">
        <f>E206+E207+E205</f>
        <v>583980.36</v>
      </c>
      <c r="F204" s="92">
        <f t="shared" si="103"/>
        <v>584700</v>
      </c>
      <c r="G204" s="92">
        <f>G206+G207+G205</f>
        <v>0</v>
      </c>
      <c r="H204" s="92">
        <f aca="true" t="shared" si="105" ref="H204:P204">H206+H207+H205</f>
        <v>0</v>
      </c>
      <c r="I204" s="92">
        <f t="shared" si="105"/>
        <v>0</v>
      </c>
      <c r="J204" s="92">
        <f t="shared" si="105"/>
        <v>409000</v>
      </c>
      <c r="K204" s="92">
        <f t="shared" si="105"/>
        <v>0</v>
      </c>
      <c r="L204" s="92">
        <f t="shared" si="105"/>
        <v>0</v>
      </c>
      <c r="M204" s="92">
        <f t="shared" si="105"/>
        <v>0</v>
      </c>
      <c r="N204" s="92">
        <f t="shared" si="105"/>
        <v>175700</v>
      </c>
      <c r="O204" s="92">
        <f t="shared" si="105"/>
        <v>75000</v>
      </c>
      <c r="P204" s="92">
        <f t="shared" si="105"/>
        <v>75000</v>
      </c>
    </row>
    <row r="205" spans="1:19" s="101" customFormat="1" ht="15.75" customHeight="1">
      <c r="A205" s="111" t="s">
        <v>1</v>
      </c>
      <c r="B205" s="75"/>
      <c r="C205" s="72" t="s">
        <v>295</v>
      </c>
      <c r="D205" s="93">
        <v>0</v>
      </c>
      <c r="E205" s="93">
        <v>0</v>
      </c>
      <c r="F205" s="93">
        <f>SUM(G205:N205)</f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18000</v>
      </c>
      <c r="P205" s="93">
        <v>25000</v>
      </c>
      <c r="S205" s="102"/>
    </row>
    <row r="206" spans="1:19" s="101" customFormat="1" ht="15.75" customHeight="1">
      <c r="A206" s="111" t="s">
        <v>1</v>
      </c>
      <c r="B206" s="75"/>
      <c r="C206" s="56" t="s">
        <v>300</v>
      </c>
      <c r="D206" s="93">
        <v>0</v>
      </c>
      <c r="E206" s="93">
        <v>467184.29</v>
      </c>
      <c r="F206" s="93">
        <f t="shared" si="103"/>
        <v>584700</v>
      </c>
      <c r="G206" s="93">
        <v>0</v>
      </c>
      <c r="H206" s="93">
        <v>0</v>
      </c>
      <c r="I206" s="93">
        <v>0</v>
      </c>
      <c r="J206" s="93">
        <v>409000</v>
      </c>
      <c r="K206" s="93">
        <v>0</v>
      </c>
      <c r="L206" s="93">
        <v>0</v>
      </c>
      <c r="M206" s="93">
        <v>0</v>
      </c>
      <c r="N206" s="93">
        <v>175700</v>
      </c>
      <c r="O206" s="93">
        <v>57000</v>
      </c>
      <c r="P206" s="93">
        <v>50000</v>
      </c>
      <c r="S206" s="102"/>
    </row>
    <row r="207" spans="1:19" s="101" customFormat="1" ht="14.25" customHeight="1">
      <c r="A207" s="111" t="s">
        <v>1</v>
      </c>
      <c r="B207" s="75"/>
      <c r="C207" s="56" t="s">
        <v>313</v>
      </c>
      <c r="D207" s="93">
        <v>0</v>
      </c>
      <c r="E207" s="93">
        <v>116796.07</v>
      </c>
      <c r="F207" s="93">
        <f>SUM(G207:N207)</f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  <c r="P207" s="93">
        <v>0</v>
      </c>
      <c r="S207" s="102"/>
    </row>
    <row r="208" spans="1:16" ht="27.75" customHeight="1">
      <c r="A208" s="121"/>
      <c r="B208" s="235" t="s">
        <v>191</v>
      </c>
      <c r="C208" s="249"/>
      <c r="D208" s="90">
        <f>D209+D213</f>
        <v>0</v>
      </c>
      <c r="E208" s="90">
        <f>E209+E213</f>
        <v>26544.559999999998</v>
      </c>
      <c r="F208" s="90">
        <f t="shared" si="103"/>
        <v>36000</v>
      </c>
      <c r="G208" s="90">
        <f aca="true" t="shared" si="106" ref="G208:P208">G209+G213</f>
        <v>36000</v>
      </c>
      <c r="H208" s="90">
        <f t="shared" si="106"/>
        <v>0</v>
      </c>
      <c r="I208" s="90">
        <f t="shared" si="106"/>
        <v>0</v>
      </c>
      <c r="J208" s="90">
        <f t="shared" si="106"/>
        <v>0</v>
      </c>
      <c r="K208" s="90">
        <f t="shared" si="106"/>
        <v>0</v>
      </c>
      <c r="L208" s="90">
        <f t="shared" si="106"/>
        <v>0</v>
      </c>
      <c r="M208" s="90">
        <f t="shared" si="106"/>
        <v>0</v>
      </c>
      <c r="N208" s="90">
        <f t="shared" si="106"/>
        <v>0</v>
      </c>
      <c r="O208" s="90">
        <f t="shared" si="106"/>
        <v>35000</v>
      </c>
      <c r="P208" s="90">
        <f t="shared" si="106"/>
        <v>45000</v>
      </c>
    </row>
    <row r="209" spans="1:16" ht="24" customHeight="1">
      <c r="A209" s="109" t="s">
        <v>348</v>
      </c>
      <c r="B209" s="243" t="s">
        <v>256</v>
      </c>
      <c r="C209" s="240"/>
      <c r="D209" s="94">
        <f aca="true" t="shared" si="107" ref="D209:P211">D210</f>
        <v>0</v>
      </c>
      <c r="E209" s="94">
        <f t="shared" si="107"/>
        <v>6636.14</v>
      </c>
      <c r="F209" s="98">
        <f t="shared" si="103"/>
        <v>6000</v>
      </c>
      <c r="G209" s="94">
        <f t="shared" si="107"/>
        <v>6000</v>
      </c>
      <c r="H209" s="94">
        <f t="shared" si="107"/>
        <v>0</v>
      </c>
      <c r="I209" s="94">
        <f t="shared" si="107"/>
        <v>0</v>
      </c>
      <c r="J209" s="94">
        <f t="shared" si="107"/>
        <v>0</v>
      </c>
      <c r="K209" s="94">
        <f t="shared" si="107"/>
        <v>0</v>
      </c>
      <c r="L209" s="94">
        <f t="shared" si="107"/>
        <v>0</v>
      </c>
      <c r="M209" s="94">
        <f t="shared" si="107"/>
        <v>0</v>
      </c>
      <c r="N209" s="94">
        <f t="shared" si="107"/>
        <v>0</v>
      </c>
      <c r="O209" s="94">
        <f t="shared" si="107"/>
        <v>5000</v>
      </c>
      <c r="P209" s="94">
        <f t="shared" si="107"/>
        <v>10000</v>
      </c>
    </row>
    <row r="210" spans="1:16" ht="21" customHeight="1">
      <c r="A210" s="104"/>
      <c r="B210" s="78">
        <v>4</v>
      </c>
      <c r="C210" s="110" t="s">
        <v>122</v>
      </c>
      <c r="D210" s="92">
        <f t="shared" si="107"/>
        <v>0</v>
      </c>
      <c r="E210" s="92">
        <f t="shared" si="107"/>
        <v>6636.14</v>
      </c>
      <c r="F210" s="92">
        <f t="shared" si="103"/>
        <v>6000</v>
      </c>
      <c r="G210" s="92">
        <f t="shared" si="107"/>
        <v>6000</v>
      </c>
      <c r="H210" s="92">
        <f t="shared" si="107"/>
        <v>0</v>
      </c>
      <c r="I210" s="92">
        <f t="shared" si="107"/>
        <v>0</v>
      </c>
      <c r="J210" s="92">
        <f t="shared" si="107"/>
        <v>0</v>
      </c>
      <c r="K210" s="92">
        <f t="shared" si="107"/>
        <v>0</v>
      </c>
      <c r="L210" s="92">
        <f t="shared" si="107"/>
        <v>0</v>
      </c>
      <c r="M210" s="92">
        <f t="shared" si="107"/>
        <v>0</v>
      </c>
      <c r="N210" s="92">
        <f t="shared" si="107"/>
        <v>0</v>
      </c>
      <c r="O210" s="92">
        <f t="shared" si="107"/>
        <v>5000</v>
      </c>
      <c r="P210" s="92">
        <f t="shared" si="107"/>
        <v>10000</v>
      </c>
    </row>
    <row r="211" spans="1:16" ht="18" customHeight="1">
      <c r="A211" s="104"/>
      <c r="B211" s="78">
        <v>42</v>
      </c>
      <c r="C211" s="110" t="s">
        <v>125</v>
      </c>
      <c r="D211" s="92">
        <f>D212</f>
        <v>0</v>
      </c>
      <c r="E211" s="92">
        <f>E212</f>
        <v>6636.14</v>
      </c>
      <c r="F211" s="92">
        <f t="shared" si="103"/>
        <v>6000</v>
      </c>
      <c r="G211" s="92">
        <f>G212</f>
        <v>6000</v>
      </c>
      <c r="H211" s="92">
        <f t="shared" si="107"/>
        <v>0</v>
      </c>
      <c r="I211" s="92">
        <f t="shared" si="107"/>
        <v>0</v>
      </c>
      <c r="J211" s="92">
        <f>J212</f>
        <v>0</v>
      </c>
      <c r="K211" s="92">
        <f>K212</f>
        <v>0</v>
      </c>
      <c r="L211" s="92">
        <f>L212</f>
        <v>0</v>
      </c>
      <c r="M211" s="92">
        <f>M212</f>
        <v>0</v>
      </c>
      <c r="N211" s="92">
        <f>N212</f>
        <v>0</v>
      </c>
      <c r="O211" s="92">
        <f t="shared" si="107"/>
        <v>5000</v>
      </c>
      <c r="P211" s="92">
        <f t="shared" si="107"/>
        <v>10000</v>
      </c>
    </row>
    <row r="212" spans="1:19" s="101" customFormat="1" ht="15" customHeight="1">
      <c r="A212" s="111"/>
      <c r="B212" s="75"/>
      <c r="C212" s="72" t="s">
        <v>295</v>
      </c>
      <c r="D212" s="93">
        <v>0</v>
      </c>
      <c r="E212" s="93">
        <v>6636.14</v>
      </c>
      <c r="F212" s="93">
        <f t="shared" si="103"/>
        <v>6000</v>
      </c>
      <c r="G212" s="93">
        <v>6000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5000</v>
      </c>
      <c r="P212" s="93">
        <v>10000</v>
      </c>
      <c r="S212" s="102"/>
    </row>
    <row r="213" spans="1:16" ht="24" customHeight="1">
      <c r="A213" s="109" t="s">
        <v>348</v>
      </c>
      <c r="B213" s="239" t="s">
        <v>257</v>
      </c>
      <c r="C213" s="240"/>
      <c r="D213" s="94">
        <f aca="true" t="shared" si="108" ref="D213:P215">D214</f>
        <v>0</v>
      </c>
      <c r="E213" s="94">
        <f t="shared" si="108"/>
        <v>19908.42</v>
      </c>
      <c r="F213" s="98">
        <f t="shared" si="103"/>
        <v>30000</v>
      </c>
      <c r="G213" s="94">
        <f t="shared" si="108"/>
        <v>30000</v>
      </c>
      <c r="H213" s="94">
        <f t="shared" si="108"/>
        <v>0</v>
      </c>
      <c r="I213" s="94">
        <f t="shared" si="108"/>
        <v>0</v>
      </c>
      <c r="J213" s="94">
        <f t="shared" si="108"/>
        <v>0</v>
      </c>
      <c r="K213" s="94">
        <f t="shared" si="108"/>
        <v>0</v>
      </c>
      <c r="L213" s="94">
        <f t="shared" si="108"/>
        <v>0</v>
      </c>
      <c r="M213" s="94">
        <f t="shared" si="108"/>
        <v>0</v>
      </c>
      <c r="N213" s="94">
        <f t="shared" si="108"/>
        <v>0</v>
      </c>
      <c r="O213" s="94">
        <f t="shared" si="108"/>
        <v>30000</v>
      </c>
      <c r="P213" s="94">
        <f t="shared" si="108"/>
        <v>35000</v>
      </c>
    </row>
    <row r="214" spans="1:16" ht="21" customHeight="1">
      <c r="A214" s="104"/>
      <c r="B214" s="78">
        <v>4</v>
      </c>
      <c r="C214" s="110" t="s">
        <v>122</v>
      </c>
      <c r="D214" s="92">
        <f t="shared" si="108"/>
        <v>0</v>
      </c>
      <c r="E214" s="92">
        <f t="shared" si="108"/>
        <v>19908.42</v>
      </c>
      <c r="F214" s="92">
        <f t="shared" si="103"/>
        <v>30000</v>
      </c>
      <c r="G214" s="92">
        <f t="shared" si="108"/>
        <v>30000</v>
      </c>
      <c r="H214" s="92">
        <f t="shared" si="108"/>
        <v>0</v>
      </c>
      <c r="I214" s="92">
        <f t="shared" si="108"/>
        <v>0</v>
      </c>
      <c r="J214" s="92">
        <f t="shared" si="108"/>
        <v>0</v>
      </c>
      <c r="K214" s="92">
        <f t="shared" si="108"/>
        <v>0</v>
      </c>
      <c r="L214" s="92">
        <f t="shared" si="108"/>
        <v>0</v>
      </c>
      <c r="M214" s="92">
        <f t="shared" si="108"/>
        <v>0</v>
      </c>
      <c r="N214" s="92">
        <f t="shared" si="108"/>
        <v>0</v>
      </c>
      <c r="O214" s="92">
        <f t="shared" si="108"/>
        <v>30000</v>
      </c>
      <c r="P214" s="92">
        <f t="shared" si="108"/>
        <v>35000</v>
      </c>
    </row>
    <row r="215" spans="1:16" ht="18" customHeight="1">
      <c r="A215" s="104" t="s">
        <v>1</v>
      </c>
      <c r="B215" s="78">
        <v>42</v>
      </c>
      <c r="C215" s="110" t="s">
        <v>125</v>
      </c>
      <c r="D215" s="92">
        <f>D216</f>
        <v>0</v>
      </c>
      <c r="E215" s="92">
        <f>E216</f>
        <v>19908.42</v>
      </c>
      <c r="F215" s="92">
        <f t="shared" si="103"/>
        <v>30000</v>
      </c>
      <c r="G215" s="92">
        <f>G216</f>
        <v>30000</v>
      </c>
      <c r="H215" s="92">
        <f t="shared" si="108"/>
        <v>0</v>
      </c>
      <c r="I215" s="92">
        <f t="shared" si="108"/>
        <v>0</v>
      </c>
      <c r="J215" s="92">
        <f>J216</f>
        <v>0</v>
      </c>
      <c r="K215" s="92">
        <f>K216</f>
        <v>0</v>
      </c>
      <c r="L215" s="92">
        <f>L216</f>
        <v>0</v>
      </c>
      <c r="M215" s="92">
        <f>M216</f>
        <v>0</v>
      </c>
      <c r="N215" s="92">
        <f>N216</f>
        <v>0</v>
      </c>
      <c r="O215" s="92">
        <f t="shared" si="108"/>
        <v>30000</v>
      </c>
      <c r="P215" s="92">
        <f t="shared" si="108"/>
        <v>35000</v>
      </c>
    </row>
    <row r="216" spans="1:19" s="101" customFormat="1" ht="15" customHeight="1">
      <c r="A216" s="111" t="s">
        <v>1</v>
      </c>
      <c r="B216" s="75"/>
      <c r="C216" s="72" t="s">
        <v>295</v>
      </c>
      <c r="D216" s="93">
        <v>0</v>
      </c>
      <c r="E216" s="93">
        <v>19908.42</v>
      </c>
      <c r="F216" s="93">
        <f t="shared" si="103"/>
        <v>30000</v>
      </c>
      <c r="G216" s="93">
        <v>30000</v>
      </c>
      <c r="H216" s="93">
        <v>0</v>
      </c>
      <c r="I216" s="93">
        <v>0</v>
      </c>
      <c r="J216" s="93">
        <v>0</v>
      </c>
      <c r="K216" s="93">
        <v>0</v>
      </c>
      <c r="L216" s="93">
        <v>0</v>
      </c>
      <c r="M216" s="93">
        <v>0</v>
      </c>
      <c r="N216" s="93">
        <v>0</v>
      </c>
      <c r="O216" s="93">
        <v>30000</v>
      </c>
      <c r="P216" s="93">
        <v>35000</v>
      </c>
      <c r="S216" s="102"/>
    </row>
    <row r="217" spans="1:16" ht="27.75" customHeight="1">
      <c r="A217" s="121"/>
      <c r="B217" s="248" t="s">
        <v>407</v>
      </c>
      <c r="C217" s="249"/>
      <c r="D217" s="90">
        <f>D218+D223+D228+D242+D238+D247</f>
        <v>63646.740000000005</v>
      </c>
      <c r="E217" s="90">
        <f>E218+E223+E228+E242+E238+E247</f>
        <v>112814.37999999999</v>
      </c>
      <c r="F217" s="90">
        <f>SUM(G217:N217)</f>
        <v>736000</v>
      </c>
      <c r="G217" s="90">
        <f aca="true" t="shared" si="109" ref="G217:P217">G218+G223+G228+G242+G238+G247</f>
        <v>85336</v>
      </c>
      <c r="H217" s="90">
        <f t="shared" si="109"/>
        <v>0</v>
      </c>
      <c r="I217" s="90">
        <f t="shared" si="109"/>
        <v>664</v>
      </c>
      <c r="J217" s="90">
        <f t="shared" si="109"/>
        <v>0</v>
      </c>
      <c r="K217" s="90">
        <f t="shared" si="109"/>
        <v>0</v>
      </c>
      <c r="L217" s="90">
        <f t="shared" si="109"/>
        <v>0</v>
      </c>
      <c r="M217" s="90">
        <f t="shared" si="109"/>
        <v>0</v>
      </c>
      <c r="N217" s="90">
        <f t="shared" si="109"/>
        <v>650000</v>
      </c>
      <c r="O217" s="90">
        <f t="shared" si="109"/>
        <v>748000</v>
      </c>
      <c r="P217" s="90">
        <f t="shared" si="109"/>
        <v>748000</v>
      </c>
    </row>
    <row r="218" spans="1:16" ht="24" customHeight="1">
      <c r="A218" s="109" t="s">
        <v>356</v>
      </c>
      <c r="B218" s="239" t="s">
        <v>143</v>
      </c>
      <c r="C218" s="240"/>
      <c r="D218" s="94">
        <f aca="true" t="shared" si="110" ref="D218:P219">D219</f>
        <v>9315.82</v>
      </c>
      <c r="E218" s="94">
        <f t="shared" si="110"/>
        <v>33180.7</v>
      </c>
      <c r="F218" s="98">
        <f aca="true" t="shared" si="111" ref="F218:F226">SUM(G218:N218)</f>
        <v>33000</v>
      </c>
      <c r="G218" s="94">
        <f t="shared" si="110"/>
        <v>32336</v>
      </c>
      <c r="H218" s="94">
        <f t="shared" si="110"/>
        <v>0</v>
      </c>
      <c r="I218" s="94">
        <f t="shared" si="110"/>
        <v>664</v>
      </c>
      <c r="J218" s="94">
        <f t="shared" si="110"/>
        <v>0</v>
      </c>
      <c r="K218" s="94">
        <f t="shared" si="110"/>
        <v>0</v>
      </c>
      <c r="L218" s="94">
        <f t="shared" si="110"/>
        <v>0</v>
      </c>
      <c r="M218" s="94">
        <f t="shared" si="110"/>
        <v>0</v>
      </c>
      <c r="N218" s="94">
        <f t="shared" si="110"/>
        <v>0</v>
      </c>
      <c r="O218" s="94">
        <f t="shared" si="110"/>
        <v>25000</v>
      </c>
      <c r="P218" s="94">
        <f t="shared" si="110"/>
        <v>25000</v>
      </c>
    </row>
    <row r="219" spans="1:16" ht="21" customHeight="1">
      <c r="A219" s="104"/>
      <c r="B219" s="78">
        <v>3</v>
      </c>
      <c r="C219" s="110" t="s">
        <v>3</v>
      </c>
      <c r="D219" s="92">
        <f t="shared" si="110"/>
        <v>9315.82</v>
      </c>
      <c r="E219" s="92">
        <f t="shared" si="110"/>
        <v>33180.7</v>
      </c>
      <c r="F219" s="92">
        <f t="shared" si="111"/>
        <v>33000</v>
      </c>
      <c r="G219" s="92">
        <f t="shared" si="110"/>
        <v>32336</v>
      </c>
      <c r="H219" s="92">
        <f t="shared" si="110"/>
        <v>0</v>
      </c>
      <c r="I219" s="92">
        <f t="shared" si="110"/>
        <v>664</v>
      </c>
      <c r="J219" s="92">
        <f t="shared" si="110"/>
        <v>0</v>
      </c>
      <c r="K219" s="92">
        <f t="shared" si="110"/>
        <v>0</v>
      </c>
      <c r="L219" s="92">
        <f t="shared" si="110"/>
        <v>0</v>
      </c>
      <c r="M219" s="92">
        <f t="shared" si="110"/>
        <v>0</v>
      </c>
      <c r="N219" s="92">
        <f t="shared" si="110"/>
        <v>0</v>
      </c>
      <c r="O219" s="92">
        <f t="shared" si="110"/>
        <v>25000</v>
      </c>
      <c r="P219" s="92">
        <f t="shared" si="110"/>
        <v>25000</v>
      </c>
    </row>
    <row r="220" spans="1:16" ht="18" customHeight="1">
      <c r="A220" s="104"/>
      <c r="B220" s="78">
        <v>32</v>
      </c>
      <c r="C220" s="110" t="s">
        <v>7</v>
      </c>
      <c r="D220" s="92">
        <f>D221+D222</f>
        <v>9315.82</v>
      </c>
      <c r="E220" s="92">
        <f>E221+E222</f>
        <v>33180.7</v>
      </c>
      <c r="F220" s="92">
        <f t="shared" si="111"/>
        <v>33000</v>
      </c>
      <c r="G220" s="92">
        <f>G221+G222</f>
        <v>32336</v>
      </c>
      <c r="H220" s="92">
        <f aca="true" t="shared" si="112" ref="H220:P220">H221+H222</f>
        <v>0</v>
      </c>
      <c r="I220" s="92">
        <f t="shared" si="112"/>
        <v>664</v>
      </c>
      <c r="J220" s="92">
        <f t="shared" si="112"/>
        <v>0</v>
      </c>
      <c r="K220" s="92">
        <f t="shared" si="112"/>
        <v>0</v>
      </c>
      <c r="L220" s="92">
        <f t="shared" si="112"/>
        <v>0</v>
      </c>
      <c r="M220" s="92">
        <f t="shared" si="112"/>
        <v>0</v>
      </c>
      <c r="N220" s="92">
        <f t="shared" si="112"/>
        <v>0</v>
      </c>
      <c r="O220" s="92">
        <f t="shared" si="112"/>
        <v>25000</v>
      </c>
      <c r="P220" s="92">
        <f t="shared" si="112"/>
        <v>25000</v>
      </c>
    </row>
    <row r="221" spans="1:19" s="101" customFormat="1" ht="15" customHeight="1">
      <c r="A221" s="111"/>
      <c r="B221" s="75"/>
      <c r="C221" s="72" t="s">
        <v>295</v>
      </c>
      <c r="D221" s="93">
        <v>8727.9</v>
      </c>
      <c r="E221" s="93">
        <v>32517.09</v>
      </c>
      <c r="F221" s="93">
        <f t="shared" si="111"/>
        <v>32336</v>
      </c>
      <c r="G221" s="93">
        <v>32336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24330</v>
      </c>
      <c r="P221" s="93">
        <v>24330</v>
      </c>
      <c r="S221" s="102"/>
    </row>
    <row r="222" spans="1:19" s="101" customFormat="1" ht="15" customHeight="1">
      <c r="A222" s="111"/>
      <c r="B222" s="75"/>
      <c r="C222" s="57" t="s">
        <v>301</v>
      </c>
      <c r="D222" s="93">
        <v>587.92</v>
      </c>
      <c r="E222" s="93">
        <v>663.61</v>
      </c>
      <c r="F222" s="93">
        <f>SUM(G222:N222)</f>
        <v>664</v>
      </c>
      <c r="G222" s="93">
        <v>0</v>
      </c>
      <c r="H222" s="93">
        <v>0</v>
      </c>
      <c r="I222" s="93">
        <v>664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670</v>
      </c>
      <c r="P222" s="93">
        <v>670</v>
      </c>
      <c r="S222" s="102"/>
    </row>
    <row r="223" spans="1:16" ht="24" customHeight="1">
      <c r="A223" s="109" t="s">
        <v>356</v>
      </c>
      <c r="B223" s="239" t="s">
        <v>215</v>
      </c>
      <c r="C223" s="240"/>
      <c r="D223" s="94">
        <f aca="true" t="shared" si="113" ref="D223:P224">D224</f>
        <v>24902.12</v>
      </c>
      <c r="E223" s="94">
        <f t="shared" si="113"/>
        <v>39816.84</v>
      </c>
      <c r="F223" s="98">
        <f t="shared" si="111"/>
        <v>23000</v>
      </c>
      <c r="G223" s="94">
        <f t="shared" si="113"/>
        <v>23000</v>
      </c>
      <c r="H223" s="94">
        <f t="shared" si="113"/>
        <v>0</v>
      </c>
      <c r="I223" s="94">
        <f t="shared" si="113"/>
        <v>0</v>
      </c>
      <c r="J223" s="94">
        <f t="shared" si="113"/>
        <v>0</v>
      </c>
      <c r="K223" s="94">
        <f t="shared" si="113"/>
        <v>0</v>
      </c>
      <c r="L223" s="94">
        <f t="shared" si="113"/>
        <v>0</v>
      </c>
      <c r="M223" s="94">
        <f t="shared" si="113"/>
        <v>0</v>
      </c>
      <c r="N223" s="94">
        <f t="shared" si="113"/>
        <v>0</v>
      </c>
      <c r="O223" s="94">
        <f t="shared" si="113"/>
        <v>23000</v>
      </c>
      <c r="P223" s="94">
        <f t="shared" si="113"/>
        <v>23000</v>
      </c>
    </row>
    <row r="224" spans="1:16" ht="21" customHeight="1">
      <c r="A224" s="104"/>
      <c r="B224" s="78">
        <v>4</v>
      </c>
      <c r="C224" s="110" t="s">
        <v>122</v>
      </c>
      <c r="D224" s="92">
        <f t="shared" si="113"/>
        <v>24902.12</v>
      </c>
      <c r="E224" s="92">
        <f t="shared" si="113"/>
        <v>39816.84</v>
      </c>
      <c r="F224" s="92">
        <f t="shared" si="111"/>
        <v>23000</v>
      </c>
      <c r="G224" s="92">
        <f t="shared" si="113"/>
        <v>23000</v>
      </c>
      <c r="H224" s="92">
        <f t="shared" si="113"/>
        <v>0</v>
      </c>
      <c r="I224" s="92">
        <f t="shared" si="113"/>
        <v>0</v>
      </c>
      <c r="J224" s="92">
        <f t="shared" si="113"/>
        <v>0</v>
      </c>
      <c r="K224" s="92">
        <f t="shared" si="113"/>
        <v>0</v>
      </c>
      <c r="L224" s="92">
        <f t="shared" si="113"/>
        <v>0</v>
      </c>
      <c r="M224" s="92">
        <f t="shared" si="113"/>
        <v>0</v>
      </c>
      <c r="N224" s="92">
        <f t="shared" si="113"/>
        <v>0</v>
      </c>
      <c r="O224" s="92">
        <f t="shared" si="113"/>
        <v>23000</v>
      </c>
      <c r="P224" s="92">
        <f t="shared" si="113"/>
        <v>23000</v>
      </c>
    </row>
    <row r="225" spans="1:16" ht="18" customHeight="1">
      <c r="A225" s="104" t="s">
        <v>1</v>
      </c>
      <c r="B225" s="78">
        <v>42</v>
      </c>
      <c r="C225" s="110" t="s">
        <v>125</v>
      </c>
      <c r="D225" s="92">
        <f>D226+D227</f>
        <v>24902.12</v>
      </c>
      <c r="E225" s="92">
        <f>E226+E227</f>
        <v>39816.84</v>
      </c>
      <c r="F225" s="92">
        <f t="shared" si="111"/>
        <v>23000</v>
      </c>
      <c r="G225" s="92">
        <f>G226+G227</f>
        <v>23000</v>
      </c>
      <c r="H225" s="92">
        <f aca="true" t="shared" si="114" ref="H225:P225">H226+H227</f>
        <v>0</v>
      </c>
      <c r="I225" s="92">
        <f t="shared" si="114"/>
        <v>0</v>
      </c>
      <c r="J225" s="92">
        <f t="shared" si="114"/>
        <v>0</v>
      </c>
      <c r="K225" s="92">
        <f t="shared" si="114"/>
        <v>0</v>
      </c>
      <c r="L225" s="92">
        <f t="shared" si="114"/>
        <v>0</v>
      </c>
      <c r="M225" s="92">
        <f t="shared" si="114"/>
        <v>0</v>
      </c>
      <c r="N225" s="92">
        <f t="shared" si="114"/>
        <v>0</v>
      </c>
      <c r="O225" s="92">
        <f t="shared" si="114"/>
        <v>23000</v>
      </c>
      <c r="P225" s="92">
        <f t="shared" si="114"/>
        <v>23000</v>
      </c>
    </row>
    <row r="226" spans="1:19" s="101" customFormat="1" ht="15" customHeight="1">
      <c r="A226" s="111" t="s">
        <v>1</v>
      </c>
      <c r="B226" s="75"/>
      <c r="C226" s="72" t="s">
        <v>295</v>
      </c>
      <c r="D226" s="93">
        <v>18691.85</v>
      </c>
      <c r="E226" s="93">
        <v>39816.84</v>
      </c>
      <c r="F226" s="93">
        <f t="shared" si="111"/>
        <v>23000</v>
      </c>
      <c r="G226" s="93">
        <v>23000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0</v>
      </c>
      <c r="N226" s="93">
        <v>0</v>
      </c>
      <c r="O226" s="93">
        <v>23000</v>
      </c>
      <c r="P226" s="93">
        <v>23000</v>
      </c>
      <c r="S226" s="102"/>
    </row>
    <row r="227" spans="1:19" s="101" customFormat="1" ht="15" customHeight="1">
      <c r="A227" s="111" t="s">
        <v>1</v>
      </c>
      <c r="B227" s="75"/>
      <c r="C227" s="57" t="s">
        <v>301</v>
      </c>
      <c r="D227" s="93">
        <v>6210.27</v>
      </c>
      <c r="E227" s="93">
        <v>0</v>
      </c>
      <c r="F227" s="93">
        <f>SUM(G227:N227)</f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S227" s="102"/>
    </row>
    <row r="228" spans="1:16" ht="24" customHeight="1">
      <c r="A228" s="109" t="s">
        <v>356</v>
      </c>
      <c r="B228" s="243" t="s">
        <v>389</v>
      </c>
      <c r="C228" s="240"/>
      <c r="D228" s="94">
        <f>D229+D233</f>
        <v>0</v>
      </c>
      <c r="E228" s="94">
        <f>E229+E233</f>
        <v>6636.14</v>
      </c>
      <c r="F228" s="98">
        <f aca="true" t="shared" si="115" ref="F228:F255">SUM(G228:N228)</f>
        <v>650000</v>
      </c>
      <c r="G228" s="94">
        <f aca="true" t="shared" si="116" ref="G228:P228">G229+G233</f>
        <v>0</v>
      </c>
      <c r="H228" s="94">
        <f t="shared" si="116"/>
        <v>0</v>
      </c>
      <c r="I228" s="94">
        <f t="shared" si="116"/>
        <v>0</v>
      </c>
      <c r="J228" s="94">
        <f t="shared" si="116"/>
        <v>0</v>
      </c>
      <c r="K228" s="94">
        <f t="shared" si="116"/>
        <v>0</v>
      </c>
      <c r="L228" s="94">
        <f t="shared" si="116"/>
        <v>0</v>
      </c>
      <c r="M228" s="94">
        <f t="shared" si="116"/>
        <v>0</v>
      </c>
      <c r="N228" s="94">
        <f t="shared" si="116"/>
        <v>650000</v>
      </c>
      <c r="O228" s="94">
        <f t="shared" si="116"/>
        <v>670000</v>
      </c>
      <c r="P228" s="94">
        <f t="shared" si="116"/>
        <v>670000</v>
      </c>
    </row>
    <row r="229" spans="1:16" ht="21" customHeight="1">
      <c r="A229" s="104"/>
      <c r="B229" s="78">
        <v>4</v>
      </c>
      <c r="C229" s="110" t="s">
        <v>122</v>
      </c>
      <c r="D229" s="92">
        <f>D230</f>
        <v>0</v>
      </c>
      <c r="E229" s="92">
        <f>E230</f>
        <v>6636.14</v>
      </c>
      <c r="F229" s="92">
        <f t="shared" si="115"/>
        <v>650000</v>
      </c>
      <c r="G229" s="92">
        <f aca="true" t="shared" si="117" ref="G229:P229">G230</f>
        <v>0</v>
      </c>
      <c r="H229" s="92">
        <f t="shared" si="117"/>
        <v>0</v>
      </c>
      <c r="I229" s="92">
        <f t="shared" si="117"/>
        <v>0</v>
      </c>
      <c r="J229" s="92">
        <f t="shared" si="117"/>
        <v>0</v>
      </c>
      <c r="K229" s="92">
        <f t="shared" si="117"/>
        <v>0</v>
      </c>
      <c r="L229" s="92">
        <f t="shared" si="117"/>
        <v>0</v>
      </c>
      <c r="M229" s="92">
        <f t="shared" si="117"/>
        <v>0</v>
      </c>
      <c r="N229" s="92">
        <f t="shared" si="117"/>
        <v>650000</v>
      </c>
      <c r="O229" s="92">
        <f t="shared" si="117"/>
        <v>670000</v>
      </c>
      <c r="P229" s="92">
        <f t="shared" si="117"/>
        <v>670000</v>
      </c>
    </row>
    <row r="230" spans="1:16" ht="18" customHeight="1">
      <c r="A230" s="104"/>
      <c r="B230" s="78">
        <v>41</v>
      </c>
      <c r="C230" s="110" t="s">
        <v>123</v>
      </c>
      <c r="D230" s="92">
        <f>D232+D231</f>
        <v>0</v>
      </c>
      <c r="E230" s="92">
        <f>E232+E231</f>
        <v>6636.14</v>
      </c>
      <c r="F230" s="92">
        <f t="shared" si="115"/>
        <v>650000</v>
      </c>
      <c r="G230" s="92">
        <f>G232+G231</f>
        <v>0</v>
      </c>
      <c r="H230" s="92">
        <f aca="true" t="shared" si="118" ref="H230:P230">H232+H231</f>
        <v>0</v>
      </c>
      <c r="I230" s="92">
        <f t="shared" si="118"/>
        <v>0</v>
      </c>
      <c r="J230" s="92">
        <f t="shared" si="118"/>
        <v>0</v>
      </c>
      <c r="K230" s="92">
        <f t="shared" si="118"/>
        <v>0</v>
      </c>
      <c r="L230" s="92">
        <f t="shared" si="118"/>
        <v>0</v>
      </c>
      <c r="M230" s="92">
        <f t="shared" si="118"/>
        <v>0</v>
      </c>
      <c r="N230" s="92">
        <f t="shared" si="118"/>
        <v>650000</v>
      </c>
      <c r="O230" s="92">
        <f t="shared" si="118"/>
        <v>670000</v>
      </c>
      <c r="P230" s="92">
        <f t="shared" si="118"/>
        <v>670000</v>
      </c>
    </row>
    <row r="231" spans="1:19" s="101" customFormat="1" ht="15" customHeight="1">
      <c r="A231" s="111" t="s">
        <v>1</v>
      </c>
      <c r="B231" s="75"/>
      <c r="C231" s="72" t="s">
        <v>295</v>
      </c>
      <c r="D231" s="93">
        <v>0</v>
      </c>
      <c r="E231" s="93">
        <v>6636.14</v>
      </c>
      <c r="F231" s="93">
        <f t="shared" si="115"/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470000</v>
      </c>
      <c r="P231" s="93">
        <v>670000</v>
      </c>
      <c r="S231" s="102"/>
    </row>
    <row r="232" spans="1:19" s="101" customFormat="1" ht="15" customHeight="1">
      <c r="A232" s="122"/>
      <c r="B232" s="123"/>
      <c r="C232" s="56" t="s">
        <v>313</v>
      </c>
      <c r="D232" s="142">
        <v>0</v>
      </c>
      <c r="E232" s="142">
        <v>0</v>
      </c>
      <c r="F232" s="142">
        <f t="shared" si="115"/>
        <v>650000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0</v>
      </c>
      <c r="M232" s="142">
        <v>0</v>
      </c>
      <c r="N232" s="142">
        <v>650000</v>
      </c>
      <c r="O232" s="142">
        <v>200000</v>
      </c>
      <c r="P232" s="142"/>
      <c r="S232" s="102"/>
    </row>
    <row r="233" spans="1:19" s="125" customFormat="1" ht="22.5" customHeight="1">
      <c r="A233" s="104" t="s">
        <v>1</v>
      </c>
      <c r="B233" s="78">
        <v>42</v>
      </c>
      <c r="C233" s="110" t="s">
        <v>125</v>
      </c>
      <c r="D233" s="92">
        <f>D234</f>
        <v>0</v>
      </c>
      <c r="E233" s="92">
        <f>E234</f>
        <v>0</v>
      </c>
      <c r="F233" s="92">
        <f t="shared" si="115"/>
        <v>0</v>
      </c>
      <c r="G233" s="92">
        <f aca="true" t="shared" si="119" ref="G233:P233">G234</f>
        <v>0</v>
      </c>
      <c r="H233" s="92">
        <f t="shared" si="119"/>
        <v>0</v>
      </c>
      <c r="I233" s="92">
        <f t="shared" si="119"/>
        <v>0</v>
      </c>
      <c r="J233" s="92">
        <f t="shared" si="119"/>
        <v>0</v>
      </c>
      <c r="K233" s="92">
        <f t="shared" si="119"/>
        <v>0</v>
      </c>
      <c r="L233" s="92">
        <f t="shared" si="119"/>
        <v>0</v>
      </c>
      <c r="M233" s="92">
        <f t="shared" si="119"/>
        <v>0</v>
      </c>
      <c r="N233" s="92">
        <f t="shared" si="119"/>
        <v>0</v>
      </c>
      <c r="O233" s="92">
        <f t="shared" si="119"/>
        <v>0</v>
      </c>
      <c r="P233" s="92">
        <f t="shared" si="119"/>
        <v>0</v>
      </c>
      <c r="S233" s="126"/>
    </row>
    <row r="234" spans="1:19" s="101" customFormat="1" ht="15" customHeight="1">
      <c r="A234" s="127" t="s">
        <v>1</v>
      </c>
      <c r="B234" s="128"/>
      <c r="C234" s="72" t="s">
        <v>295</v>
      </c>
      <c r="D234" s="97">
        <v>0</v>
      </c>
      <c r="E234" s="97">
        <v>0</v>
      </c>
      <c r="F234" s="97">
        <f t="shared" si="115"/>
        <v>0</v>
      </c>
      <c r="G234" s="97"/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/>
      <c r="P234" s="97"/>
      <c r="S234" s="102"/>
    </row>
    <row r="235" spans="1:19" s="154" customFormat="1" ht="27" customHeight="1">
      <c r="A235" s="227" t="s">
        <v>11</v>
      </c>
      <c r="B235" s="227" t="s">
        <v>95</v>
      </c>
      <c r="C235" s="226" t="s">
        <v>15</v>
      </c>
      <c r="D235" s="227" t="s">
        <v>326</v>
      </c>
      <c r="E235" s="227" t="s">
        <v>243</v>
      </c>
      <c r="F235" s="224" t="s">
        <v>328</v>
      </c>
      <c r="G235" s="226" t="s">
        <v>329</v>
      </c>
      <c r="H235" s="226"/>
      <c r="I235" s="226"/>
      <c r="J235" s="226"/>
      <c r="K235" s="226"/>
      <c r="L235" s="226"/>
      <c r="M235" s="226"/>
      <c r="N235" s="226"/>
      <c r="O235" s="227" t="s">
        <v>244</v>
      </c>
      <c r="P235" s="227" t="s">
        <v>330</v>
      </c>
      <c r="S235" s="155"/>
    </row>
    <row r="236" spans="1:19" s="154" customFormat="1" ht="35.25" customHeight="1">
      <c r="A236" s="226"/>
      <c r="B236" s="226"/>
      <c r="C236" s="226"/>
      <c r="D236" s="226"/>
      <c r="E236" s="226"/>
      <c r="F236" s="225"/>
      <c r="G236" s="103" t="s">
        <v>72</v>
      </c>
      <c r="H236" s="103" t="s">
        <v>12</v>
      </c>
      <c r="I236" s="103" t="s">
        <v>75</v>
      </c>
      <c r="J236" s="103" t="s">
        <v>73</v>
      </c>
      <c r="K236" s="103" t="s">
        <v>13</v>
      </c>
      <c r="L236" s="153" t="s">
        <v>233</v>
      </c>
      <c r="M236" s="103" t="s">
        <v>234</v>
      </c>
      <c r="N236" s="103" t="s">
        <v>99</v>
      </c>
      <c r="O236" s="227"/>
      <c r="P236" s="227"/>
      <c r="S236" s="155"/>
    </row>
    <row r="237" spans="1:19" s="101" customFormat="1" ht="10.5" customHeight="1">
      <c r="A237" s="86">
        <v>1</v>
      </c>
      <c r="B237" s="86">
        <v>2</v>
      </c>
      <c r="C237" s="86">
        <v>3</v>
      </c>
      <c r="D237" s="86">
        <v>4</v>
      </c>
      <c r="E237" s="86">
        <v>5</v>
      </c>
      <c r="F237" s="86">
        <v>6</v>
      </c>
      <c r="G237" s="86">
        <v>7</v>
      </c>
      <c r="H237" s="86">
        <v>8</v>
      </c>
      <c r="I237" s="86">
        <v>9</v>
      </c>
      <c r="J237" s="86">
        <v>10</v>
      </c>
      <c r="K237" s="86">
        <v>11</v>
      </c>
      <c r="L237" s="86">
        <v>12</v>
      </c>
      <c r="M237" s="86">
        <v>13</v>
      </c>
      <c r="N237" s="86">
        <v>14</v>
      </c>
      <c r="O237" s="86">
        <v>15</v>
      </c>
      <c r="P237" s="86">
        <v>16</v>
      </c>
      <c r="S237" s="102"/>
    </row>
    <row r="238" spans="1:16" ht="24" customHeight="1">
      <c r="A238" s="109" t="s">
        <v>356</v>
      </c>
      <c r="B238" s="243" t="s">
        <v>192</v>
      </c>
      <c r="C238" s="240"/>
      <c r="D238" s="94">
        <f aca="true" t="shared" si="120" ref="D238:E240">D239</f>
        <v>0</v>
      </c>
      <c r="E238" s="94">
        <f t="shared" si="120"/>
        <v>0</v>
      </c>
      <c r="F238" s="98">
        <f>SUM(G238:N238)</f>
        <v>0</v>
      </c>
      <c r="G238" s="94">
        <f>G239</f>
        <v>0</v>
      </c>
      <c r="H238" s="94">
        <f aca="true" t="shared" si="121" ref="H238:P238">H239</f>
        <v>0</v>
      </c>
      <c r="I238" s="94">
        <f t="shared" si="121"/>
        <v>0</v>
      </c>
      <c r="J238" s="94">
        <f t="shared" si="121"/>
        <v>0</v>
      </c>
      <c r="K238" s="94">
        <f t="shared" si="121"/>
        <v>0</v>
      </c>
      <c r="L238" s="94">
        <f t="shared" si="121"/>
        <v>0</v>
      </c>
      <c r="M238" s="94">
        <f t="shared" si="121"/>
        <v>0</v>
      </c>
      <c r="N238" s="94">
        <f t="shared" si="121"/>
        <v>0</v>
      </c>
      <c r="O238" s="94">
        <f t="shared" si="121"/>
        <v>0</v>
      </c>
      <c r="P238" s="94">
        <f t="shared" si="121"/>
        <v>0</v>
      </c>
    </row>
    <row r="239" spans="1:16" ht="21" customHeight="1">
      <c r="A239" s="104"/>
      <c r="B239" s="78">
        <v>4</v>
      </c>
      <c r="C239" s="110" t="s">
        <v>122</v>
      </c>
      <c r="D239" s="92">
        <f t="shared" si="120"/>
        <v>0</v>
      </c>
      <c r="E239" s="92">
        <f t="shared" si="120"/>
        <v>0</v>
      </c>
      <c r="F239" s="92">
        <f>SUM(G239:N239)</f>
        <v>0</v>
      </c>
      <c r="G239" s="92">
        <f aca="true" t="shared" si="122" ref="G239:P240">G240</f>
        <v>0</v>
      </c>
      <c r="H239" s="92">
        <f t="shared" si="122"/>
        <v>0</v>
      </c>
      <c r="I239" s="92">
        <f t="shared" si="122"/>
        <v>0</v>
      </c>
      <c r="J239" s="92">
        <f t="shared" si="122"/>
        <v>0</v>
      </c>
      <c r="K239" s="92">
        <f t="shared" si="122"/>
        <v>0</v>
      </c>
      <c r="L239" s="92">
        <f t="shared" si="122"/>
        <v>0</v>
      </c>
      <c r="M239" s="92">
        <f t="shared" si="122"/>
        <v>0</v>
      </c>
      <c r="N239" s="92">
        <f t="shared" si="122"/>
        <v>0</v>
      </c>
      <c r="O239" s="92">
        <f>O240</f>
        <v>0</v>
      </c>
      <c r="P239" s="92">
        <f>P240</f>
        <v>0</v>
      </c>
    </row>
    <row r="240" spans="1:16" ht="18" customHeight="1">
      <c r="A240" s="104"/>
      <c r="B240" s="78">
        <v>41</v>
      </c>
      <c r="C240" s="110" t="s">
        <v>123</v>
      </c>
      <c r="D240" s="92">
        <f t="shared" si="120"/>
        <v>0</v>
      </c>
      <c r="E240" s="92">
        <f t="shared" si="120"/>
        <v>0</v>
      </c>
      <c r="F240" s="92">
        <f>SUM(G240:N240)</f>
        <v>0</v>
      </c>
      <c r="G240" s="92">
        <f t="shared" si="122"/>
        <v>0</v>
      </c>
      <c r="H240" s="92">
        <f t="shared" si="122"/>
        <v>0</v>
      </c>
      <c r="I240" s="92">
        <f t="shared" si="122"/>
        <v>0</v>
      </c>
      <c r="J240" s="92">
        <f t="shared" si="122"/>
        <v>0</v>
      </c>
      <c r="K240" s="92">
        <f t="shared" si="122"/>
        <v>0</v>
      </c>
      <c r="L240" s="92">
        <f t="shared" si="122"/>
        <v>0</v>
      </c>
      <c r="M240" s="92">
        <f t="shared" si="122"/>
        <v>0</v>
      </c>
      <c r="N240" s="92">
        <f t="shared" si="122"/>
        <v>0</v>
      </c>
      <c r="O240" s="92">
        <f t="shared" si="122"/>
        <v>0</v>
      </c>
      <c r="P240" s="92">
        <f t="shared" si="122"/>
        <v>0</v>
      </c>
    </row>
    <row r="241" spans="1:19" s="101" customFormat="1" ht="15" customHeight="1">
      <c r="A241" s="111"/>
      <c r="B241" s="75"/>
      <c r="C241" s="72" t="s">
        <v>295</v>
      </c>
      <c r="D241" s="93">
        <v>0</v>
      </c>
      <c r="E241" s="93">
        <v>0</v>
      </c>
      <c r="F241" s="93">
        <f>SUM(G241:N241)</f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/>
      <c r="P241" s="93"/>
      <c r="S241" s="102"/>
    </row>
    <row r="242" spans="1:16" ht="24" customHeight="1">
      <c r="A242" s="109" t="s">
        <v>356</v>
      </c>
      <c r="B242" s="239" t="s">
        <v>193</v>
      </c>
      <c r="C242" s="240"/>
      <c r="D242" s="94">
        <f aca="true" t="shared" si="123" ref="D242:P243">D243</f>
        <v>29428.800000000003</v>
      </c>
      <c r="E242" s="94">
        <f t="shared" si="123"/>
        <v>33180.7</v>
      </c>
      <c r="F242" s="98">
        <f t="shared" si="115"/>
        <v>30000</v>
      </c>
      <c r="G242" s="94">
        <f t="shared" si="123"/>
        <v>30000</v>
      </c>
      <c r="H242" s="94">
        <f t="shared" si="123"/>
        <v>0</v>
      </c>
      <c r="I242" s="94">
        <f t="shared" si="123"/>
        <v>0</v>
      </c>
      <c r="J242" s="94">
        <f t="shared" si="123"/>
        <v>0</v>
      </c>
      <c r="K242" s="94">
        <f t="shared" si="123"/>
        <v>0</v>
      </c>
      <c r="L242" s="94">
        <f t="shared" si="123"/>
        <v>0</v>
      </c>
      <c r="M242" s="94">
        <f t="shared" si="123"/>
        <v>0</v>
      </c>
      <c r="N242" s="94">
        <f t="shared" si="123"/>
        <v>0</v>
      </c>
      <c r="O242" s="94">
        <f t="shared" si="123"/>
        <v>30000</v>
      </c>
      <c r="P242" s="94">
        <f t="shared" si="123"/>
        <v>30000</v>
      </c>
    </row>
    <row r="243" spans="1:16" ht="21" customHeight="1">
      <c r="A243" s="104"/>
      <c r="B243" s="78">
        <v>3</v>
      </c>
      <c r="C243" s="110" t="s">
        <v>3</v>
      </c>
      <c r="D243" s="92">
        <f t="shared" si="123"/>
        <v>29428.800000000003</v>
      </c>
      <c r="E243" s="92">
        <f t="shared" si="123"/>
        <v>33180.7</v>
      </c>
      <c r="F243" s="92">
        <f t="shared" si="115"/>
        <v>30000</v>
      </c>
      <c r="G243" s="92">
        <f t="shared" si="123"/>
        <v>30000</v>
      </c>
      <c r="H243" s="92">
        <f t="shared" si="123"/>
        <v>0</v>
      </c>
      <c r="I243" s="92">
        <f t="shared" si="123"/>
        <v>0</v>
      </c>
      <c r="J243" s="92">
        <f t="shared" si="123"/>
        <v>0</v>
      </c>
      <c r="K243" s="92">
        <f t="shared" si="123"/>
        <v>0</v>
      </c>
      <c r="L243" s="92">
        <f t="shared" si="123"/>
        <v>0</v>
      </c>
      <c r="M243" s="92">
        <f t="shared" si="123"/>
        <v>0</v>
      </c>
      <c r="N243" s="92">
        <f t="shared" si="123"/>
        <v>0</v>
      </c>
      <c r="O243" s="92">
        <f t="shared" si="123"/>
        <v>30000</v>
      </c>
      <c r="P243" s="92">
        <f t="shared" si="123"/>
        <v>30000</v>
      </c>
    </row>
    <row r="244" spans="1:16" ht="18" customHeight="1">
      <c r="A244" s="104"/>
      <c r="B244" s="78">
        <v>32</v>
      </c>
      <c r="C244" s="110" t="s">
        <v>7</v>
      </c>
      <c r="D244" s="92">
        <f>D245+D246</f>
        <v>29428.800000000003</v>
      </c>
      <c r="E244" s="92">
        <f>E245+E246</f>
        <v>33180.7</v>
      </c>
      <c r="F244" s="92">
        <f t="shared" si="115"/>
        <v>30000</v>
      </c>
      <c r="G244" s="92">
        <f>G245+G246</f>
        <v>30000</v>
      </c>
      <c r="H244" s="92">
        <f aca="true" t="shared" si="124" ref="H244:P244">H245+H246</f>
        <v>0</v>
      </c>
      <c r="I244" s="92">
        <f t="shared" si="124"/>
        <v>0</v>
      </c>
      <c r="J244" s="92">
        <f t="shared" si="124"/>
        <v>0</v>
      </c>
      <c r="K244" s="92">
        <f t="shared" si="124"/>
        <v>0</v>
      </c>
      <c r="L244" s="92">
        <f t="shared" si="124"/>
        <v>0</v>
      </c>
      <c r="M244" s="92">
        <f t="shared" si="124"/>
        <v>0</v>
      </c>
      <c r="N244" s="92">
        <f t="shared" si="124"/>
        <v>0</v>
      </c>
      <c r="O244" s="92">
        <f t="shared" si="124"/>
        <v>30000</v>
      </c>
      <c r="P244" s="92">
        <f t="shared" si="124"/>
        <v>30000</v>
      </c>
    </row>
    <row r="245" spans="1:19" s="101" customFormat="1" ht="15" customHeight="1">
      <c r="A245" s="111"/>
      <c r="B245" s="75"/>
      <c r="C245" s="72" t="s">
        <v>295</v>
      </c>
      <c r="D245" s="93">
        <v>18810.97</v>
      </c>
      <c r="E245" s="93">
        <v>33180.7</v>
      </c>
      <c r="F245" s="93">
        <f t="shared" si="115"/>
        <v>30000</v>
      </c>
      <c r="G245" s="93">
        <v>30000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30000</v>
      </c>
      <c r="P245" s="93">
        <v>30000</v>
      </c>
      <c r="S245" s="102"/>
    </row>
    <row r="246" spans="1:19" s="101" customFormat="1" ht="15" customHeight="1">
      <c r="A246" s="111"/>
      <c r="B246" s="75"/>
      <c r="C246" s="56" t="s">
        <v>300</v>
      </c>
      <c r="D246" s="93">
        <v>10617.83</v>
      </c>
      <c r="E246" s="93">
        <v>0</v>
      </c>
      <c r="F246" s="93">
        <f>SUM(G246:N246)</f>
        <v>0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  <c r="P246" s="93">
        <v>0</v>
      </c>
      <c r="S246" s="102"/>
    </row>
    <row r="247" spans="1:16" ht="24" customHeight="1">
      <c r="A247" s="109" t="s">
        <v>356</v>
      </c>
      <c r="B247" s="243" t="s">
        <v>194</v>
      </c>
      <c r="C247" s="240"/>
      <c r="D247" s="94">
        <f aca="true" t="shared" si="125" ref="D247:E249">D248</f>
        <v>0</v>
      </c>
      <c r="E247" s="94">
        <f t="shared" si="125"/>
        <v>0</v>
      </c>
      <c r="F247" s="98">
        <f>SUM(G247:N247)</f>
        <v>0</v>
      </c>
      <c r="G247" s="94">
        <f>G248</f>
        <v>0</v>
      </c>
      <c r="H247" s="94">
        <f aca="true" t="shared" si="126" ref="H247:P247">H248</f>
        <v>0</v>
      </c>
      <c r="I247" s="94">
        <f t="shared" si="126"/>
        <v>0</v>
      </c>
      <c r="J247" s="94">
        <f t="shared" si="126"/>
        <v>0</v>
      </c>
      <c r="K247" s="94">
        <f t="shared" si="126"/>
        <v>0</v>
      </c>
      <c r="L247" s="94">
        <f t="shared" si="126"/>
        <v>0</v>
      </c>
      <c r="M247" s="94">
        <f t="shared" si="126"/>
        <v>0</v>
      </c>
      <c r="N247" s="94">
        <f t="shared" si="126"/>
        <v>0</v>
      </c>
      <c r="O247" s="94">
        <f t="shared" si="126"/>
        <v>0</v>
      </c>
      <c r="P247" s="94">
        <f t="shared" si="126"/>
        <v>0</v>
      </c>
    </row>
    <row r="248" spans="1:16" ht="21" customHeight="1">
      <c r="A248" s="104"/>
      <c r="B248" s="78">
        <v>4</v>
      </c>
      <c r="C248" s="110" t="s">
        <v>122</v>
      </c>
      <c r="D248" s="92">
        <f t="shared" si="125"/>
        <v>0</v>
      </c>
      <c r="E248" s="92">
        <f t="shared" si="125"/>
        <v>0</v>
      </c>
      <c r="F248" s="92">
        <f>SUM(G248:N248)</f>
        <v>0</v>
      </c>
      <c r="G248" s="92">
        <f>G249</f>
        <v>0</v>
      </c>
      <c r="H248" s="92">
        <f aca="true" t="shared" si="127" ref="H248:P248">H249</f>
        <v>0</v>
      </c>
      <c r="I248" s="92">
        <f t="shared" si="127"/>
        <v>0</v>
      </c>
      <c r="J248" s="92">
        <f t="shared" si="127"/>
        <v>0</v>
      </c>
      <c r="K248" s="92">
        <f t="shared" si="127"/>
        <v>0</v>
      </c>
      <c r="L248" s="92">
        <f t="shared" si="127"/>
        <v>0</v>
      </c>
      <c r="M248" s="92">
        <f t="shared" si="127"/>
        <v>0</v>
      </c>
      <c r="N248" s="92">
        <f t="shared" si="127"/>
        <v>0</v>
      </c>
      <c r="O248" s="92">
        <f t="shared" si="127"/>
        <v>0</v>
      </c>
      <c r="P248" s="92">
        <f t="shared" si="127"/>
        <v>0</v>
      </c>
    </row>
    <row r="249" spans="1:16" ht="18" customHeight="1">
      <c r="A249" s="104" t="s">
        <v>1</v>
      </c>
      <c r="B249" s="78">
        <v>42</v>
      </c>
      <c r="C249" s="110" t="s">
        <v>125</v>
      </c>
      <c r="D249" s="92">
        <f t="shared" si="125"/>
        <v>0</v>
      </c>
      <c r="E249" s="92">
        <f t="shared" si="125"/>
        <v>0</v>
      </c>
      <c r="F249" s="92">
        <f>SUM(G249:N249)</f>
        <v>0</v>
      </c>
      <c r="G249" s="92">
        <f aca="true" t="shared" si="128" ref="G249:P249">G250</f>
        <v>0</v>
      </c>
      <c r="H249" s="92">
        <f t="shared" si="128"/>
        <v>0</v>
      </c>
      <c r="I249" s="92">
        <f t="shared" si="128"/>
        <v>0</v>
      </c>
      <c r="J249" s="92">
        <f t="shared" si="128"/>
        <v>0</v>
      </c>
      <c r="K249" s="92">
        <f t="shared" si="128"/>
        <v>0</v>
      </c>
      <c r="L249" s="92">
        <f t="shared" si="128"/>
        <v>0</v>
      </c>
      <c r="M249" s="92">
        <f t="shared" si="128"/>
        <v>0</v>
      </c>
      <c r="N249" s="92">
        <f t="shared" si="128"/>
        <v>0</v>
      </c>
      <c r="O249" s="92">
        <f t="shared" si="128"/>
        <v>0</v>
      </c>
      <c r="P249" s="92">
        <f t="shared" si="128"/>
        <v>0</v>
      </c>
    </row>
    <row r="250" spans="1:19" s="101" customFormat="1" ht="15" customHeight="1">
      <c r="A250" s="111" t="s">
        <v>1</v>
      </c>
      <c r="B250" s="75"/>
      <c r="C250" s="72" t="s">
        <v>295</v>
      </c>
      <c r="D250" s="93">
        <v>0</v>
      </c>
      <c r="E250" s="93">
        <v>0</v>
      </c>
      <c r="F250" s="93">
        <f>SUM(G250:N250)</f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/>
      <c r="P250" s="93"/>
      <c r="S250" s="102"/>
    </row>
    <row r="251" spans="1:16" ht="27.75" customHeight="1">
      <c r="A251" s="121"/>
      <c r="B251" s="248" t="s">
        <v>144</v>
      </c>
      <c r="C251" s="249"/>
      <c r="D251" s="90">
        <f aca="true" t="shared" si="129" ref="D251:P251">D252</f>
        <v>0</v>
      </c>
      <c r="E251" s="90">
        <f t="shared" si="129"/>
        <v>0</v>
      </c>
      <c r="F251" s="90">
        <f t="shared" si="115"/>
        <v>0</v>
      </c>
      <c r="G251" s="90">
        <f t="shared" si="129"/>
        <v>0</v>
      </c>
      <c r="H251" s="90">
        <f t="shared" si="129"/>
        <v>0</v>
      </c>
      <c r="I251" s="90">
        <f t="shared" si="129"/>
        <v>0</v>
      </c>
      <c r="J251" s="90">
        <f t="shared" si="129"/>
        <v>0</v>
      </c>
      <c r="K251" s="90">
        <f t="shared" si="129"/>
        <v>0</v>
      </c>
      <c r="L251" s="90">
        <f t="shared" si="129"/>
        <v>0</v>
      </c>
      <c r="M251" s="90">
        <f t="shared" si="129"/>
        <v>0</v>
      </c>
      <c r="N251" s="90">
        <f t="shared" si="129"/>
        <v>0</v>
      </c>
      <c r="O251" s="90">
        <f t="shared" si="129"/>
        <v>0</v>
      </c>
      <c r="P251" s="90">
        <f t="shared" si="129"/>
        <v>0</v>
      </c>
    </row>
    <row r="252" spans="1:16" ht="25.5" customHeight="1">
      <c r="A252" s="109" t="s">
        <v>357</v>
      </c>
      <c r="B252" s="243" t="s">
        <v>145</v>
      </c>
      <c r="C252" s="240"/>
      <c r="D252" s="94">
        <f aca="true" t="shared" si="130" ref="D252:P254">D253</f>
        <v>0</v>
      </c>
      <c r="E252" s="94">
        <f t="shared" si="130"/>
        <v>0</v>
      </c>
      <c r="F252" s="98">
        <f t="shared" si="115"/>
        <v>0</v>
      </c>
      <c r="G252" s="94">
        <f t="shared" si="130"/>
        <v>0</v>
      </c>
      <c r="H252" s="94">
        <f t="shared" si="130"/>
        <v>0</v>
      </c>
      <c r="I252" s="94">
        <f t="shared" si="130"/>
        <v>0</v>
      </c>
      <c r="J252" s="94">
        <f t="shared" si="130"/>
        <v>0</v>
      </c>
      <c r="K252" s="94">
        <f t="shared" si="130"/>
        <v>0</v>
      </c>
      <c r="L252" s="94">
        <f t="shared" si="130"/>
        <v>0</v>
      </c>
      <c r="M252" s="94">
        <f t="shared" si="130"/>
        <v>0</v>
      </c>
      <c r="N252" s="94">
        <f t="shared" si="130"/>
        <v>0</v>
      </c>
      <c r="O252" s="94">
        <f t="shared" si="130"/>
        <v>0</v>
      </c>
      <c r="P252" s="94">
        <f t="shared" si="130"/>
        <v>0</v>
      </c>
    </row>
    <row r="253" spans="1:16" ht="21" customHeight="1">
      <c r="A253" s="104"/>
      <c r="B253" s="78">
        <v>3</v>
      </c>
      <c r="C253" s="110" t="s">
        <v>3</v>
      </c>
      <c r="D253" s="92">
        <f t="shared" si="130"/>
        <v>0</v>
      </c>
      <c r="E253" s="92">
        <f t="shared" si="130"/>
        <v>0</v>
      </c>
      <c r="F253" s="92">
        <f t="shared" si="115"/>
        <v>0</v>
      </c>
      <c r="G253" s="92">
        <f t="shared" si="130"/>
        <v>0</v>
      </c>
      <c r="H253" s="92">
        <f t="shared" si="130"/>
        <v>0</v>
      </c>
      <c r="I253" s="92">
        <f t="shared" si="130"/>
        <v>0</v>
      </c>
      <c r="J253" s="92">
        <f t="shared" si="130"/>
        <v>0</v>
      </c>
      <c r="K253" s="92">
        <f t="shared" si="130"/>
        <v>0</v>
      </c>
      <c r="L253" s="92">
        <f t="shared" si="130"/>
        <v>0</v>
      </c>
      <c r="M253" s="92">
        <f t="shared" si="130"/>
        <v>0</v>
      </c>
      <c r="N253" s="92">
        <f t="shared" si="130"/>
        <v>0</v>
      </c>
      <c r="O253" s="92">
        <f t="shared" si="130"/>
        <v>0</v>
      </c>
      <c r="P253" s="92">
        <f t="shared" si="130"/>
        <v>0</v>
      </c>
    </row>
    <row r="254" spans="1:16" ht="18" customHeight="1">
      <c r="A254" s="104" t="s">
        <v>1</v>
      </c>
      <c r="B254" s="78">
        <v>38</v>
      </c>
      <c r="C254" s="110" t="s">
        <v>120</v>
      </c>
      <c r="D254" s="92">
        <f>D255</f>
        <v>0</v>
      </c>
      <c r="E254" s="92">
        <f>E255</f>
        <v>0</v>
      </c>
      <c r="F254" s="92">
        <f t="shared" si="115"/>
        <v>0</v>
      </c>
      <c r="G254" s="92">
        <f>G255</f>
        <v>0</v>
      </c>
      <c r="H254" s="92">
        <f t="shared" si="130"/>
        <v>0</v>
      </c>
      <c r="I254" s="92">
        <f t="shared" si="130"/>
        <v>0</v>
      </c>
      <c r="J254" s="92">
        <f>J255</f>
        <v>0</v>
      </c>
      <c r="K254" s="92">
        <f>K255</f>
        <v>0</v>
      </c>
      <c r="L254" s="92">
        <f>L255</f>
        <v>0</v>
      </c>
      <c r="M254" s="92">
        <f>M255</f>
        <v>0</v>
      </c>
      <c r="N254" s="92">
        <f>N255</f>
        <v>0</v>
      </c>
      <c r="O254" s="92">
        <f t="shared" si="130"/>
        <v>0</v>
      </c>
      <c r="P254" s="92">
        <f t="shared" si="130"/>
        <v>0</v>
      </c>
    </row>
    <row r="255" spans="1:19" s="101" customFormat="1" ht="15" customHeight="1">
      <c r="A255" s="111"/>
      <c r="B255" s="75"/>
      <c r="C255" s="72" t="s">
        <v>295</v>
      </c>
      <c r="D255" s="93">
        <v>0</v>
      </c>
      <c r="E255" s="93">
        <v>0</v>
      </c>
      <c r="F255" s="93">
        <f t="shared" si="115"/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/>
      <c r="P255" s="93"/>
      <c r="S255" s="102"/>
    </row>
    <row r="256" spans="1:16" ht="27.75" customHeight="1">
      <c r="A256" s="121"/>
      <c r="B256" s="248" t="s">
        <v>146</v>
      </c>
      <c r="C256" s="249"/>
      <c r="D256" s="90">
        <f>D257+D262+D271</f>
        <v>451904.77</v>
      </c>
      <c r="E256" s="90">
        <f>E257+E262+E271</f>
        <v>278717.89</v>
      </c>
      <c r="F256" s="90">
        <f aca="true" t="shared" si="131" ref="F256:F291">SUM(G256:N256)</f>
        <v>332000</v>
      </c>
      <c r="G256" s="90">
        <f>G257+G262+G271</f>
        <v>97300</v>
      </c>
      <c r="H256" s="90">
        <f aca="true" t="shared" si="132" ref="H256:P256">H257+H262+H271</f>
        <v>0</v>
      </c>
      <c r="I256" s="90">
        <f t="shared" si="132"/>
        <v>164700</v>
      </c>
      <c r="J256" s="90">
        <f t="shared" si="132"/>
        <v>0</v>
      </c>
      <c r="K256" s="90">
        <f t="shared" si="132"/>
        <v>0</v>
      </c>
      <c r="L256" s="90">
        <f t="shared" si="132"/>
        <v>0</v>
      </c>
      <c r="M256" s="90">
        <f t="shared" si="132"/>
        <v>0</v>
      </c>
      <c r="N256" s="90">
        <f t="shared" si="132"/>
        <v>70000</v>
      </c>
      <c r="O256" s="90">
        <f t="shared" si="132"/>
        <v>270000</v>
      </c>
      <c r="P256" s="90">
        <f t="shared" si="132"/>
        <v>270000</v>
      </c>
    </row>
    <row r="257" spans="1:16" ht="24" customHeight="1">
      <c r="A257" s="109" t="s">
        <v>358</v>
      </c>
      <c r="B257" s="239" t="s">
        <v>147</v>
      </c>
      <c r="C257" s="240"/>
      <c r="D257" s="94">
        <f>D258</f>
        <v>120151.98</v>
      </c>
      <c r="E257" s="94">
        <f>E258</f>
        <v>112814.39</v>
      </c>
      <c r="F257" s="98">
        <f t="shared" si="131"/>
        <v>112000</v>
      </c>
      <c r="G257" s="94">
        <f aca="true" t="shared" si="133" ref="G257:P257">G258</f>
        <v>0</v>
      </c>
      <c r="H257" s="94">
        <f t="shared" si="133"/>
        <v>0</v>
      </c>
      <c r="I257" s="94">
        <f t="shared" si="133"/>
        <v>112000</v>
      </c>
      <c r="J257" s="94">
        <f t="shared" si="133"/>
        <v>0</v>
      </c>
      <c r="K257" s="94">
        <f t="shared" si="133"/>
        <v>0</v>
      </c>
      <c r="L257" s="94">
        <f t="shared" si="133"/>
        <v>0</v>
      </c>
      <c r="M257" s="94">
        <f t="shared" si="133"/>
        <v>0</v>
      </c>
      <c r="N257" s="94">
        <f t="shared" si="133"/>
        <v>0</v>
      </c>
      <c r="O257" s="94">
        <f t="shared" si="133"/>
        <v>120000</v>
      </c>
      <c r="P257" s="94">
        <f t="shared" si="133"/>
        <v>120000</v>
      </c>
    </row>
    <row r="258" spans="1:16" ht="21" customHeight="1">
      <c r="A258" s="104"/>
      <c r="B258" s="78">
        <v>3</v>
      </c>
      <c r="C258" s="110" t="s">
        <v>3</v>
      </c>
      <c r="D258" s="92">
        <f aca="true" t="shared" si="134" ref="D258:P258">D259</f>
        <v>120151.98</v>
      </c>
      <c r="E258" s="92">
        <f t="shared" si="134"/>
        <v>112814.39</v>
      </c>
      <c r="F258" s="92">
        <f t="shared" si="131"/>
        <v>112000</v>
      </c>
      <c r="G258" s="92">
        <f t="shared" si="134"/>
        <v>0</v>
      </c>
      <c r="H258" s="92">
        <f t="shared" si="134"/>
        <v>0</v>
      </c>
      <c r="I258" s="92">
        <f t="shared" si="134"/>
        <v>112000</v>
      </c>
      <c r="J258" s="92">
        <f t="shared" si="134"/>
        <v>0</v>
      </c>
      <c r="K258" s="92">
        <f t="shared" si="134"/>
        <v>0</v>
      </c>
      <c r="L258" s="92">
        <f t="shared" si="134"/>
        <v>0</v>
      </c>
      <c r="M258" s="92">
        <f t="shared" si="134"/>
        <v>0</v>
      </c>
      <c r="N258" s="92">
        <f t="shared" si="134"/>
        <v>0</v>
      </c>
      <c r="O258" s="92">
        <f t="shared" si="134"/>
        <v>120000</v>
      </c>
      <c r="P258" s="92">
        <f t="shared" si="134"/>
        <v>120000</v>
      </c>
    </row>
    <row r="259" spans="1:16" ht="18" customHeight="1">
      <c r="A259" s="104" t="s">
        <v>2</v>
      </c>
      <c r="B259" s="78">
        <v>32</v>
      </c>
      <c r="C259" s="110" t="s">
        <v>7</v>
      </c>
      <c r="D259" s="92">
        <f>D260+D261</f>
        <v>120151.98</v>
      </c>
      <c r="E259" s="92">
        <f>E260+E261</f>
        <v>112814.39</v>
      </c>
      <c r="F259" s="92">
        <f t="shared" si="131"/>
        <v>112000</v>
      </c>
      <c r="G259" s="92">
        <f>G260+G261</f>
        <v>0</v>
      </c>
      <c r="H259" s="92">
        <f aca="true" t="shared" si="135" ref="H259:P259">H260+H261</f>
        <v>0</v>
      </c>
      <c r="I259" s="92">
        <f t="shared" si="135"/>
        <v>112000</v>
      </c>
      <c r="J259" s="92">
        <f t="shared" si="135"/>
        <v>0</v>
      </c>
      <c r="K259" s="92">
        <f t="shared" si="135"/>
        <v>0</v>
      </c>
      <c r="L259" s="92">
        <f t="shared" si="135"/>
        <v>0</v>
      </c>
      <c r="M259" s="92">
        <f t="shared" si="135"/>
        <v>0</v>
      </c>
      <c r="N259" s="92">
        <f t="shared" si="135"/>
        <v>0</v>
      </c>
      <c r="O259" s="92">
        <f t="shared" si="135"/>
        <v>120000</v>
      </c>
      <c r="P259" s="92">
        <f t="shared" si="135"/>
        <v>120000</v>
      </c>
    </row>
    <row r="260" spans="1:19" s="101" customFormat="1" ht="15" customHeight="1">
      <c r="A260" s="111"/>
      <c r="B260" s="75"/>
      <c r="C260" s="72" t="s">
        <v>295</v>
      </c>
      <c r="D260" s="93">
        <v>0</v>
      </c>
      <c r="E260" s="93">
        <v>19908.42</v>
      </c>
      <c r="F260" s="93">
        <f t="shared" si="131"/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0</v>
      </c>
      <c r="O260" s="93"/>
      <c r="P260" s="93"/>
      <c r="S260" s="102"/>
    </row>
    <row r="261" spans="1:19" s="101" customFormat="1" ht="15" customHeight="1">
      <c r="A261" s="111"/>
      <c r="B261" s="75"/>
      <c r="C261" s="57" t="s">
        <v>301</v>
      </c>
      <c r="D261" s="93">
        <v>120151.98</v>
      </c>
      <c r="E261" s="93">
        <v>92905.97</v>
      </c>
      <c r="F261" s="93">
        <f t="shared" si="131"/>
        <v>112000</v>
      </c>
      <c r="G261" s="93">
        <v>0</v>
      </c>
      <c r="H261" s="93">
        <v>0</v>
      </c>
      <c r="I261" s="93">
        <v>112000</v>
      </c>
      <c r="J261" s="93">
        <v>0</v>
      </c>
      <c r="K261" s="93">
        <v>0</v>
      </c>
      <c r="L261" s="93">
        <v>0</v>
      </c>
      <c r="M261" s="93">
        <v>0</v>
      </c>
      <c r="N261" s="93">
        <v>0</v>
      </c>
      <c r="O261" s="93">
        <v>120000</v>
      </c>
      <c r="P261" s="93">
        <v>120000</v>
      </c>
      <c r="S261" s="102"/>
    </row>
    <row r="262" spans="1:16" ht="24" customHeight="1">
      <c r="A262" s="109" t="s">
        <v>358</v>
      </c>
      <c r="B262" s="239" t="s">
        <v>190</v>
      </c>
      <c r="C262" s="240"/>
      <c r="D262" s="94">
        <f>D263</f>
        <v>35798.04</v>
      </c>
      <c r="E262" s="94">
        <f>E263</f>
        <v>99542.1</v>
      </c>
      <c r="F262" s="98">
        <f t="shared" si="131"/>
        <v>150000</v>
      </c>
      <c r="G262" s="94">
        <f aca="true" t="shared" si="136" ref="G262:I263">G263</f>
        <v>97300</v>
      </c>
      <c r="H262" s="94">
        <f t="shared" si="136"/>
        <v>0</v>
      </c>
      <c r="I262" s="94">
        <f t="shared" si="136"/>
        <v>52700</v>
      </c>
      <c r="J262" s="94">
        <f aca="true" t="shared" si="137" ref="J262:N263">J263</f>
        <v>0</v>
      </c>
      <c r="K262" s="94">
        <f t="shared" si="137"/>
        <v>0</v>
      </c>
      <c r="L262" s="94">
        <f t="shared" si="137"/>
        <v>0</v>
      </c>
      <c r="M262" s="94">
        <f t="shared" si="137"/>
        <v>0</v>
      </c>
      <c r="N262" s="94">
        <f t="shared" si="137"/>
        <v>0</v>
      </c>
      <c r="O262" s="94">
        <f>O263</f>
        <v>100000</v>
      </c>
      <c r="P262" s="94">
        <f>P263</f>
        <v>100000</v>
      </c>
    </row>
    <row r="263" spans="1:16" ht="21" customHeight="1">
      <c r="A263" s="104"/>
      <c r="B263" s="78">
        <v>4</v>
      </c>
      <c r="C263" s="110" t="s">
        <v>126</v>
      </c>
      <c r="D263" s="92">
        <f>D264</f>
        <v>35798.04</v>
      </c>
      <c r="E263" s="92">
        <f>E264</f>
        <v>99542.1</v>
      </c>
      <c r="F263" s="92">
        <f t="shared" si="131"/>
        <v>150000</v>
      </c>
      <c r="G263" s="92">
        <f t="shared" si="136"/>
        <v>97300</v>
      </c>
      <c r="H263" s="92">
        <f t="shared" si="136"/>
        <v>0</v>
      </c>
      <c r="I263" s="92">
        <f t="shared" si="136"/>
        <v>52700</v>
      </c>
      <c r="J263" s="92">
        <f t="shared" si="137"/>
        <v>0</v>
      </c>
      <c r="K263" s="92">
        <f t="shared" si="137"/>
        <v>0</v>
      </c>
      <c r="L263" s="92">
        <f t="shared" si="137"/>
        <v>0</v>
      </c>
      <c r="M263" s="92">
        <f t="shared" si="137"/>
        <v>0</v>
      </c>
      <c r="N263" s="92">
        <f t="shared" si="137"/>
        <v>0</v>
      </c>
      <c r="O263" s="92">
        <f>O264</f>
        <v>100000</v>
      </c>
      <c r="P263" s="92">
        <f>P264</f>
        <v>100000</v>
      </c>
    </row>
    <row r="264" spans="1:16" ht="18" customHeight="1">
      <c r="A264" s="117" t="s">
        <v>1</v>
      </c>
      <c r="B264" s="118">
        <v>42</v>
      </c>
      <c r="C264" s="119" t="s">
        <v>124</v>
      </c>
      <c r="D264" s="140">
        <f>D265+D267+D266</f>
        <v>35798.04</v>
      </c>
      <c r="E264" s="140">
        <f>E265+E267+E266</f>
        <v>99542.1</v>
      </c>
      <c r="F264" s="140">
        <f t="shared" si="131"/>
        <v>150000</v>
      </c>
      <c r="G264" s="140">
        <f>G265+G267+G266</f>
        <v>97300</v>
      </c>
      <c r="H264" s="140">
        <f aca="true" t="shared" si="138" ref="H264:P264">H265+H267+H266</f>
        <v>0</v>
      </c>
      <c r="I264" s="140">
        <f t="shared" si="138"/>
        <v>52700</v>
      </c>
      <c r="J264" s="140">
        <f t="shared" si="138"/>
        <v>0</v>
      </c>
      <c r="K264" s="140">
        <f t="shared" si="138"/>
        <v>0</v>
      </c>
      <c r="L264" s="140">
        <f t="shared" si="138"/>
        <v>0</v>
      </c>
      <c r="M264" s="140">
        <f t="shared" si="138"/>
        <v>0</v>
      </c>
      <c r="N264" s="140">
        <f t="shared" si="138"/>
        <v>0</v>
      </c>
      <c r="O264" s="140">
        <f t="shared" si="138"/>
        <v>100000</v>
      </c>
      <c r="P264" s="140">
        <f t="shared" si="138"/>
        <v>100000</v>
      </c>
    </row>
    <row r="265" spans="1:19" s="87" customFormat="1" ht="15.75" customHeight="1">
      <c r="A265" s="111" t="s">
        <v>1</v>
      </c>
      <c r="B265" s="75"/>
      <c r="C265" s="72" t="s">
        <v>295</v>
      </c>
      <c r="D265" s="93">
        <v>0</v>
      </c>
      <c r="E265" s="93">
        <v>33180.7</v>
      </c>
      <c r="F265" s="93">
        <f t="shared" si="131"/>
        <v>97300</v>
      </c>
      <c r="G265" s="93">
        <v>97300</v>
      </c>
      <c r="H265" s="93">
        <v>0</v>
      </c>
      <c r="I265" s="93">
        <v>0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47000</v>
      </c>
      <c r="P265" s="93">
        <v>47000</v>
      </c>
      <c r="S265" s="88"/>
    </row>
    <row r="266" spans="1:19" s="87" customFormat="1" ht="15.75" customHeight="1">
      <c r="A266" s="111" t="s">
        <v>1</v>
      </c>
      <c r="B266" s="75"/>
      <c r="C266" s="57" t="s">
        <v>301</v>
      </c>
      <c r="D266" s="93">
        <v>35798.04</v>
      </c>
      <c r="E266" s="93">
        <v>46452.98</v>
      </c>
      <c r="F266" s="93">
        <f>SUM(G266:N266)</f>
        <v>52700</v>
      </c>
      <c r="G266" s="93">
        <v>0</v>
      </c>
      <c r="H266" s="93">
        <v>0</v>
      </c>
      <c r="I266" s="93">
        <v>52700</v>
      </c>
      <c r="J266" s="93">
        <v>0</v>
      </c>
      <c r="K266" s="93">
        <v>0</v>
      </c>
      <c r="L266" s="93">
        <v>0</v>
      </c>
      <c r="M266" s="93">
        <v>0</v>
      </c>
      <c r="N266" s="93">
        <v>0</v>
      </c>
      <c r="O266" s="93">
        <v>53000</v>
      </c>
      <c r="P266" s="93">
        <v>53000</v>
      </c>
      <c r="S266" s="88"/>
    </row>
    <row r="267" spans="1:19" s="87" customFormat="1" ht="15.75" customHeight="1">
      <c r="A267" s="111" t="s">
        <v>1</v>
      </c>
      <c r="B267" s="75"/>
      <c r="C267" s="56" t="s">
        <v>309</v>
      </c>
      <c r="D267" s="93">
        <v>0</v>
      </c>
      <c r="E267" s="93">
        <v>19908.42</v>
      </c>
      <c r="F267" s="93">
        <f>SUM(G267:N267)</f>
        <v>0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  <c r="P267" s="93">
        <v>0</v>
      </c>
      <c r="S267" s="88"/>
    </row>
    <row r="268" spans="1:19" s="157" customFormat="1" ht="15" customHeight="1">
      <c r="A268" s="250" t="s">
        <v>11</v>
      </c>
      <c r="B268" s="250" t="s">
        <v>95</v>
      </c>
      <c r="C268" s="255" t="s">
        <v>15</v>
      </c>
      <c r="D268" s="227" t="s">
        <v>326</v>
      </c>
      <c r="E268" s="250" t="s">
        <v>243</v>
      </c>
      <c r="F268" s="224" t="s">
        <v>328</v>
      </c>
      <c r="G268" s="255" t="s">
        <v>329</v>
      </c>
      <c r="H268" s="255"/>
      <c r="I268" s="255"/>
      <c r="J268" s="255"/>
      <c r="K268" s="255"/>
      <c r="L268" s="255"/>
      <c r="M268" s="255"/>
      <c r="N268" s="255"/>
      <c r="O268" s="227" t="s">
        <v>244</v>
      </c>
      <c r="P268" s="227" t="s">
        <v>330</v>
      </c>
      <c r="S268" s="158"/>
    </row>
    <row r="269" spans="1:19" s="157" customFormat="1" ht="35.25" customHeight="1">
      <c r="A269" s="226"/>
      <c r="B269" s="226"/>
      <c r="C269" s="226"/>
      <c r="D269" s="226"/>
      <c r="E269" s="226"/>
      <c r="F269" s="225"/>
      <c r="G269" s="103" t="s">
        <v>72</v>
      </c>
      <c r="H269" s="103" t="s">
        <v>12</v>
      </c>
      <c r="I269" s="103" t="s">
        <v>75</v>
      </c>
      <c r="J269" s="103" t="s">
        <v>73</v>
      </c>
      <c r="K269" s="103" t="s">
        <v>13</v>
      </c>
      <c r="L269" s="153" t="s">
        <v>233</v>
      </c>
      <c r="M269" s="103" t="s">
        <v>234</v>
      </c>
      <c r="N269" s="103" t="s">
        <v>99</v>
      </c>
      <c r="O269" s="227"/>
      <c r="P269" s="227"/>
      <c r="S269" s="158"/>
    </row>
    <row r="270" spans="1:19" s="87" customFormat="1" ht="10.5" customHeight="1">
      <c r="A270" s="86">
        <v>1</v>
      </c>
      <c r="B270" s="86">
        <v>2</v>
      </c>
      <c r="C270" s="86">
        <v>3</v>
      </c>
      <c r="D270" s="86">
        <v>4</v>
      </c>
      <c r="E270" s="86">
        <v>5</v>
      </c>
      <c r="F270" s="86">
        <v>6</v>
      </c>
      <c r="G270" s="86">
        <v>7</v>
      </c>
      <c r="H270" s="86">
        <v>8</v>
      </c>
      <c r="I270" s="86">
        <v>9</v>
      </c>
      <c r="J270" s="86">
        <v>10</v>
      </c>
      <c r="K270" s="86">
        <v>11</v>
      </c>
      <c r="L270" s="86">
        <v>12</v>
      </c>
      <c r="M270" s="86">
        <v>13</v>
      </c>
      <c r="N270" s="86">
        <v>14</v>
      </c>
      <c r="O270" s="86">
        <v>15</v>
      </c>
      <c r="P270" s="86">
        <v>16</v>
      </c>
      <c r="S270" s="88"/>
    </row>
    <row r="271" spans="1:16" ht="24" customHeight="1">
      <c r="A271" s="109" t="s">
        <v>358</v>
      </c>
      <c r="B271" s="239" t="s">
        <v>258</v>
      </c>
      <c r="C271" s="240"/>
      <c r="D271" s="94">
        <f>D272</f>
        <v>295954.75</v>
      </c>
      <c r="E271" s="94">
        <f>E272</f>
        <v>66361.4</v>
      </c>
      <c r="F271" s="98">
        <f aca="true" t="shared" si="139" ref="F271:F276">SUM(G271:N271)</f>
        <v>70000</v>
      </c>
      <c r="G271" s="94">
        <f>G272</f>
        <v>0</v>
      </c>
      <c r="H271" s="94">
        <f aca="true" t="shared" si="140" ref="H271:N272">H272</f>
        <v>0</v>
      </c>
      <c r="I271" s="94">
        <f t="shared" si="140"/>
        <v>0</v>
      </c>
      <c r="J271" s="94">
        <f t="shared" si="140"/>
        <v>0</v>
      </c>
      <c r="K271" s="94">
        <f t="shared" si="140"/>
        <v>0</v>
      </c>
      <c r="L271" s="94">
        <f t="shared" si="140"/>
        <v>0</v>
      </c>
      <c r="M271" s="94">
        <f t="shared" si="140"/>
        <v>0</v>
      </c>
      <c r="N271" s="94">
        <f t="shared" si="140"/>
        <v>70000</v>
      </c>
      <c r="O271" s="94">
        <f>O272</f>
        <v>50000</v>
      </c>
      <c r="P271" s="94">
        <f>P272</f>
        <v>50000</v>
      </c>
    </row>
    <row r="272" spans="1:16" ht="21" customHeight="1">
      <c r="A272" s="104"/>
      <c r="B272" s="78">
        <v>4</v>
      </c>
      <c r="C272" s="110" t="s">
        <v>126</v>
      </c>
      <c r="D272" s="92">
        <f>D273</f>
        <v>295954.75</v>
      </c>
      <c r="E272" s="92">
        <f>E273</f>
        <v>66361.4</v>
      </c>
      <c r="F272" s="92">
        <f t="shared" si="139"/>
        <v>70000</v>
      </c>
      <c r="G272" s="92">
        <f>G273</f>
        <v>0</v>
      </c>
      <c r="H272" s="92">
        <f t="shared" si="140"/>
        <v>0</v>
      </c>
      <c r="I272" s="92">
        <f t="shared" si="140"/>
        <v>0</v>
      </c>
      <c r="J272" s="92">
        <f t="shared" si="140"/>
        <v>0</v>
      </c>
      <c r="K272" s="92">
        <f t="shared" si="140"/>
        <v>0</v>
      </c>
      <c r="L272" s="92">
        <f t="shared" si="140"/>
        <v>0</v>
      </c>
      <c r="M272" s="92">
        <f t="shared" si="140"/>
        <v>0</v>
      </c>
      <c r="N272" s="92">
        <f t="shared" si="140"/>
        <v>70000</v>
      </c>
      <c r="O272" s="92">
        <f>O273</f>
        <v>50000</v>
      </c>
      <c r="P272" s="92">
        <f>P273</f>
        <v>50000</v>
      </c>
    </row>
    <row r="273" spans="1:16" ht="18" customHeight="1">
      <c r="A273" s="117" t="s">
        <v>1</v>
      </c>
      <c r="B273" s="118">
        <v>42</v>
      </c>
      <c r="C273" s="119" t="s">
        <v>124</v>
      </c>
      <c r="D273" s="140">
        <f>D274+D275+D276</f>
        <v>295954.75</v>
      </c>
      <c r="E273" s="140">
        <f>E274+E275+E276</f>
        <v>66361.4</v>
      </c>
      <c r="F273" s="140">
        <f t="shared" si="139"/>
        <v>70000</v>
      </c>
      <c r="G273" s="140">
        <f>G274+G275+G276</f>
        <v>0</v>
      </c>
      <c r="H273" s="140">
        <f aca="true" t="shared" si="141" ref="H273:P273">H274+H275+H276</f>
        <v>0</v>
      </c>
      <c r="I273" s="140">
        <f t="shared" si="141"/>
        <v>0</v>
      </c>
      <c r="J273" s="140">
        <f t="shared" si="141"/>
        <v>0</v>
      </c>
      <c r="K273" s="140">
        <f t="shared" si="141"/>
        <v>0</v>
      </c>
      <c r="L273" s="140">
        <f t="shared" si="141"/>
        <v>0</v>
      </c>
      <c r="M273" s="140">
        <f t="shared" si="141"/>
        <v>0</v>
      </c>
      <c r="N273" s="140">
        <f t="shared" si="141"/>
        <v>70000</v>
      </c>
      <c r="O273" s="140">
        <f t="shared" si="141"/>
        <v>50000</v>
      </c>
      <c r="P273" s="140">
        <f t="shared" si="141"/>
        <v>50000</v>
      </c>
    </row>
    <row r="274" spans="1:19" s="87" customFormat="1" ht="17.25" customHeight="1">
      <c r="A274" s="111" t="s">
        <v>1</v>
      </c>
      <c r="B274" s="75"/>
      <c r="C274" s="56" t="s">
        <v>295</v>
      </c>
      <c r="D274" s="93">
        <v>4413.7</v>
      </c>
      <c r="E274" s="93">
        <v>0</v>
      </c>
      <c r="F274" s="93">
        <f t="shared" si="139"/>
        <v>0</v>
      </c>
      <c r="G274" s="93">
        <v>0</v>
      </c>
      <c r="H274" s="93">
        <v>0</v>
      </c>
      <c r="I274" s="93">
        <v>0</v>
      </c>
      <c r="J274" s="93">
        <v>0</v>
      </c>
      <c r="K274" s="93">
        <v>0</v>
      </c>
      <c r="L274" s="93">
        <v>0</v>
      </c>
      <c r="M274" s="93">
        <v>0</v>
      </c>
      <c r="N274" s="93">
        <v>0</v>
      </c>
      <c r="O274" s="93">
        <v>50000</v>
      </c>
      <c r="P274" s="93">
        <v>50000</v>
      </c>
      <c r="S274" s="88"/>
    </row>
    <row r="275" spans="1:19" s="87" customFormat="1" ht="17.25" customHeight="1">
      <c r="A275" s="111" t="s">
        <v>1</v>
      </c>
      <c r="B275" s="75"/>
      <c r="C275" s="61" t="s">
        <v>297</v>
      </c>
      <c r="D275" s="93">
        <v>291541.05</v>
      </c>
      <c r="E275" s="93">
        <v>0</v>
      </c>
      <c r="F275" s="93">
        <f t="shared" si="139"/>
        <v>0</v>
      </c>
      <c r="G275" s="93">
        <v>0</v>
      </c>
      <c r="H275" s="93">
        <v>0</v>
      </c>
      <c r="I275" s="93">
        <v>0</v>
      </c>
      <c r="J275" s="93">
        <v>0</v>
      </c>
      <c r="K275" s="93">
        <v>0</v>
      </c>
      <c r="L275" s="93">
        <v>0</v>
      </c>
      <c r="M275" s="93">
        <v>0</v>
      </c>
      <c r="N275" s="93">
        <v>0</v>
      </c>
      <c r="O275" s="93"/>
      <c r="P275" s="93"/>
      <c r="S275" s="88"/>
    </row>
    <row r="276" spans="1:19" s="87" customFormat="1" ht="17.25" customHeight="1">
      <c r="A276" s="111" t="s">
        <v>1</v>
      </c>
      <c r="B276" s="75"/>
      <c r="C276" s="56" t="s">
        <v>313</v>
      </c>
      <c r="D276" s="93">
        <v>0</v>
      </c>
      <c r="E276" s="93">
        <v>66361.4</v>
      </c>
      <c r="F276" s="93">
        <f t="shared" si="139"/>
        <v>70000</v>
      </c>
      <c r="G276" s="93">
        <v>0</v>
      </c>
      <c r="H276" s="93">
        <v>0</v>
      </c>
      <c r="I276" s="93"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70000</v>
      </c>
      <c r="O276" s="93">
        <v>0</v>
      </c>
      <c r="P276" s="93">
        <v>0</v>
      </c>
      <c r="S276" s="88"/>
    </row>
    <row r="277" spans="1:16" ht="27.75" customHeight="1">
      <c r="A277" s="129"/>
      <c r="B277" s="251" t="s">
        <v>216</v>
      </c>
      <c r="C277" s="252"/>
      <c r="D277" s="141">
        <f>D278+D284+D288+D300+D294</f>
        <v>445015.21</v>
      </c>
      <c r="E277" s="141">
        <f>E278+E284+E288+E300+E294</f>
        <v>1145397.84</v>
      </c>
      <c r="F277" s="141">
        <f t="shared" si="131"/>
        <v>1447620</v>
      </c>
      <c r="G277" s="141">
        <f aca="true" t="shared" si="142" ref="G277:N277">G278+G284+G288+G303+G294</f>
        <v>705490</v>
      </c>
      <c r="H277" s="141">
        <f t="shared" si="142"/>
        <v>0</v>
      </c>
      <c r="I277" s="141">
        <f t="shared" si="142"/>
        <v>298300</v>
      </c>
      <c r="J277" s="141">
        <f t="shared" si="142"/>
        <v>400830</v>
      </c>
      <c r="K277" s="141">
        <f t="shared" si="142"/>
        <v>0</v>
      </c>
      <c r="L277" s="141">
        <f t="shared" si="142"/>
        <v>0</v>
      </c>
      <c r="M277" s="141">
        <f t="shared" si="142"/>
        <v>0</v>
      </c>
      <c r="N277" s="141">
        <f t="shared" si="142"/>
        <v>43000</v>
      </c>
      <c r="O277" s="141">
        <f>O278+O284+O288+O294+O300</f>
        <v>1115000</v>
      </c>
      <c r="P277" s="141">
        <f>P278+P284+P288+P294+P300</f>
        <v>1125000</v>
      </c>
    </row>
    <row r="278" spans="1:16" ht="24" customHeight="1">
      <c r="A278" s="109" t="s">
        <v>359</v>
      </c>
      <c r="B278" s="244" t="s">
        <v>217</v>
      </c>
      <c r="C278" s="245"/>
      <c r="D278" s="94">
        <f aca="true" t="shared" si="143" ref="D278:P279">D279</f>
        <v>385388.51</v>
      </c>
      <c r="E278" s="94">
        <f t="shared" si="143"/>
        <v>428694.67</v>
      </c>
      <c r="F278" s="98">
        <f t="shared" si="131"/>
        <v>656000</v>
      </c>
      <c r="G278" s="94">
        <f t="shared" si="143"/>
        <v>473200</v>
      </c>
      <c r="H278" s="94">
        <f t="shared" si="143"/>
        <v>0</v>
      </c>
      <c r="I278" s="94">
        <f t="shared" si="143"/>
        <v>182800</v>
      </c>
      <c r="J278" s="94">
        <f t="shared" si="143"/>
        <v>0</v>
      </c>
      <c r="K278" s="94">
        <f t="shared" si="143"/>
        <v>0</v>
      </c>
      <c r="L278" s="94">
        <f t="shared" si="143"/>
        <v>0</v>
      </c>
      <c r="M278" s="94">
        <f t="shared" si="143"/>
        <v>0</v>
      </c>
      <c r="N278" s="94">
        <f t="shared" si="143"/>
        <v>0</v>
      </c>
      <c r="O278" s="94">
        <f t="shared" si="143"/>
        <v>670000</v>
      </c>
      <c r="P278" s="94">
        <f t="shared" si="143"/>
        <v>670000</v>
      </c>
    </row>
    <row r="279" spans="1:16" ht="21" customHeight="1">
      <c r="A279" s="104"/>
      <c r="B279" s="78">
        <v>3</v>
      </c>
      <c r="C279" s="110" t="s">
        <v>3</v>
      </c>
      <c r="D279" s="92">
        <f>D280</f>
        <v>385388.51</v>
      </c>
      <c r="E279" s="92">
        <f>E280</f>
        <v>428694.67</v>
      </c>
      <c r="F279" s="92">
        <f t="shared" si="131"/>
        <v>656000</v>
      </c>
      <c r="G279" s="92">
        <f>G280</f>
        <v>473200</v>
      </c>
      <c r="H279" s="92">
        <f t="shared" si="143"/>
        <v>0</v>
      </c>
      <c r="I279" s="92">
        <f t="shared" si="143"/>
        <v>182800</v>
      </c>
      <c r="J279" s="92">
        <f t="shared" si="143"/>
        <v>0</v>
      </c>
      <c r="K279" s="92">
        <f t="shared" si="143"/>
        <v>0</v>
      </c>
      <c r="L279" s="92">
        <f t="shared" si="143"/>
        <v>0</v>
      </c>
      <c r="M279" s="92">
        <f t="shared" si="143"/>
        <v>0</v>
      </c>
      <c r="N279" s="92">
        <f t="shared" si="143"/>
        <v>0</v>
      </c>
      <c r="O279" s="92">
        <f t="shared" si="143"/>
        <v>670000</v>
      </c>
      <c r="P279" s="92">
        <f t="shared" si="143"/>
        <v>670000</v>
      </c>
    </row>
    <row r="280" spans="1:16" ht="18" customHeight="1">
      <c r="A280" s="104"/>
      <c r="B280" s="78">
        <v>32</v>
      </c>
      <c r="C280" s="110" t="s">
        <v>7</v>
      </c>
      <c r="D280" s="92">
        <f>D281+D283+D282</f>
        <v>385388.51</v>
      </c>
      <c r="E280" s="92">
        <f>E281+E283+E282</f>
        <v>428694.67</v>
      </c>
      <c r="F280" s="92">
        <f>SUM(G280:N280)</f>
        <v>656000</v>
      </c>
      <c r="G280" s="92">
        <f>SUM(G281+G283+G282)</f>
        <v>473200</v>
      </c>
      <c r="H280" s="92">
        <f aca="true" t="shared" si="144" ref="H280:P280">SUM(H281+H283+H282)</f>
        <v>0</v>
      </c>
      <c r="I280" s="92">
        <f t="shared" si="144"/>
        <v>182800</v>
      </c>
      <c r="J280" s="92">
        <f t="shared" si="144"/>
        <v>0</v>
      </c>
      <c r="K280" s="92">
        <f t="shared" si="144"/>
        <v>0</v>
      </c>
      <c r="L280" s="92">
        <f t="shared" si="144"/>
        <v>0</v>
      </c>
      <c r="M280" s="92">
        <f t="shared" si="144"/>
        <v>0</v>
      </c>
      <c r="N280" s="92">
        <f t="shared" si="144"/>
        <v>0</v>
      </c>
      <c r="O280" s="92">
        <f t="shared" si="144"/>
        <v>670000</v>
      </c>
      <c r="P280" s="92">
        <f t="shared" si="144"/>
        <v>670000</v>
      </c>
    </row>
    <row r="281" spans="1:19" s="101" customFormat="1" ht="15" customHeight="1">
      <c r="A281" s="111"/>
      <c r="B281" s="75"/>
      <c r="C281" s="72" t="s">
        <v>295</v>
      </c>
      <c r="D281" s="93">
        <v>179408.36</v>
      </c>
      <c r="E281" s="93">
        <v>216338.18</v>
      </c>
      <c r="F281" s="92">
        <f>SUM(G281:N281)</f>
        <v>473200</v>
      </c>
      <c r="G281" s="93">
        <v>473200</v>
      </c>
      <c r="H281" s="93">
        <v>0</v>
      </c>
      <c r="I281" s="93">
        <v>0</v>
      </c>
      <c r="J281" s="93">
        <v>0</v>
      </c>
      <c r="K281" s="93">
        <v>0</v>
      </c>
      <c r="L281" s="93">
        <v>0</v>
      </c>
      <c r="M281" s="93">
        <v>0</v>
      </c>
      <c r="N281" s="93">
        <v>0</v>
      </c>
      <c r="O281" s="93">
        <v>285000</v>
      </c>
      <c r="P281" s="93">
        <v>195000</v>
      </c>
      <c r="S281" s="102"/>
    </row>
    <row r="282" spans="1:19" s="101" customFormat="1" ht="15" customHeight="1">
      <c r="A282" s="111"/>
      <c r="B282" s="75"/>
      <c r="C282" s="72" t="s">
        <v>305</v>
      </c>
      <c r="D282" s="93">
        <v>0</v>
      </c>
      <c r="E282" s="93">
        <v>0</v>
      </c>
      <c r="F282" s="93">
        <f>SUM(G282:N282)</f>
        <v>0</v>
      </c>
      <c r="G282" s="93">
        <v>0</v>
      </c>
      <c r="H282" s="93">
        <v>0</v>
      </c>
      <c r="I282" s="93">
        <v>0</v>
      </c>
      <c r="J282" s="93">
        <v>0</v>
      </c>
      <c r="K282" s="93">
        <v>0</v>
      </c>
      <c r="L282" s="93">
        <v>0</v>
      </c>
      <c r="M282" s="93">
        <v>0</v>
      </c>
      <c r="N282" s="93">
        <v>0</v>
      </c>
      <c r="O282" s="93">
        <v>148000</v>
      </c>
      <c r="P282" s="93">
        <v>150000</v>
      </c>
      <c r="S282" s="102"/>
    </row>
    <row r="283" spans="1:19" s="101" customFormat="1" ht="15" customHeight="1">
      <c r="A283" s="111"/>
      <c r="B283" s="75"/>
      <c r="C283" s="57" t="s">
        <v>301</v>
      </c>
      <c r="D283" s="93">
        <v>205980.15</v>
      </c>
      <c r="E283" s="93">
        <v>212356.49</v>
      </c>
      <c r="F283" s="93">
        <f t="shared" si="131"/>
        <v>182800</v>
      </c>
      <c r="G283" s="93">
        <v>0</v>
      </c>
      <c r="H283" s="93">
        <v>0</v>
      </c>
      <c r="I283" s="93">
        <v>182800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237000</v>
      </c>
      <c r="P283" s="93">
        <v>325000</v>
      </c>
      <c r="S283" s="102"/>
    </row>
    <row r="284" spans="1:16" ht="25.5" customHeight="1">
      <c r="A284" s="109" t="s">
        <v>359</v>
      </c>
      <c r="B284" s="243" t="s">
        <v>195</v>
      </c>
      <c r="C284" s="240"/>
      <c r="D284" s="94">
        <f aca="true" t="shared" si="145" ref="D284:E286">D285</f>
        <v>0</v>
      </c>
      <c r="E284" s="94">
        <f t="shared" si="145"/>
        <v>0</v>
      </c>
      <c r="F284" s="98">
        <f t="shared" si="131"/>
        <v>70000</v>
      </c>
      <c r="G284" s="94">
        <f>G285</f>
        <v>70000</v>
      </c>
      <c r="H284" s="94">
        <f aca="true" t="shared" si="146" ref="H284:P284">H285</f>
        <v>0</v>
      </c>
      <c r="I284" s="94">
        <f t="shared" si="146"/>
        <v>0</v>
      </c>
      <c r="J284" s="94">
        <f t="shared" si="146"/>
        <v>0</v>
      </c>
      <c r="K284" s="94">
        <f t="shared" si="146"/>
        <v>0</v>
      </c>
      <c r="L284" s="94">
        <f t="shared" si="146"/>
        <v>0</v>
      </c>
      <c r="M284" s="94">
        <f t="shared" si="146"/>
        <v>0</v>
      </c>
      <c r="N284" s="94">
        <f t="shared" si="146"/>
        <v>0</v>
      </c>
      <c r="O284" s="94">
        <f t="shared" si="146"/>
        <v>0</v>
      </c>
      <c r="P284" s="94">
        <f t="shared" si="146"/>
        <v>0</v>
      </c>
    </row>
    <row r="285" spans="1:16" ht="21" customHeight="1">
      <c r="A285" s="104"/>
      <c r="B285" s="78">
        <v>3</v>
      </c>
      <c r="C285" s="110" t="s">
        <v>3</v>
      </c>
      <c r="D285" s="92">
        <f t="shared" si="145"/>
        <v>0</v>
      </c>
      <c r="E285" s="92">
        <f t="shared" si="145"/>
        <v>0</v>
      </c>
      <c r="F285" s="92">
        <f>SUM(G285:N285)</f>
        <v>70000</v>
      </c>
      <c r="G285" s="92">
        <f>G286</f>
        <v>70000</v>
      </c>
      <c r="H285" s="92">
        <f aca="true" t="shared" si="147" ref="H285:P285">H286</f>
        <v>0</v>
      </c>
      <c r="I285" s="92">
        <f t="shared" si="147"/>
        <v>0</v>
      </c>
      <c r="J285" s="92">
        <f t="shared" si="147"/>
        <v>0</v>
      </c>
      <c r="K285" s="92">
        <f t="shared" si="147"/>
        <v>0</v>
      </c>
      <c r="L285" s="92">
        <f t="shared" si="147"/>
        <v>0</v>
      </c>
      <c r="M285" s="92">
        <f t="shared" si="147"/>
        <v>0</v>
      </c>
      <c r="N285" s="92">
        <f t="shared" si="147"/>
        <v>0</v>
      </c>
      <c r="O285" s="92">
        <f t="shared" si="147"/>
        <v>0</v>
      </c>
      <c r="P285" s="92">
        <f t="shared" si="147"/>
        <v>0</v>
      </c>
    </row>
    <row r="286" spans="1:16" ht="18" customHeight="1">
      <c r="A286" s="104"/>
      <c r="B286" s="78">
        <v>38</v>
      </c>
      <c r="C286" s="110" t="s">
        <v>120</v>
      </c>
      <c r="D286" s="92">
        <f t="shared" si="145"/>
        <v>0</v>
      </c>
      <c r="E286" s="92">
        <f t="shared" si="145"/>
        <v>0</v>
      </c>
      <c r="F286" s="92">
        <f t="shared" si="131"/>
        <v>70000</v>
      </c>
      <c r="G286" s="92">
        <f>G287</f>
        <v>70000</v>
      </c>
      <c r="H286" s="92">
        <f aca="true" t="shared" si="148" ref="H286:P286">H287</f>
        <v>0</v>
      </c>
      <c r="I286" s="92">
        <f t="shared" si="148"/>
        <v>0</v>
      </c>
      <c r="J286" s="92">
        <f t="shared" si="148"/>
        <v>0</v>
      </c>
      <c r="K286" s="92">
        <f t="shared" si="148"/>
        <v>0</v>
      </c>
      <c r="L286" s="92">
        <f t="shared" si="148"/>
        <v>0</v>
      </c>
      <c r="M286" s="92">
        <f t="shared" si="148"/>
        <v>0</v>
      </c>
      <c r="N286" s="92">
        <f t="shared" si="148"/>
        <v>0</v>
      </c>
      <c r="O286" s="92">
        <f t="shared" si="148"/>
        <v>0</v>
      </c>
      <c r="P286" s="92">
        <f t="shared" si="148"/>
        <v>0</v>
      </c>
    </row>
    <row r="287" spans="1:19" s="101" customFormat="1" ht="15" customHeight="1">
      <c r="A287" s="111" t="s">
        <v>1</v>
      </c>
      <c r="B287" s="75"/>
      <c r="C287" s="72" t="s">
        <v>295</v>
      </c>
      <c r="D287" s="93">
        <v>0</v>
      </c>
      <c r="E287" s="93">
        <v>0</v>
      </c>
      <c r="F287" s="93">
        <f t="shared" si="131"/>
        <v>70000</v>
      </c>
      <c r="G287" s="93">
        <v>70000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93">
        <v>0</v>
      </c>
      <c r="S287" s="102"/>
    </row>
    <row r="288" spans="1:16" ht="24" customHeight="1">
      <c r="A288" s="109" t="s">
        <v>359</v>
      </c>
      <c r="B288" s="239" t="s">
        <v>218</v>
      </c>
      <c r="C288" s="240"/>
      <c r="D288" s="94">
        <f>D289</f>
        <v>59626.7</v>
      </c>
      <c r="E288" s="94">
        <f>E289</f>
        <v>597252.64</v>
      </c>
      <c r="F288" s="98">
        <f t="shared" si="131"/>
        <v>663620</v>
      </c>
      <c r="G288" s="94">
        <f aca="true" t="shared" si="149" ref="G288:P289">G289</f>
        <v>147290</v>
      </c>
      <c r="H288" s="94">
        <f t="shared" si="149"/>
        <v>0</v>
      </c>
      <c r="I288" s="94">
        <f t="shared" si="149"/>
        <v>115500</v>
      </c>
      <c r="J288" s="94">
        <f t="shared" si="149"/>
        <v>400830</v>
      </c>
      <c r="K288" s="94">
        <f t="shared" si="149"/>
        <v>0</v>
      </c>
      <c r="L288" s="94">
        <f t="shared" si="149"/>
        <v>0</v>
      </c>
      <c r="M288" s="94">
        <f t="shared" si="149"/>
        <v>0</v>
      </c>
      <c r="N288" s="94">
        <f t="shared" si="149"/>
        <v>0</v>
      </c>
      <c r="O288" s="94">
        <f t="shared" si="149"/>
        <v>330000</v>
      </c>
      <c r="P288" s="94">
        <f t="shared" si="149"/>
        <v>300000</v>
      </c>
    </row>
    <row r="289" spans="1:16" ht="21" customHeight="1">
      <c r="A289" s="104"/>
      <c r="B289" s="78">
        <v>4</v>
      </c>
      <c r="C289" s="110" t="s">
        <v>126</v>
      </c>
      <c r="D289" s="92">
        <f>D290</f>
        <v>59626.7</v>
      </c>
      <c r="E289" s="92">
        <f>E290</f>
        <v>597252.64</v>
      </c>
      <c r="F289" s="92">
        <f t="shared" si="131"/>
        <v>663620</v>
      </c>
      <c r="G289" s="92">
        <f t="shared" si="149"/>
        <v>147290</v>
      </c>
      <c r="H289" s="92">
        <f t="shared" si="149"/>
        <v>0</v>
      </c>
      <c r="I289" s="92">
        <f t="shared" si="149"/>
        <v>115500</v>
      </c>
      <c r="J289" s="92">
        <f t="shared" si="149"/>
        <v>400830</v>
      </c>
      <c r="K289" s="92">
        <f t="shared" si="149"/>
        <v>0</v>
      </c>
      <c r="L289" s="92">
        <f t="shared" si="149"/>
        <v>0</v>
      </c>
      <c r="M289" s="92">
        <f t="shared" si="149"/>
        <v>0</v>
      </c>
      <c r="N289" s="92">
        <f t="shared" si="149"/>
        <v>0</v>
      </c>
      <c r="O289" s="92">
        <f t="shared" si="149"/>
        <v>330000</v>
      </c>
      <c r="P289" s="92">
        <f t="shared" si="149"/>
        <v>300000</v>
      </c>
    </row>
    <row r="290" spans="1:16" ht="18" customHeight="1">
      <c r="A290" s="104" t="s">
        <v>1</v>
      </c>
      <c r="B290" s="78">
        <v>42</v>
      </c>
      <c r="C290" s="110" t="s">
        <v>124</v>
      </c>
      <c r="D290" s="92">
        <f>D291+D292+D293</f>
        <v>59626.7</v>
      </c>
      <c r="E290" s="92">
        <f>E291+E292+E293</f>
        <v>597252.64</v>
      </c>
      <c r="F290" s="92">
        <f t="shared" si="131"/>
        <v>663620</v>
      </c>
      <c r="G290" s="92">
        <f>G291+G292+G293</f>
        <v>147290</v>
      </c>
      <c r="H290" s="92">
        <f aca="true" t="shared" si="150" ref="H290:P290">H291+H292+H293</f>
        <v>0</v>
      </c>
      <c r="I290" s="92">
        <f t="shared" si="150"/>
        <v>115500</v>
      </c>
      <c r="J290" s="92">
        <f t="shared" si="150"/>
        <v>400830</v>
      </c>
      <c r="K290" s="92">
        <f t="shared" si="150"/>
        <v>0</v>
      </c>
      <c r="L290" s="92">
        <f t="shared" si="150"/>
        <v>0</v>
      </c>
      <c r="M290" s="92">
        <f t="shared" si="150"/>
        <v>0</v>
      </c>
      <c r="N290" s="92">
        <f t="shared" si="150"/>
        <v>0</v>
      </c>
      <c r="O290" s="92">
        <f t="shared" si="150"/>
        <v>330000</v>
      </c>
      <c r="P290" s="92">
        <f t="shared" si="150"/>
        <v>300000</v>
      </c>
    </row>
    <row r="291" spans="1:19" s="101" customFormat="1" ht="15" customHeight="1">
      <c r="A291" s="111" t="s">
        <v>1</v>
      </c>
      <c r="B291" s="75"/>
      <c r="C291" s="72" t="s">
        <v>295</v>
      </c>
      <c r="D291" s="93">
        <v>0</v>
      </c>
      <c r="E291" s="93">
        <v>63706.95</v>
      </c>
      <c r="F291" s="93">
        <f t="shared" si="131"/>
        <v>147290</v>
      </c>
      <c r="G291" s="93">
        <v>147290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19000</v>
      </c>
      <c r="P291" s="93">
        <v>40000</v>
      </c>
      <c r="S291" s="102"/>
    </row>
    <row r="292" spans="1:19" s="101" customFormat="1" ht="15" customHeight="1">
      <c r="A292" s="111" t="s">
        <v>1</v>
      </c>
      <c r="B292" s="75"/>
      <c r="C292" s="57" t="s">
        <v>301</v>
      </c>
      <c r="D292" s="93">
        <v>59626.7</v>
      </c>
      <c r="E292" s="93">
        <v>132722.81</v>
      </c>
      <c r="F292" s="93">
        <f>SUM(G292:N292)</f>
        <v>115500</v>
      </c>
      <c r="G292" s="93">
        <v>0</v>
      </c>
      <c r="H292" s="93">
        <v>0</v>
      </c>
      <c r="I292" s="93">
        <v>115500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70000</v>
      </c>
      <c r="P292" s="93">
        <v>60000</v>
      </c>
      <c r="S292" s="102"/>
    </row>
    <row r="293" spans="1:19" s="101" customFormat="1" ht="15" customHeight="1">
      <c r="A293" s="111" t="s">
        <v>1</v>
      </c>
      <c r="B293" s="75"/>
      <c r="C293" s="56" t="s">
        <v>300</v>
      </c>
      <c r="D293" s="93">
        <v>0</v>
      </c>
      <c r="E293" s="93">
        <v>400822.88</v>
      </c>
      <c r="F293" s="93">
        <f>SUM(G293:N293)</f>
        <v>400830</v>
      </c>
      <c r="G293" s="93">
        <v>0</v>
      </c>
      <c r="H293" s="93">
        <v>0</v>
      </c>
      <c r="I293" s="93">
        <v>0</v>
      </c>
      <c r="J293" s="93">
        <v>400830</v>
      </c>
      <c r="K293" s="93">
        <v>0</v>
      </c>
      <c r="L293" s="93">
        <v>0</v>
      </c>
      <c r="M293" s="93">
        <v>0</v>
      </c>
      <c r="N293" s="93">
        <v>0</v>
      </c>
      <c r="O293" s="93">
        <v>241000</v>
      </c>
      <c r="P293" s="93">
        <v>200000</v>
      </c>
      <c r="S293" s="102"/>
    </row>
    <row r="294" spans="1:16" ht="24" customHeight="1">
      <c r="A294" s="109" t="s">
        <v>359</v>
      </c>
      <c r="B294" s="239" t="s">
        <v>196</v>
      </c>
      <c r="C294" s="240"/>
      <c r="D294" s="94">
        <f>D295</f>
        <v>0</v>
      </c>
      <c r="E294" s="94">
        <f>E295</f>
        <v>106178.25</v>
      </c>
      <c r="F294" s="98">
        <f aca="true" t="shared" si="151" ref="F294:F303">SUM(G294:N294)</f>
        <v>43000</v>
      </c>
      <c r="G294" s="94">
        <f aca="true" t="shared" si="152" ref="G294:P295">G295</f>
        <v>0</v>
      </c>
      <c r="H294" s="94">
        <f t="shared" si="152"/>
        <v>0</v>
      </c>
      <c r="I294" s="94">
        <f t="shared" si="152"/>
        <v>0</v>
      </c>
      <c r="J294" s="94">
        <f t="shared" si="152"/>
        <v>0</v>
      </c>
      <c r="K294" s="94">
        <f t="shared" si="152"/>
        <v>0</v>
      </c>
      <c r="L294" s="94">
        <f t="shared" si="152"/>
        <v>0</v>
      </c>
      <c r="M294" s="94">
        <f t="shared" si="152"/>
        <v>0</v>
      </c>
      <c r="N294" s="94">
        <f t="shared" si="152"/>
        <v>43000</v>
      </c>
      <c r="O294" s="94">
        <f t="shared" si="152"/>
        <v>110000</v>
      </c>
      <c r="P294" s="94">
        <f t="shared" si="152"/>
        <v>150000</v>
      </c>
    </row>
    <row r="295" spans="1:16" ht="21" customHeight="1">
      <c r="A295" s="104"/>
      <c r="B295" s="78">
        <v>4</v>
      </c>
      <c r="C295" s="110" t="s">
        <v>126</v>
      </c>
      <c r="D295" s="92">
        <f>D296</f>
        <v>0</v>
      </c>
      <c r="E295" s="92">
        <f>E296</f>
        <v>106178.25</v>
      </c>
      <c r="F295" s="92">
        <f t="shared" si="151"/>
        <v>43000</v>
      </c>
      <c r="G295" s="92">
        <f t="shared" si="152"/>
        <v>0</v>
      </c>
      <c r="H295" s="92">
        <f t="shared" si="152"/>
        <v>0</v>
      </c>
      <c r="I295" s="92">
        <f t="shared" si="152"/>
        <v>0</v>
      </c>
      <c r="J295" s="92">
        <f t="shared" si="152"/>
        <v>0</v>
      </c>
      <c r="K295" s="92">
        <f t="shared" si="152"/>
        <v>0</v>
      </c>
      <c r="L295" s="92">
        <f t="shared" si="152"/>
        <v>0</v>
      </c>
      <c r="M295" s="92">
        <f t="shared" si="152"/>
        <v>0</v>
      </c>
      <c r="N295" s="92">
        <f t="shared" si="152"/>
        <v>43000</v>
      </c>
      <c r="O295" s="92">
        <f t="shared" si="152"/>
        <v>110000</v>
      </c>
      <c r="P295" s="92">
        <f t="shared" si="152"/>
        <v>150000</v>
      </c>
    </row>
    <row r="296" spans="1:16" ht="18" customHeight="1">
      <c r="A296" s="104" t="s">
        <v>1</v>
      </c>
      <c r="B296" s="78">
        <v>42</v>
      </c>
      <c r="C296" s="110" t="s">
        <v>124</v>
      </c>
      <c r="D296" s="92">
        <f>D299+D298+D297</f>
        <v>0</v>
      </c>
      <c r="E296" s="92">
        <f>E299+E298+E297</f>
        <v>106178.25</v>
      </c>
      <c r="F296" s="92">
        <f t="shared" si="151"/>
        <v>43000</v>
      </c>
      <c r="G296" s="92">
        <f>G299+G298+G297</f>
        <v>0</v>
      </c>
      <c r="H296" s="92">
        <f aca="true" t="shared" si="153" ref="H296:P296">H299+H298+H297</f>
        <v>0</v>
      </c>
      <c r="I296" s="92">
        <f t="shared" si="153"/>
        <v>0</v>
      </c>
      <c r="J296" s="92">
        <f t="shared" si="153"/>
        <v>0</v>
      </c>
      <c r="K296" s="92">
        <f t="shared" si="153"/>
        <v>0</v>
      </c>
      <c r="L296" s="92">
        <f t="shared" si="153"/>
        <v>0</v>
      </c>
      <c r="M296" s="92">
        <f t="shared" si="153"/>
        <v>0</v>
      </c>
      <c r="N296" s="92">
        <f t="shared" si="153"/>
        <v>43000</v>
      </c>
      <c r="O296" s="92">
        <f t="shared" si="153"/>
        <v>110000</v>
      </c>
      <c r="P296" s="92">
        <f t="shared" si="153"/>
        <v>150000</v>
      </c>
    </row>
    <row r="297" spans="1:19" s="101" customFormat="1" ht="15" customHeight="1">
      <c r="A297" s="111" t="s">
        <v>1</v>
      </c>
      <c r="B297" s="75"/>
      <c r="C297" s="72" t="s">
        <v>295</v>
      </c>
      <c r="D297" s="93">
        <v>0</v>
      </c>
      <c r="E297" s="93">
        <v>0</v>
      </c>
      <c r="F297" s="93">
        <f t="shared" si="151"/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110000</v>
      </c>
      <c r="P297" s="93">
        <v>150000</v>
      </c>
      <c r="S297" s="102"/>
    </row>
    <row r="298" spans="1:19" s="101" customFormat="1" ht="15" customHeight="1">
      <c r="A298" s="111" t="s">
        <v>1</v>
      </c>
      <c r="B298" s="75"/>
      <c r="C298" s="57" t="s">
        <v>301</v>
      </c>
      <c r="D298" s="93">
        <v>0</v>
      </c>
      <c r="E298" s="93">
        <v>79633.69</v>
      </c>
      <c r="F298" s="93">
        <f t="shared" si="151"/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  <c r="P298" s="93">
        <v>0</v>
      </c>
      <c r="S298" s="102"/>
    </row>
    <row r="299" spans="1:19" s="101" customFormat="1" ht="15" customHeight="1">
      <c r="A299" s="111" t="s">
        <v>1</v>
      </c>
      <c r="B299" s="75"/>
      <c r="C299" s="56" t="s">
        <v>313</v>
      </c>
      <c r="D299" s="93">
        <v>0</v>
      </c>
      <c r="E299" s="93">
        <v>26544.56</v>
      </c>
      <c r="F299" s="93">
        <f t="shared" si="151"/>
        <v>43000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0</v>
      </c>
      <c r="M299" s="93">
        <v>0</v>
      </c>
      <c r="N299" s="93">
        <v>43000</v>
      </c>
      <c r="O299" s="93">
        <v>0</v>
      </c>
      <c r="P299" s="93">
        <v>0</v>
      </c>
      <c r="S299" s="102"/>
    </row>
    <row r="300" spans="1:16" ht="24" customHeight="1">
      <c r="A300" s="109" t="s">
        <v>359</v>
      </c>
      <c r="B300" s="239" t="s">
        <v>197</v>
      </c>
      <c r="C300" s="240"/>
      <c r="D300" s="94">
        <f aca="true" t="shared" si="154" ref="D300:E302">D301</f>
        <v>0</v>
      </c>
      <c r="E300" s="94">
        <f t="shared" si="154"/>
        <v>13272.28</v>
      </c>
      <c r="F300" s="98">
        <f t="shared" si="151"/>
        <v>15000</v>
      </c>
      <c r="G300" s="94">
        <f aca="true" t="shared" si="155" ref="G300:P302">G301</f>
        <v>15000</v>
      </c>
      <c r="H300" s="94">
        <f t="shared" si="155"/>
        <v>0</v>
      </c>
      <c r="I300" s="94">
        <f t="shared" si="155"/>
        <v>0</v>
      </c>
      <c r="J300" s="94">
        <f t="shared" si="155"/>
        <v>0</v>
      </c>
      <c r="K300" s="94">
        <f t="shared" si="155"/>
        <v>0</v>
      </c>
      <c r="L300" s="94">
        <f t="shared" si="155"/>
        <v>0</v>
      </c>
      <c r="M300" s="94">
        <f t="shared" si="155"/>
        <v>0</v>
      </c>
      <c r="N300" s="94">
        <f t="shared" si="155"/>
        <v>0</v>
      </c>
      <c r="O300" s="94">
        <f t="shared" si="155"/>
        <v>5000</v>
      </c>
      <c r="P300" s="94">
        <f t="shared" si="155"/>
        <v>5000</v>
      </c>
    </row>
    <row r="301" spans="1:16" ht="21" customHeight="1">
      <c r="A301" s="104"/>
      <c r="B301" s="78">
        <v>4</v>
      </c>
      <c r="C301" s="110" t="s">
        <v>126</v>
      </c>
      <c r="D301" s="92">
        <f t="shared" si="154"/>
        <v>0</v>
      </c>
      <c r="E301" s="92">
        <f t="shared" si="154"/>
        <v>13272.28</v>
      </c>
      <c r="F301" s="92">
        <f t="shared" si="151"/>
        <v>15000</v>
      </c>
      <c r="G301" s="92">
        <f t="shared" si="155"/>
        <v>15000</v>
      </c>
      <c r="H301" s="92">
        <f t="shared" si="155"/>
        <v>0</v>
      </c>
      <c r="I301" s="92">
        <f t="shared" si="155"/>
        <v>0</v>
      </c>
      <c r="J301" s="92">
        <f t="shared" si="155"/>
        <v>0</v>
      </c>
      <c r="K301" s="92">
        <f t="shared" si="155"/>
        <v>0</v>
      </c>
      <c r="L301" s="92">
        <f t="shared" si="155"/>
        <v>0</v>
      </c>
      <c r="M301" s="92">
        <f t="shared" si="155"/>
        <v>0</v>
      </c>
      <c r="N301" s="92">
        <f t="shared" si="155"/>
        <v>0</v>
      </c>
      <c r="O301" s="92">
        <f t="shared" si="155"/>
        <v>5000</v>
      </c>
      <c r="P301" s="92">
        <f t="shared" si="155"/>
        <v>5000</v>
      </c>
    </row>
    <row r="302" spans="1:16" ht="18" customHeight="1">
      <c r="A302" s="104" t="s">
        <v>1</v>
      </c>
      <c r="B302" s="78">
        <v>42</v>
      </c>
      <c r="C302" s="110" t="s">
        <v>124</v>
      </c>
      <c r="D302" s="92">
        <f t="shared" si="154"/>
        <v>0</v>
      </c>
      <c r="E302" s="92">
        <f t="shared" si="154"/>
        <v>13272.28</v>
      </c>
      <c r="F302" s="92">
        <f t="shared" si="151"/>
        <v>15000</v>
      </c>
      <c r="G302" s="92">
        <f t="shared" si="155"/>
        <v>15000</v>
      </c>
      <c r="H302" s="92">
        <f t="shared" si="155"/>
        <v>0</v>
      </c>
      <c r="I302" s="92">
        <f t="shared" si="155"/>
        <v>0</v>
      </c>
      <c r="J302" s="92">
        <f t="shared" si="155"/>
        <v>0</v>
      </c>
      <c r="K302" s="92">
        <f t="shared" si="155"/>
        <v>0</v>
      </c>
      <c r="L302" s="92">
        <f t="shared" si="155"/>
        <v>0</v>
      </c>
      <c r="M302" s="92">
        <f t="shared" si="155"/>
        <v>0</v>
      </c>
      <c r="N302" s="92">
        <f t="shared" si="155"/>
        <v>0</v>
      </c>
      <c r="O302" s="92">
        <f t="shared" si="155"/>
        <v>5000</v>
      </c>
      <c r="P302" s="92">
        <f t="shared" si="155"/>
        <v>5000</v>
      </c>
    </row>
    <row r="303" spans="1:19" s="101" customFormat="1" ht="15" customHeight="1">
      <c r="A303" s="111" t="s">
        <v>1</v>
      </c>
      <c r="B303" s="75"/>
      <c r="C303" s="72" t="s">
        <v>295</v>
      </c>
      <c r="D303" s="93">
        <v>0</v>
      </c>
      <c r="E303" s="93">
        <v>13272.28</v>
      </c>
      <c r="F303" s="93">
        <f t="shared" si="151"/>
        <v>15000</v>
      </c>
      <c r="G303" s="93">
        <v>15000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5000</v>
      </c>
      <c r="P303" s="93">
        <v>5000</v>
      </c>
      <c r="S303" s="102"/>
    </row>
    <row r="304" spans="1:16" ht="27" customHeight="1">
      <c r="A304" s="121"/>
      <c r="B304" s="248" t="s">
        <v>148</v>
      </c>
      <c r="C304" s="249"/>
      <c r="D304" s="90">
        <f>D305+D309+D315+D319</f>
        <v>101079.12</v>
      </c>
      <c r="E304" s="90">
        <f>E305+E309+E315+E319</f>
        <v>650341.76</v>
      </c>
      <c r="F304" s="90">
        <f aca="true" t="shared" si="156" ref="F304:F319">SUM(G304:N304)</f>
        <v>1080000</v>
      </c>
      <c r="G304" s="90">
        <f>G305+G309+G315+G319</f>
        <v>80000</v>
      </c>
      <c r="H304" s="90">
        <f aca="true" t="shared" si="157" ref="H304:P304">H305+H309+H315+H319</f>
        <v>0</v>
      </c>
      <c r="I304" s="90">
        <f t="shared" si="157"/>
        <v>0</v>
      </c>
      <c r="J304" s="90">
        <f t="shared" si="157"/>
        <v>0</v>
      </c>
      <c r="K304" s="90">
        <f t="shared" si="157"/>
        <v>0</v>
      </c>
      <c r="L304" s="90">
        <f t="shared" si="157"/>
        <v>0</v>
      </c>
      <c r="M304" s="90">
        <f t="shared" si="157"/>
        <v>0</v>
      </c>
      <c r="N304" s="90">
        <f t="shared" si="157"/>
        <v>1000000</v>
      </c>
      <c r="O304" s="90">
        <f t="shared" si="157"/>
        <v>1110000</v>
      </c>
      <c r="P304" s="90">
        <f t="shared" si="157"/>
        <v>310000</v>
      </c>
    </row>
    <row r="305" spans="1:16" ht="24" customHeight="1">
      <c r="A305" s="109" t="s">
        <v>359</v>
      </c>
      <c r="B305" s="244" t="s">
        <v>149</v>
      </c>
      <c r="C305" s="245"/>
      <c r="D305" s="94">
        <f aca="true" t="shared" si="158" ref="D305:P307">D306</f>
        <v>0</v>
      </c>
      <c r="E305" s="94">
        <f t="shared" si="158"/>
        <v>0</v>
      </c>
      <c r="F305" s="98">
        <f t="shared" si="156"/>
        <v>0</v>
      </c>
      <c r="G305" s="94">
        <f t="shared" si="158"/>
        <v>0</v>
      </c>
      <c r="H305" s="94">
        <f t="shared" si="158"/>
        <v>0</v>
      </c>
      <c r="I305" s="94">
        <f t="shared" si="158"/>
        <v>0</v>
      </c>
      <c r="J305" s="94">
        <f t="shared" si="158"/>
        <v>0</v>
      </c>
      <c r="K305" s="94">
        <f t="shared" si="158"/>
        <v>0</v>
      </c>
      <c r="L305" s="94">
        <f t="shared" si="158"/>
        <v>0</v>
      </c>
      <c r="M305" s="94">
        <f t="shared" si="158"/>
        <v>0</v>
      </c>
      <c r="N305" s="94">
        <f t="shared" si="158"/>
        <v>0</v>
      </c>
      <c r="O305" s="94">
        <f t="shared" si="158"/>
        <v>0</v>
      </c>
      <c r="P305" s="94">
        <f t="shared" si="158"/>
        <v>0</v>
      </c>
    </row>
    <row r="306" spans="1:16" ht="21" customHeight="1">
      <c r="A306" s="104"/>
      <c r="B306" s="78" t="s">
        <v>81</v>
      </c>
      <c r="C306" s="110" t="s">
        <v>122</v>
      </c>
      <c r="D306" s="92">
        <f>D307</f>
        <v>0</v>
      </c>
      <c r="E306" s="92">
        <f>E307</f>
        <v>0</v>
      </c>
      <c r="F306" s="92">
        <f t="shared" si="156"/>
        <v>0</v>
      </c>
      <c r="G306" s="92">
        <f>G307</f>
        <v>0</v>
      </c>
      <c r="H306" s="92">
        <f t="shared" si="158"/>
        <v>0</v>
      </c>
      <c r="I306" s="92">
        <f t="shared" si="158"/>
        <v>0</v>
      </c>
      <c r="J306" s="92">
        <f t="shared" si="158"/>
        <v>0</v>
      </c>
      <c r="K306" s="92">
        <f t="shared" si="158"/>
        <v>0</v>
      </c>
      <c r="L306" s="92">
        <f t="shared" si="158"/>
        <v>0</v>
      </c>
      <c r="M306" s="92">
        <f t="shared" si="158"/>
        <v>0</v>
      </c>
      <c r="N306" s="92">
        <f t="shared" si="158"/>
        <v>0</v>
      </c>
      <c r="O306" s="92">
        <f t="shared" si="158"/>
        <v>0</v>
      </c>
      <c r="P306" s="92">
        <f t="shared" si="158"/>
        <v>0</v>
      </c>
    </row>
    <row r="307" spans="1:16" ht="18" customHeight="1">
      <c r="A307" s="104"/>
      <c r="B307" s="78" t="s">
        <v>82</v>
      </c>
      <c r="C307" s="110" t="s">
        <v>123</v>
      </c>
      <c r="D307" s="92">
        <f>D308</f>
        <v>0</v>
      </c>
      <c r="E307" s="92">
        <f>E308</f>
        <v>0</v>
      </c>
      <c r="F307" s="92">
        <f t="shared" si="156"/>
        <v>0</v>
      </c>
      <c r="G307" s="92">
        <f>G308</f>
        <v>0</v>
      </c>
      <c r="H307" s="92">
        <f t="shared" si="158"/>
        <v>0</v>
      </c>
      <c r="I307" s="92">
        <f t="shared" si="158"/>
        <v>0</v>
      </c>
      <c r="J307" s="92">
        <f t="shared" si="158"/>
        <v>0</v>
      </c>
      <c r="K307" s="92">
        <f t="shared" si="158"/>
        <v>0</v>
      </c>
      <c r="L307" s="92">
        <f t="shared" si="158"/>
        <v>0</v>
      </c>
      <c r="M307" s="92">
        <f t="shared" si="158"/>
        <v>0</v>
      </c>
      <c r="N307" s="92">
        <f t="shared" si="158"/>
        <v>0</v>
      </c>
      <c r="O307" s="92">
        <f t="shared" si="158"/>
        <v>0</v>
      </c>
      <c r="P307" s="92">
        <f t="shared" si="158"/>
        <v>0</v>
      </c>
    </row>
    <row r="308" spans="1:19" s="101" customFormat="1" ht="15" customHeight="1">
      <c r="A308" s="111"/>
      <c r="B308" s="75"/>
      <c r="C308" s="72" t="s">
        <v>295</v>
      </c>
      <c r="D308" s="93">
        <v>0</v>
      </c>
      <c r="E308" s="93">
        <v>0</v>
      </c>
      <c r="F308" s="93">
        <f t="shared" si="156"/>
        <v>0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0</v>
      </c>
      <c r="M308" s="93">
        <v>0</v>
      </c>
      <c r="N308" s="93">
        <v>0</v>
      </c>
      <c r="O308" s="93"/>
      <c r="P308" s="93"/>
      <c r="S308" s="102"/>
    </row>
    <row r="309" spans="1:16" ht="24" customHeight="1">
      <c r="A309" s="130" t="s">
        <v>359</v>
      </c>
      <c r="B309" s="241" t="s">
        <v>183</v>
      </c>
      <c r="C309" s="242"/>
      <c r="D309" s="143">
        <f>D310</f>
        <v>71960.65</v>
      </c>
      <c r="E309" s="143">
        <f>E310</f>
        <v>0</v>
      </c>
      <c r="F309" s="147">
        <f t="shared" si="156"/>
        <v>40000</v>
      </c>
      <c r="G309" s="143">
        <f aca="true" t="shared" si="159" ref="G309:P309">G310</f>
        <v>40000</v>
      </c>
      <c r="H309" s="143">
        <f t="shared" si="159"/>
        <v>0</v>
      </c>
      <c r="I309" s="143">
        <f t="shared" si="159"/>
        <v>0</v>
      </c>
      <c r="J309" s="143">
        <f t="shared" si="159"/>
        <v>0</v>
      </c>
      <c r="K309" s="143">
        <f t="shared" si="159"/>
        <v>0</v>
      </c>
      <c r="L309" s="143">
        <f t="shared" si="159"/>
        <v>0</v>
      </c>
      <c r="M309" s="143">
        <f t="shared" si="159"/>
        <v>0</v>
      </c>
      <c r="N309" s="143">
        <f t="shared" si="159"/>
        <v>0</v>
      </c>
      <c r="O309" s="143">
        <f t="shared" si="159"/>
        <v>70000</v>
      </c>
      <c r="P309" s="143">
        <f t="shared" si="159"/>
        <v>70000</v>
      </c>
    </row>
    <row r="310" spans="1:19" s="125" customFormat="1" ht="21" customHeight="1">
      <c r="A310" s="104"/>
      <c r="B310" s="78">
        <v>4</v>
      </c>
      <c r="C310" s="110" t="s">
        <v>126</v>
      </c>
      <c r="D310" s="92">
        <f>D311</f>
        <v>71960.65</v>
      </c>
      <c r="E310" s="92">
        <f>E311</f>
        <v>0</v>
      </c>
      <c r="F310" s="92">
        <f t="shared" si="156"/>
        <v>40000</v>
      </c>
      <c r="G310" s="92">
        <f aca="true" t="shared" si="160" ref="G310:P310">G311</f>
        <v>40000</v>
      </c>
      <c r="H310" s="92">
        <f t="shared" si="160"/>
        <v>0</v>
      </c>
      <c r="I310" s="92">
        <f t="shared" si="160"/>
        <v>0</v>
      </c>
      <c r="J310" s="92">
        <f t="shared" si="160"/>
        <v>0</v>
      </c>
      <c r="K310" s="92">
        <f t="shared" si="160"/>
        <v>0</v>
      </c>
      <c r="L310" s="92">
        <f t="shared" si="160"/>
        <v>0</v>
      </c>
      <c r="M310" s="92">
        <f t="shared" si="160"/>
        <v>0</v>
      </c>
      <c r="N310" s="92">
        <f t="shared" si="160"/>
        <v>0</v>
      </c>
      <c r="O310" s="92">
        <f t="shared" si="160"/>
        <v>70000</v>
      </c>
      <c r="P310" s="92">
        <f t="shared" si="160"/>
        <v>70000</v>
      </c>
      <c r="S310" s="126"/>
    </row>
    <row r="311" spans="1:16" ht="18" customHeight="1">
      <c r="A311" s="131" t="s">
        <v>1</v>
      </c>
      <c r="B311" s="132">
        <v>42</v>
      </c>
      <c r="C311" s="133" t="s">
        <v>124</v>
      </c>
      <c r="D311" s="96">
        <f>D312+D313+D314</f>
        <v>71960.65</v>
      </c>
      <c r="E311" s="96">
        <f>E312+E313+E314</f>
        <v>0</v>
      </c>
      <c r="F311" s="96">
        <f t="shared" si="156"/>
        <v>40000</v>
      </c>
      <c r="G311" s="96">
        <f>G312+G313+G314</f>
        <v>40000</v>
      </c>
      <c r="H311" s="96">
        <f aca="true" t="shared" si="161" ref="H311:P311">H312+H313+H314</f>
        <v>0</v>
      </c>
      <c r="I311" s="96">
        <f t="shared" si="161"/>
        <v>0</v>
      </c>
      <c r="J311" s="96">
        <f t="shared" si="161"/>
        <v>0</v>
      </c>
      <c r="K311" s="96">
        <f t="shared" si="161"/>
        <v>0</v>
      </c>
      <c r="L311" s="96">
        <f t="shared" si="161"/>
        <v>0</v>
      </c>
      <c r="M311" s="96">
        <f t="shared" si="161"/>
        <v>0</v>
      </c>
      <c r="N311" s="96">
        <f t="shared" si="161"/>
        <v>0</v>
      </c>
      <c r="O311" s="96">
        <f t="shared" si="161"/>
        <v>70000</v>
      </c>
      <c r="P311" s="96">
        <f t="shared" si="161"/>
        <v>70000</v>
      </c>
    </row>
    <row r="312" spans="1:19" s="101" customFormat="1" ht="15" customHeight="1">
      <c r="A312" s="111" t="s">
        <v>1</v>
      </c>
      <c r="B312" s="75"/>
      <c r="C312" s="72" t="s">
        <v>295</v>
      </c>
      <c r="D312" s="93">
        <v>0</v>
      </c>
      <c r="E312" s="93">
        <v>0</v>
      </c>
      <c r="F312" s="93">
        <f t="shared" si="156"/>
        <v>40000</v>
      </c>
      <c r="G312" s="93">
        <v>40000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70000</v>
      </c>
      <c r="P312" s="93">
        <v>59077</v>
      </c>
      <c r="S312" s="102"/>
    </row>
    <row r="313" spans="1:19" s="101" customFormat="1" ht="15" customHeight="1">
      <c r="A313" s="111" t="s">
        <v>1</v>
      </c>
      <c r="B313" s="75"/>
      <c r="C313" s="57" t="s">
        <v>301</v>
      </c>
      <c r="D313" s="93">
        <v>71960.65</v>
      </c>
      <c r="E313" s="93">
        <v>0</v>
      </c>
      <c r="F313" s="93">
        <f>SUM(G313:N313)</f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  <c r="P313" s="93">
        <v>0</v>
      </c>
      <c r="S313" s="102"/>
    </row>
    <row r="314" spans="1:19" s="101" customFormat="1" ht="15" customHeight="1">
      <c r="A314" s="111" t="s">
        <v>1</v>
      </c>
      <c r="B314" s="75"/>
      <c r="C314" s="56" t="s">
        <v>313</v>
      </c>
      <c r="D314" s="93">
        <v>0</v>
      </c>
      <c r="E314" s="93">
        <v>0</v>
      </c>
      <c r="F314" s="93">
        <f>SUM(G314:N314)</f>
        <v>0</v>
      </c>
      <c r="G314" s="93">
        <v>0</v>
      </c>
      <c r="H314" s="93">
        <v>0</v>
      </c>
      <c r="I314" s="93">
        <v>0</v>
      </c>
      <c r="J314" s="93">
        <v>0</v>
      </c>
      <c r="K314" s="93">
        <v>0</v>
      </c>
      <c r="L314" s="93">
        <v>0</v>
      </c>
      <c r="M314" s="93">
        <v>0</v>
      </c>
      <c r="N314" s="93">
        <v>0</v>
      </c>
      <c r="O314" s="93">
        <v>0</v>
      </c>
      <c r="P314" s="93">
        <v>10923</v>
      </c>
      <c r="S314" s="102"/>
    </row>
    <row r="315" spans="1:16" ht="24" customHeight="1">
      <c r="A315" s="109" t="s">
        <v>359</v>
      </c>
      <c r="B315" s="244" t="s">
        <v>198</v>
      </c>
      <c r="C315" s="245"/>
      <c r="D315" s="94">
        <f aca="true" t="shared" si="162" ref="D315:P317">D316</f>
        <v>29118.47</v>
      </c>
      <c r="E315" s="94">
        <f t="shared" si="162"/>
        <v>53089.12</v>
      </c>
      <c r="F315" s="98">
        <f t="shared" si="156"/>
        <v>40000</v>
      </c>
      <c r="G315" s="94">
        <f t="shared" si="162"/>
        <v>40000</v>
      </c>
      <c r="H315" s="94">
        <f t="shared" si="162"/>
        <v>0</v>
      </c>
      <c r="I315" s="94">
        <f t="shared" si="162"/>
        <v>0</v>
      </c>
      <c r="J315" s="94">
        <f t="shared" si="162"/>
        <v>0</v>
      </c>
      <c r="K315" s="94">
        <f t="shared" si="162"/>
        <v>0</v>
      </c>
      <c r="L315" s="94">
        <f t="shared" si="162"/>
        <v>0</v>
      </c>
      <c r="M315" s="94">
        <f t="shared" si="162"/>
        <v>0</v>
      </c>
      <c r="N315" s="94">
        <f t="shared" si="162"/>
        <v>0</v>
      </c>
      <c r="O315" s="94">
        <f>O316</f>
        <v>40000</v>
      </c>
      <c r="P315" s="94">
        <f>P316</f>
        <v>40000</v>
      </c>
    </row>
    <row r="316" spans="1:16" ht="21" customHeight="1">
      <c r="A316" s="104"/>
      <c r="B316" s="78">
        <v>3</v>
      </c>
      <c r="C316" s="110" t="s">
        <v>3</v>
      </c>
      <c r="D316" s="92">
        <f t="shared" si="162"/>
        <v>29118.47</v>
      </c>
      <c r="E316" s="92">
        <f t="shared" si="162"/>
        <v>53089.12</v>
      </c>
      <c r="F316" s="92">
        <f t="shared" si="156"/>
        <v>40000</v>
      </c>
      <c r="G316" s="92">
        <f t="shared" si="162"/>
        <v>40000</v>
      </c>
      <c r="H316" s="92">
        <f t="shared" si="162"/>
        <v>0</v>
      </c>
      <c r="I316" s="92">
        <f t="shared" si="162"/>
        <v>0</v>
      </c>
      <c r="J316" s="92">
        <f t="shared" si="162"/>
        <v>0</v>
      </c>
      <c r="K316" s="92">
        <f t="shared" si="162"/>
        <v>0</v>
      </c>
      <c r="L316" s="92">
        <f t="shared" si="162"/>
        <v>0</v>
      </c>
      <c r="M316" s="92">
        <f t="shared" si="162"/>
        <v>0</v>
      </c>
      <c r="N316" s="92">
        <f t="shared" si="162"/>
        <v>0</v>
      </c>
      <c r="O316" s="92">
        <f>O317</f>
        <v>40000</v>
      </c>
      <c r="P316" s="92">
        <f>P317</f>
        <v>40000</v>
      </c>
    </row>
    <row r="317" spans="1:16" ht="18" customHeight="1">
      <c r="A317" s="104"/>
      <c r="B317" s="78">
        <v>32</v>
      </c>
      <c r="C317" s="110" t="s">
        <v>7</v>
      </c>
      <c r="D317" s="92">
        <f>D318</f>
        <v>29118.47</v>
      </c>
      <c r="E317" s="92">
        <f>E318</f>
        <v>53089.12</v>
      </c>
      <c r="F317" s="92">
        <f t="shared" si="156"/>
        <v>40000</v>
      </c>
      <c r="G317" s="92">
        <f>G318</f>
        <v>40000</v>
      </c>
      <c r="H317" s="92">
        <f t="shared" si="162"/>
        <v>0</v>
      </c>
      <c r="I317" s="92">
        <f t="shared" si="162"/>
        <v>0</v>
      </c>
      <c r="J317" s="92">
        <f t="shared" si="162"/>
        <v>0</v>
      </c>
      <c r="K317" s="92">
        <f t="shared" si="162"/>
        <v>0</v>
      </c>
      <c r="L317" s="92">
        <f t="shared" si="162"/>
        <v>0</v>
      </c>
      <c r="M317" s="92">
        <f t="shared" si="162"/>
        <v>0</v>
      </c>
      <c r="N317" s="92">
        <f t="shared" si="162"/>
        <v>0</v>
      </c>
      <c r="O317" s="92">
        <f t="shared" si="162"/>
        <v>40000</v>
      </c>
      <c r="P317" s="92">
        <f t="shared" si="162"/>
        <v>40000</v>
      </c>
    </row>
    <row r="318" spans="1:19" s="101" customFormat="1" ht="15" customHeight="1">
      <c r="A318" s="111"/>
      <c r="B318" s="75"/>
      <c r="C318" s="72" t="s">
        <v>295</v>
      </c>
      <c r="D318" s="93">
        <v>29118.47</v>
      </c>
      <c r="E318" s="93">
        <v>53089.12</v>
      </c>
      <c r="F318" s="93">
        <f t="shared" si="156"/>
        <v>40000</v>
      </c>
      <c r="G318" s="93">
        <v>40000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40000</v>
      </c>
      <c r="P318" s="93">
        <v>40000</v>
      </c>
      <c r="R318" s="102"/>
      <c r="S318" s="102"/>
    </row>
    <row r="319" spans="1:16" ht="25.5" customHeight="1">
      <c r="A319" s="109" t="s">
        <v>359</v>
      </c>
      <c r="B319" s="243" t="s">
        <v>391</v>
      </c>
      <c r="C319" s="240"/>
      <c r="D319" s="94">
        <f>D320</f>
        <v>0</v>
      </c>
      <c r="E319" s="94">
        <f>E320</f>
        <v>597252.64</v>
      </c>
      <c r="F319" s="98">
        <f t="shared" si="156"/>
        <v>1000000</v>
      </c>
      <c r="G319" s="94">
        <f>G320</f>
        <v>0</v>
      </c>
      <c r="H319" s="94">
        <f aca="true" t="shared" si="163" ref="H319:P320">H320</f>
        <v>0</v>
      </c>
      <c r="I319" s="94">
        <f t="shared" si="163"/>
        <v>0</v>
      </c>
      <c r="J319" s="94">
        <f t="shared" si="163"/>
        <v>0</v>
      </c>
      <c r="K319" s="94">
        <f t="shared" si="163"/>
        <v>0</v>
      </c>
      <c r="L319" s="94">
        <f t="shared" si="163"/>
        <v>0</v>
      </c>
      <c r="M319" s="94">
        <f t="shared" si="163"/>
        <v>0</v>
      </c>
      <c r="N319" s="94">
        <f t="shared" si="163"/>
        <v>1000000</v>
      </c>
      <c r="O319" s="94">
        <f t="shared" si="163"/>
        <v>1000000</v>
      </c>
      <c r="P319" s="94">
        <f t="shared" si="163"/>
        <v>200000</v>
      </c>
    </row>
    <row r="320" spans="1:16" ht="21" customHeight="1">
      <c r="A320" s="104"/>
      <c r="B320" s="78">
        <v>3</v>
      </c>
      <c r="C320" s="110" t="s">
        <v>3</v>
      </c>
      <c r="D320" s="92">
        <f>D321</f>
        <v>0</v>
      </c>
      <c r="E320" s="92">
        <f>E321</f>
        <v>597252.64</v>
      </c>
      <c r="F320" s="92">
        <f>SUM(G320:N320)</f>
        <v>1000000</v>
      </c>
      <c r="G320" s="92">
        <f>G321</f>
        <v>0</v>
      </c>
      <c r="H320" s="92">
        <f t="shared" si="163"/>
        <v>0</v>
      </c>
      <c r="I320" s="92">
        <f t="shared" si="163"/>
        <v>0</v>
      </c>
      <c r="J320" s="92">
        <f t="shared" si="163"/>
        <v>0</v>
      </c>
      <c r="K320" s="92">
        <f t="shared" si="163"/>
        <v>0</v>
      </c>
      <c r="L320" s="92">
        <f t="shared" si="163"/>
        <v>0</v>
      </c>
      <c r="M320" s="92">
        <f t="shared" si="163"/>
        <v>0</v>
      </c>
      <c r="N320" s="92">
        <f t="shared" si="163"/>
        <v>1000000</v>
      </c>
      <c r="O320" s="92">
        <f t="shared" si="163"/>
        <v>1000000</v>
      </c>
      <c r="P320" s="92">
        <f t="shared" si="163"/>
        <v>200000</v>
      </c>
    </row>
    <row r="321" spans="1:16" ht="18" customHeight="1">
      <c r="A321" s="104"/>
      <c r="B321" s="78">
        <v>38</v>
      </c>
      <c r="C321" s="110" t="s">
        <v>120</v>
      </c>
      <c r="D321" s="92">
        <f>D322+D323</f>
        <v>0</v>
      </c>
      <c r="E321" s="92">
        <f>E322+E323</f>
        <v>597252.64</v>
      </c>
      <c r="F321" s="92">
        <f>SUM(G321:N321)</f>
        <v>1000000</v>
      </c>
      <c r="G321" s="92">
        <f>G322+G323</f>
        <v>0</v>
      </c>
      <c r="H321" s="92">
        <f aca="true" t="shared" si="164" ref="H321:P321">H322+H323</f>
        <v>0</v>
      </c>
      <c r="I321" s="92">
        <f t="shared" si="164"/>
        <v>0</v>
      </c>
      <c r="J321" s="92">
        <f t="shared" si="164"/>
        <v>0</v>
      </c>
      <c r="K321" s="92">
        <f t="shared" si="164"/>
        <v>0</v>
      </c>
      <c r="L321" s="92">
        <f t="shared" si="164"/>
        <v>0</v>
      </c>
      <c r="M321" s="92">
        <f t="shared" si="164"/>
        <v>0</v>
      </c>
      <c r="N321" s="92">
        <f t="shared" si="164"/>
        <v>1000000</v>
      </c>
      <c r="O321" s="92">
        <f t="shared" si="164"/>
        <v>1000000</v>
      </c>
      <c r="P321" s="92">
        <f t="shared" si="164"/>
        <v>200000</v>
      </c>
    </row>
    <row r="322" spans="1:19" s="101" customFormat="1" ht="15" customHeight="1">
      <c r="A322" s="111" t="s">
        <v>1</v>
      </c>
      <c r="B322" s="75"/>
      <c r="C322" s="72" t="s">
        <v>295</v>
      </c>
      <c r="D322" s="93">
        <v>0</v>
      </c>
      <c r="E322" s="93">
        <v>265445.62</v>
      </c>
      <c r="F322" s="93">
        <f>SUM(G322:N322)</f>
        <v>0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500000</v>
      </c>
      <c r="P322" s="93">
        <v>0</v>
      </c>
      <c r="S322" s="102"/>
    </row>
    <row r="323" spans="1:19" s="101" customFormat="1" ht="15" customHeight="1">
      <c r="A323" s="111" t="s">
        <v>1</v>
      </c>
      <c r="B323" s="75"/>
      <c r="C323" s="56" t="s">
        <v>313</v>
      </c>
      <c r="D323" s="93">
        <v>0</v>
      </c>
      <c r="E323" s="93">
        <v>331807.02</v>
      </c>
      <c r="F323" s="93">
        <f>SUM(G323:N323)</f>
        <v>1000000</v>
      </c>
      <c r="G323" s="93">
        <v>0</v>
      </c>
      <c r="H323" s="93">
        <v>0</v>
      </c>
      <c r="I323" s="93">
        <v>0</v>
      </c>
      <c r="J323" s="93">
        <v>0</v>
      </c>
      <c r="K323" s="93">
        <v>0</v>
      </c>
      <c r="L323" s="93">
        <v>0</v>
      </c>
      <c r="M323" s="93">
        <v>0</v>
      </c>
      <c r="N323" s="93">
        <v>1000000</v>
      </c>
      <c r="O323" s="93">
        <v>500000</v>
      </c>
      <c r="P323" s="93">
        <v>200000</v>
      </c>
      <c r="S323" s="102"/>
    </row>
    <row r="324" spans="1:16" ht="27" customHeight="1">
      <c r="A324" s="121"/>
      <c r="B324" s="248" t="s">
        <v>409</v>
      </c>
      <c r="C324" s="249"/>
      <c r="D324" s="90">
        <f>D325+D332+D340</f>
        <v>172358.27</v>
      </c>
      <c r="E324" s="90">
        <f>E325+E332+E340</f>
        <v>254296.90000000002</v>
      </c>
      <c r="F324" s="90">
        <f aca="true" t="shared" si="165" ref="F324:F363">SUM(G324:N324)</f>
        <v>296250</v>
      </c>
      <c r="G324" s="90">
        <f aca="true" t="shared" si="166" ref="G324:P324">G325+G332+G340</f>
        <v>16250</v>
      </c>
      <c r="H324" s="90">
        <f t="shared" si="166"/>
        <v>0</v>
      </c>
      <c r="I324" s="90">
        <f t="shared" si="166"/>
        <v>280000</v>
      </c>
      <c r="J324" s="90">
        <f t="shared" si="166"/>
        <v>0</v>
      </c>
      <c r="K324" s="90">
        <f t="shared" si="166"/>
        <v>0</v>
      </c>
      <c r="L324" s="90">
        <f t="shared" si="166"/>
        <v>0</v>
      </c>
      <c r="M324" s="90">
        <f t="shared" si="166"/>
        <v>0</v>
      </c>
      <c r="N324" s="90">
        <f t="shared" si="166"/>
        <v>0</v>
      </c>
      <c r="O324" s="90">
        <f t="shared" si="166"/>
        <v>213000</v>
      </c>
      <c r="P324" s="90">
        <f t="shared" si="166"/>
        <v>225000</v>
      </c>
    </row>
    <row r="325" spans="1:16" ht="24.75" customHeight="1">
      <c r="A325" s="109" t="s">
        <v>350</v>
      </c>
      <c r="B325" s="244" t="s">
        <v>150</v>
      </c>
      <c r="C325" s="245"/>
      <c r="D325" s="94">
        <f aca="true" t="shared" si="167" ref="D325:I326">D326</f>
        <v>119423.11</v>
      </c>
      <c r="E325" s="94">
        <f t="shared" si="167"/>
        <v>171212.42</v>
      </c>
      <c r="F325" s="98">
        <f t="shared" si="165"/>
        <v>205000</v>
      </c>
      <c r="G325" s="94">
        <f t="shared" si="167"/>
        <v>0</v>
      </c>
      <c r="H325" s="94">
        <f t="shared" si="167"/>
        <v>0</v>
      </c>
      <c r="I325" s="94">
        <f t="shared" si="167"/>
        <v>205000</v>
      </c>
      <c r="J325" s="94">
        <f aca="true" t="shared" si="168" ref="J325:N326">J326</f>
        <v>0</v>
      </c>
      <c r="K325" s="94">
        <f t="shared" si="168"/>
        <v>0</v>
      </c>
      <c r="L325" s="94">
        <f t="shared" si="168"/>
        <v>0</v>
      </c>
      <c r="M325" s="94">
        <f t="shared" si="168"/>
        <v>0</v>
      </c>
      <c r="N325" s="94">
        <f t="shared" si="168"/>
        <v>0</v>
      </c>
      <c r="O325" s="94">
        <f>O326</f>
        <v>130000</v>
      </c>
      <c r="P325" s="94">
        <f>P326</f>
        <v>140000</v>
      </c>
    </row>
    <row r="326" spans="1:16" ht="21" customHeight="1">
      <c r="A326" s="104"/>
      <c r="B326" s="78">
        <v>3</v>
      </c>
      <c r="C326" s="110" t="s">
        <v>3</v>
      </c>
      <c r="D326" s="92">
        <f t="shared" si="167"/>
        <v>119423.11</v>
      </c>
      <c r="E326" s="92">
        <f t="shared" si="167"/>
        <v>171212.42</v>
      </c>
      <c r="F326" s="92">
        <f t="shared" si="165"/>
        <v>205000</v>
      </c>
      <c r="G326" s="92">
        <f t="shared" si="167"/>
        <v>0</v>
      </c>
      <c r="H326" s="92">
        <f t="shared" si="167"/>
        <v>0</v>
      </c>
      <c r="I326" s="92">
        <f t="shared" si="167"/>
        <v>205000</v>
      </c>
      <c r="J326" s="92">
        <f>J327</f>
        <v>0</v>
      </c>
      <c r="K326" s="92">
        <f t="shared" si="168"/>
        <v>0</v>
      </c>
      <c r="L326" s="92">
        <f t="shared" si="168"/>
        <v>0</v>
      </c>
      <c r="M326" s="92">
        <f t="shared" si="168"/>
        <v>0</v>
      </c>
      <c r="N326" s="92">
        <f t="shared" si="168"/>
        <v>0</v>
      </c>
      <c r="O326" s="92">
        <f>O327</f>
        <v>130000</v>
      </c>
      <c r="P326" s="92">
        <f>P327</f>
        <v>140000</v>
      </c>
    </row>
    <row r="327" spans="1:16" ht="18" customHeight="1">
      <c r="A327" s="104"/>
      <c r="B327" s="78">
        <v>32</v>
      </c>
      <c r="C327" s="110" t="s">
        <v>7</v>
      </c>
      <c r="D327" s="92">
        <f>D328+D329+D330+D331</f>
        <v>119423.11</v>
      </c>
      <c r="E327" s="92">
        <f>E328+E329+E330+E331</f>
        <v>171212.42</v>
      </c>
      <c r="F327" s="92">
        <f t="shared" si="165"/>
        <v>205000</v>
      </c>
      <c r="G327" s="92">
        <f>G328+G329+G330+G331</f>
        <v>0</v>
      </c>
      <c r="H327" s="92">
        <f aca="true" t="shared" si="169" ref="H327:P327">H328+H329+H330+H331</f>
        <v>0</v>
      </c>
      <c r="I327" s="92">
        <f t="shared" si="169"/>
        <v>205000</v>
      </c>
      <c r="J327" s="92">
        <f t="shared" si="169"/>
        <v>0</v>
      </c>
      <c r="K327" s="92">
        <f t="shared" si="169"/>
        <v>0</v>
      </c>
      <c r="L327" s="92">
        <f t="shared" si="169"/>
        <v>0</v>
      </c>
      <c r="M327" s="92">
        <f t="shared" si="169"/>
        <v>0</v>
      </c>
      <c r="N327" s="92">
        <f t="shared" si="169"/>
        <v>0</v>
      </c>
      <c r="O327" s="92">
        <f t="shared" si="169"/>
        <v>130000</v>
      </c>
      <c r="P327" s="92">
        <f t="shared" si="169"/>
        <v>140000</v>
      </c>
    </row>
    <row r="328" spans="1:19" s="101" customFormat="1" ht="15" customHeight="1">
      <c r="A328" s="111"/>
      <c r="B328" s="75"/>
      <c r="C328" s="56" t="s">
        <v>295</v>
      </c>
      <c r="D328" s="93">
        <v>580.66</v>
      </c>
      <c r="E328" s="93">
        <v>41144.07</v>
      </c>
      <c r="F328" s="93">
        <f t="shared" si="165"/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3">
        <v>0</v>
      </c>
      <c r="S328" s="102"/>
    </row>
    <row r="329" spans="1:19" s="101" customFormat="1" ht="15" customHeight="1">
      <c r="A329" s="111"/>
      <c r="B329" s="75"/>
      <c r="C329" s="57" t="s">
        <v>301</v>
      </c>
      <c r="D329" s="93">
        <v>98177.56</v>
      </c>
      <c r="E329" s="93">
        <v>130068.35</v>
      </c>
      <c r="F329" s="93">
        <f>SUM(G329:N329)</f>
        <v>205000</v>
      </c>
      <c r="G329" s="93">
        <v>0</v>
      </c>
      <c r="H329" s="93">
        <v>0</v>
      </c>
      <c r="I329" s="93">
        <v>205000</v>
      </c>
      <c r="J329" s="93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130000</v>
      </c>
      <c r="P329" s="93">
        <v>140000</v>
      </c>
      <c r="S329" s="102"/>
    </row>
    <row r="330" spans="1:19" s="101" customFormat="1" ht="15" customHeight="1">
      <c r="A330" s="111"/>
      <c r="B330" s="75"/>
      <c r="C330" s="56" t="s">
        <v>300</v>
      </c>
      <c r="D330" s="93">
        <v>15926.74</v>
      </c>
      <c r="E330" s="93">
        <v>0</v>
      </c>
      <c r="F330" s="93">
        <f>SUM(G330:N330)</f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S330" s="102"/>
    </row>
    <row r="331" spans="1:19" s="101" customFormat="1" ht="15" customHeight="1">
      <c r="A331" s="111"/>
      <c r="B331" s="75"/>
      <c r="C331" s="57" t="s">
        <v>307</v>
      </c>
      <c r="D331" s="93">
        <v>4738.15</v>
      </c>
      <c r="E331" s="93">
        <v>0</v>
      </c>
      <c r="F331" s="93">
        <f>SUM(G331:N331)</f>
        <v>0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  <c r="S331" s="102"/>
    </row>
    <row r="332" spans="1:16" ht="27" customHeight="1">
      <c r="A332" s="109" t="s">
        <v>359</v>
      </c>
      <c r="B332" s="244" t="s">
        <v>151</v>
      </c>
      <c r="C332" s="245"/>
      <c r="D332" s="94">
        <f aca="true" t="shared" si="170" ref="D332:P333">D333</f>
        <v>52935.159999999996</v>
      </c>
      <c r="E332" s="94">
        <f t="shared" si="170"/>
        <v>55212.69</v>
      </c>
      <c r="F332" s="98">
        <f t="shared" si="165"/>
        <v>71250</v>
      </c>
      <c r="G332" s="94">
        <f t="shared" si="170"/>
        <v>0</v>
      </c>
      <c r="H332" s="94">
        <f t="shared" si="170"/>
        <v>0</v>
      </c>
      <c r="I332" s="94">
        <f t="shared" si="170"/>
        <v>71250</v>
      </c>
      <c r="J332" s="94">
        <f t="shared" si="170"/>
        <v>0</v>
      </c>
      <c r="K332" s="94">
        <f t="shared" si="170"/>
        <v>0</v>
      </c>
      <c r="L332" s="94">
        <f t="shared" si="170"/>
        <v>0</v>
      </c>
      <c r="M332" s="94">
        <f t="shared" si="170"/>
        <v>0</v>
      </c>
      <c r="N332" s="94">
        <f t="shared" si="170"/>
        <v>0</v>
      </c>
      <c r="O332" s="94">
        <f t="shared" si="170"/>
        <v>73000</v>
      </c>
      <c r="P332" s="94">
        <f t="shared" si="170"/>
        <v>75000</v>
      </c>
    </row>
    <row r="333" spans="1:16" ht="21" customHeight="1">
      <c r="A333" s="104"/>
      <c r="B333" s="78">
        <v>3</v>
      </c>
      <c r="C333" s="110" t="s">
        <v>3</v>
      </c>
      <c r="D333" s="92">
        <f>D334</f>
        <v>52935.159999999996</v>
      </c>
      <c r="E333" s="92">
        <f>E334</f>
        <v>55212.69</v>
      </c>
      <c r="F333" s="92">
        <f t="shared" si="165"/>
        <v>71250</v>
      </c>
      <c r="G333" s="92">
        <f>G334</f>
        <v>0</v>
      </c>
      <c r="H333" s="92">
        <f t="shared" si="170"/>
        <v>0</v>
      </c>
      <c r="I333" s="92">
        <f t="shared" si="170"/>
        <v>71250</v>
      </c>
      <c r="J333" s="92">
        <f t="shared" si="170"/>
        <v>0</v>
      </c>
      <c r="K333" s="92">
        <f t="shared" si="170"/>
        <v>0</v>
      </c>
      <c r="L333" s="92">
        <f t="shared" si="170"/>
        <v>0</v>
      </c>
      <c r="M333" s="92">
        <f t="shared" si="170"/>
        <v>0</v>
      </c>
      <c r="N333" s="92">
        <f t="shared" si="170"/>
        <v>0</v>
      </c>
      <c r="O333" s="92">
        <f t="shared" si="170"/>
        <v>73000</v>
      </c>
      <c r="P333" s="92">
        <f t="shared" si="170"/>
        <v>75000</v>
      </c>
    </row>
    <row r="334" spans="1:16" ht="18" customHeight="1">
      <c r="A334" s="104"/>
      <c r="B334" s="78">
        <v>32</v>
      </c>
      <c r="C334" s="110" t="s">
        <v>7</v>
      </c>
      <c r="D334" s="92">
        <f>D336+D335</f>
        <v>52935.159999999996</v>
      </c>
      <c r="E334" s="92">
        <f>E336+E335</f>
        <v>55212.69</v>
      </c>
      <c r="F334" s="92">
        <f t="shared" si="165"/>
        <v>71250</v>
      </c>
      <c r="G334" s="92">
        <f>G336+G335</f>
        <v>0</v>
      </c>
      <c r="H334" s="92">
        <f aca="true" t="shared" si="171" ref="H334:P334">H336+H335</f>
        <v>0</v>
      </c>
      <c r="I334" s="92">
        <f t="shared" si="171"/>
        <v>71250</v>
      </c>
      <c r="J334" s="92">
        <f t="shared" si="171"/>
        <v>0</v>
      </c>
      <c r="K334" s="92">
        <f t="shared" si="171"/>
        <v>0</v>
      </c>
      <c r="L334" s="92">
        <f t="shared" si="171"/>
        <v>0</v>
      </c>
      <c r="M334" s="92">
        <f t="shared" si="171"/>
        <v>0</v>
      </c>
      <c r="N334" s="92">
        <f t="shared" si="171"/>
        <v>0</v>
      </c>
      <c r="O334" s="92">
        <f t="shared" si="171"/>
        <v>73000</v>
      </c>
      <c r="P334" s="92">
        <f t="shared" si="171"/>
        <v>75000</v>
      </c>
    </row>
    <row r="335" spans="1:19" s="101" customFormat="1" ht="15" customHeight="1">
      <c r="A335" s="111"/>
      <c r="B335" s="75"/>
      <c r="C335" s="56" t="s">
        <v>295</v>
      </c>
      <c r="D335" s="93">
        <v>34333.02</v>
      </c>
      <c r="E335" s="93">
        <v>12741.39</v>
      </c>
      <c r="F335" s="93">
        <f>SUM(G335:N335)</f>
        <v>0</v>
      </c>
      <c r="G335" s="93">
        <v>0</v>
      </c>
      <c r="H335" s="93">
        <v>0</v>
      </c>
      <c r="I335" s="93">
        <v>0</v>
      </c>
      <c r="J335" s="93">
        <v>0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  <c r="P335" s="93">
        <v>0</v>
      </c>
      <c r="S335" s="102"/>
    </row>
    <row r="336" spans="1:19" s="101" customFormat="1" ht="15" customHeight="1">
      <c r="A336" s="111"/>
      <c r="B336" s="75"/>
      <c r="C336" s="57" t="s">
        <v>301</v>
      </c>
      <c r="D336" s="93">
        <v>18602.14</v>
      </c>
      <c r="E336" s="93">
        <v>42471.3</v>
      </c>
      <c r="F336" s="93">
        <f t="shared" si="165"/>
        <v>71250</v>
      </c>
      <c r="G336" s="93">
        <v>0</v>
      </c>
      <c r="H336" s="93">
        <v>0</v>
      </c>
      <c r="I336" s="93">
        <v>71250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73000</v>
      </c>
      <c r="P336" s="93">
        <v>75000</v>
      </c>
      <c r="S336" s="102"/>
    </row>
    <row r="337" spans="1:19" s="157" customFormat="1" ht="22.5" customHeight="1">
      <c r="A337" s="227" t="s">
        <v>11</v>
      </c>
      <c r="B337" s="227" t="s">
        <v>95</v>
      </c>
      <c r="C337" s="226" t="s">
        <v>15</v>
      </c>
      <c r="D337" s="227" t="s">
        <v>326</v>
      </c>
      <c r="E337" s="227" t="s">
        <v>243</v>
      </c>
      <c r="F337" s="224" t="s">
        <v>328</v>
      </c>
      <c r="G337" s="278" t="s">
        <v>329</v>
      </c>
      <c r="H337" s="279"/>
      <c r="I337" s="279"/>
      <c r="J337" s="279"/>
      <c r="K337" s="279"/>
      <c r="L337" s="279"/>
      <c r="M337" s="279"/>
      <c r="N337" s="280"/>
      <c r="O337" s="227" t="s">
        <v>244</v>
      </c>
      <c r="P337" s="227" t="s">
        <v>330</v>
      </c>
      <c r="S337" s="158"/>
    </row>
    <row r="338" spans="1:19" s="157" customFormat="1" ht="35.25" customHeight="1">
      <c r="A338" s="226"/>
      <c r="B338" s="226"/>
      <c r="C338" s="226"/>
      <c r="D338" s="226"/>
      <c r="E338" s="226"/>
      <c r="F338" s="225"/>
      <c r="G338" s="156" t="s">
        <v>72</v>
      </c>
      <c r="H338" s="156" t="s">
        <v>12</v>
      </c>
      <c r="I338" s="156" t="s">
        <v>75</v>
      </c>
      <c r="J338" s="156" t="s">
        <v>73</v>
      </c>
      <c r="K338" s="156" t="s">
        <v>13</v>
      </c>
      <c r="L338" s="159" t="s">
        <v>233</v>
      </c>
      <c r="M338" s="156" t="s">
        <v>234</v>
      </c>
      <c r="N338" s="156" t="s">
        <v>99</v>
      </c>
      <c r="O338" s="227"/>
      <c r="P338" s="227"/>
      <c r="S338" s="158"/>
    </row>
    <row r="339" spans="1:19" s="87" customFormat="1" ht="10.5" customHeight="1">
      <c r="A339" s="86">
        <v>1</v>
      </c>
      <c r="B339" s="86">
        <v>2</v>
      </c>
      <c r="C339" s="86">
        <v>3</v>
      </c>
      <c r="D339" s="86">
        <v>4</v>
      </c>
      <c r="E339" s="86">
        <v>5</v>
      </c>
      <c r="F339" s="86">
        <v>6</v>
      </c>
      <c r="G339" s="86">
        <v>7</v>
      </c>
      <c r="H339" s="86">
        <v>8</v>
      </c>
      <c r="I339" s="86">
        <v>9</v>
      </c>
      <c r="J339" s="86">
        <v>10</v>
      </c>
      <c r="K339" s="86">
        <v>11</v>
      </c>
      <c r="L339" s="86">
        <v>12</v>
      </c>
      <c r="M339" s="86">
        <v>13</v>
      </c>
      <c r="N339" s="86">
        <v>14</v>
      </c>
      <c r="O339" s="86">
        <v>15</v>
      </c>
      <c r="P339" s="86">
        <v>16</v>
      </c>
      <c r="S339" s="88"/>
    </row>
    <row r="340" spans="1:16" ht="24" customHeight="1">
      <c r="A340" s="109" t="s">
        <v>350</v>
      </c>
      <c r="B340" s="239" t="s">
        <v>184</v>
      </c>
      <c r="C340" s="240"/>
      <c r="D340" s="94">
        <f>D341</f>
        <v>0</v>
      </c>
      <c r="E340" s="94">
        <f>E341</f>
        <v>27871.79</v>
      </c>
      <c r="F340" s="98">
        <f t="shared" si="165"/>
        <v>20000</v>
      </c>
      <c r="G340" s="94">
        <f>G341</f>
        <v>16250</v>
      </c>
      <c r="H340" s="94">
        <f aca="true" t="shared" si="172" ref="H340:N341">H341</f>
        <v>0</v>
      </c>
      <c r="I340" s="94">
        <f t="shared" si="172"/>
        <v>3750</v>
      </c>
      <c r="J340" s="94">
        <f t="shared" si="172"/>
        <v>0</v>
      </c>
      <c r="K340" s="94">
        <f t="shared" si="172"/>
        <v>0</v>
      </c>
      <c r="L340" s="94">
        <f t="shared" si="172"/>
        <v>0</v>
      </c>
      <c r="M340" s="94">
        <f t="shared" si="172"/>
        <v>0</v>
      </c>
      <c r="N340" s="94">
        <f t="shared" si="172"/>
        <v>0</v>
      </c>
      <c r="O340" s="94">
        <f>O341</f>
        <v>10000</v>
      </c>
      <c r="P340" s="94">
        <f>P341</f>
        <v>10000</v>
      </c>
    </row>
    <row r="341" spans="1:16" ht="21" customHeight="1">
      <c r="A341" s="104"/>
      <c r="B341" s="78">
        <v>4</v>
      </c>
      <c r="C341" s="110" t="s">
        <v>126</v>
      </c>
      <c r="D341" s="92">
        <f>D342</f>
        <v>0</v>
      </c>
      <c r="E341" s="92">
        <f>E342</f>
        <v>27871.79</v>
      </c>
      <c r="F341" s="92">
        <f t="shared" si="165"/>
        <v>20000</v>
      </c>
      <c r="G341" s="92">
        <f>G342</f>
        <v>16250</v>
      </c>
      <c r="H341" s="92">
        <f t="shared" si="172"/>
        <v>0</v>
      </c>
      <c r="I341" s="92">
        <f t="shared" si="172"/>
        <v>3750</v>
      </c>
      <c r="J341" s="92">
        <f t="shared" si="172"/>
        <v>0</v>
      </c>
      <c r="K341" s="92">
        <f t="shared" si="172"/>
        <v>0</v>
      </c>
      <c r="L341" s="92">
        <f t="shared" si="172"/>
        <v>0</v>
      </c>
      <c r="M341" s="92">
        <f t="shared" si="172"/>
        <v>0</v>
      </c>
      <c r="N341" s="92">
        <f t="shared" si="172"/>
        <v>0</v>
      </c>
      <c r="O341" s="92">
        <f>O342</f>
        <v>10000</v>
      </c>
      <c r="P341" s="92">
        <f>P342</f>
        <v>10000</v>
      </c>
    </row>
    <row r="342" spans="1:16" ht="18" customHeight="1">
      <c r="A342" s="104" t="s">
        <v>1</v>
      </c>
      <c r="B342" s="78">
        <v>42</v>
      </c>
      <c r="C342" s="110" t="s">
        <v>124</v>
      </c>
      <c r="D342" s="92">
        <f>D343+D345+D344</f>
        <v>0</v>
      </c>
      <c r="E342" s="92">
        <f>E343+E345+E344</f>
        <v>27871.79</v>
      </c>
      <c r="F342" s="92">
        <f t="shared" si="165"/>
        <v>20000</v>
      </c>
      <c r="G342" s="92">
        <f>G343+G345+G344</f>
        <v>16250</v>
      </c>
      <c r="H342" s="92">
        <f aca="true" t="shared" si="173" ref="H342:P342">H343+H345+H344</f>
        <v>0</v>
      </c>
      <c r="I342" s="92">
        <f t="shared" si="173"/>
        <v>3750</v>
      </c>
      <c r="J342" s="92">
        <f t="shared" si="173"/>
        <v>0</v>
      </c>
      <c r="K342" s="92">
        <f t="shared" si="173"/>
        <v>0</v>
      </c>
      <c r="L342" s="92">
        <f t="shared" si="173"/>
        <v>0</v>
      </c>
      <c r="M342" s="92">
        <f t="shared" si="173"/>
        <v>0</v>
      </c>
      <c r="N342" s="92">
        <f t="shared" si="173"/>
        <v>0</v>
      </c>
      <c r="O342" s="92">
        <f t="shared" si="173"/>
        <v>10000</v>
      </c>
      <c r="P342" s="92">
        <f t="shared" si="173"/>
        <v>10000</v>
      </c>
    </row>
    <row r="343" spans="1:19" s="101" customFormat="1" ht="15" customHeight="1">
      <c r="A343" s="111" t="s">
        <v>1</v>
      </c>
      <c r="B343" s="75"/>
      <c r="C343" s="72" t="s">
        <v>295</v>
      </c>
      <c r="D343" s="93">
        <v>0</v>
      </c>
      <c r="E343" s="93">
        <v>1327.23</v>
      </c>
      <c r="F343" s="93">
        <f t="shared" si="165"/>
        <v>16250</v>
      </c>
      <c r="G343" s="93">
        <v>16250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/>
      <c r="P343" s="93"/>
      <c r="S343" s="102"/>
    </row>
    <row r="344" spans="1:19" s="101" customFormat="1" ht="15" customHeight="1">
      <c r="A344" s="111" t="s">
        <v>1</v>
      </c>
      <c r="B344" s="75"/>
      <c r="C344" s="56" t="s">
        <v>300</v>
      </c>
      <c r="D344" s="93">
        <v>0</v>
      </c>
      <c r="E344" s="93">
        <v>26544.56</v>
      </c>
      <c r="F344" s="93">
        <f>SUM(G344:N344)</f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  <c r="P344" s="93">
        <v>0</v>
      </c>
      <c r="S344" s="102"/>
    </row>
    <row r="345" spans="1:19" s="101" customFormat="1" ht="15" customHeight="1">
      <c r="A345" s="111" t="s">
        <v>1</v>
      </c>
      <c r="B345" s="75"/>
      <c r="C345" s="57" t="s">
        <v>301</v>
      </c>
      <c r="D345" s="93">
        <v>0</v>
      </c>
      <c r="E345" s="93">
        <v>0</v>
      </c>
      <c r="F345" s="93">
        <f>SUM(G345:N345)</f>
        <v>3750</v>
      </c>
      <c r="G345" s="93">
        <v>0</v>
      </c>
      <c r="H345" s="93">
        <v>0</v>
      </c>
      <c r="I345" s="93">
        <v>3750</v>
      </c>
      <c r="J345" s="93">
        <v>0</v>
      </c>
      <c r="K345" s="93">
        <v>0</v>
      </c>
      <c r="L345" s="93">
        <v>0</v>
      </c>
      <c r="M345" s="93">
        <v>0</v>
      </c>
      <c r="N345" s="93">
        <v>0</v>
      </c>
      <c r="O345" s="93">
        <v>10000</v>
      </c>
      <c r="P345" s="93">
        <v>10000</v>
      </c>
      <c r="S345" s="102"/>
    </row>
    <row r="346" spans="1:16" ht="27" customHeight="1">
      <c r="A346" s="115"/>
      <c r="B346" s="248" t="s">
        <v>152</v>
      </c>
      <c r="C346" s="249"/>
      <c r="D346" s="90">
        <f>D347+D351+D355</f>
        <v>92375.08</v>
      </c>
      <c r="E346" s="90">
        <f>E347+E351+E355</f>
        <v>100869.32999999999</v>
      </c>
      <c r="F346" s="90">
        <f t="shared" si="165"/>
        <v>100000</v>
      </c>
      <c r="G346" s="90">
        <f aca="true" t="shared" si="174" ref="G346:P346">G347+G351+G355</f>
        <v>100000</v>
      </c>
      <c r="H346" s="90">
        <f t="shared" si="174"/>
        <v>0</v>
      </c>
      <c r="I346" s="90">
        <f t="shared" si="174"/>
        <v>0</v>
      </c>
      <c r="J346" s="90">
        <f t="shared" si="174"/>
        <v>0</v>
      </c>
      <c r="K346" s="90">
        <f t="shared" si="174"/>
        <v>0</v>
      </c>
      <c r="L346" s="90">
        <f t="shared" si="174"/>
        <v>0</v>
      </c>
      <c r="M346" s="90">
        <f t="shared" si="174"/>
        <v>0</v>
      </c>
      <c r="N346" s="90">
        <f t="shared" si="174"/>
        <v>0</v>
      </c>
      <c r="O346" s="90">
        <f t="shared" si="174"/>
        <v>4000</v>
      </c>
      <c r="P346" s="90">
        <f t="shared" si="174"/>
        <v>4000</v>
      </c>
    </row>
    <row r="347" spans="1:16" ht="24.75" customHeight="1">
      <c r="A347" s="109" t="s">
        <v>360</v>
      </c>
      <c r="B347" s="239" t="s">
        <v>153</v>
      </c>
      <c r="C347" s="240"/>
      <c r="D347" s="94">
        <f aca="true" t="shared" si="175" ref="D347:E349">D348</f>
        <v>92375.08</v>
      </c>
      <c r="E347" s="94">
        <f t="shared" si="175"/>
        <v>92905.97</v>
      </c>
      <c r="F347" s="98">
        <f t="shared" si="165"/>
        <v>93000</v>
      </c>
      <c r="G347" s="94">
        <f>G348</f>
        <v>93000</v>
      </c>
      <c r="H347" s="94">
        <f aca="true" t="shared" si="176" ref="H347:P349">H348</f>
        <v>0</v>
      </c>
      <c r="I347" s="94">
        <f t="shared" si="176"/>
        <v>0</v>
      </c>
      <c r="J347" s="94">
        <f t="shared" si="176"/>
        <v>0</v>
      </c>
      <c r="K347" s="94">
        <f t="shared" si="176"/>
        <v>0</v>
      </c>
      <c r="L347" s="94">
        <f t="shared" si="176"/>
        <v>0</v>
      </c>
      <c r="M347" s="94">
        <f t="shared" si="176"/>
        <v>0</v>
      </c>
      <c r="N347" s="94">
        <f t="shared" si="176"/>
        <v>0</v>
      </c>
      <c r="O347" s="94">
        <f>O348</f>
        <v>0</v>
      </c>
      <c r="P347" s="94">
        <f>P348</f>
        <v>0</v>
      </c>
    </row>
    <row r="348" spans="1:16" ht="21" customHeight="1">
      <c r="A348" s="104"/>
      <c r="B348" s="78">
        <v>3</v>
      </c>
      <c r="C348" s="110" t="s">
        <v>3</v>
      </c>
      <c r="D348" s="92">
        <f t="shared" si="175"/>
        <v>92375.08</v>
      </c>
      <c r="E348" s="92">
        <f t="shared" si="175"/>
        <v>92905.97</v>
      </c>
      <c r="F348" s="92">
        <f t="shared" si="165"/>
        <v>93000</v>
      </c>
      <c r="G348" s="92">
        <f>G349</f>
        <v>93000</v>
      </c>
      <c r="H348" s="92">
        <f t="shared" si="176"/>
        <v>0</v>
      </c>
      <c r="I348" s="92">
        <f t="shared" si="176"/>
        <v>0</v>
      </c>
      <c r="J348" s="92">
        <f t="shared" si="176"/>
        <v>0</v>
      </c>
      <c r="K348" s="92">
        <f t="shared" si="176"/>
        <v>0</v>
      </c>
      <c r="L348" s="92">
        <f t="shared" si="176"/>
        <v>0</v>
      </c>
      <c r="M348" s="92">
        <f t="shared" si="176"/>
        <v>0</v>
      </c>
      <c r="N348" s="92">
        <f t="shared" si="176"/>
        <v>0</v>
      </c>
      <c r="O348" s="92">
        <f>O349</f>
        <v>0</v>
      </c>
      <c r="P348" s="92">
        <f>P349</f>
        <v>0</v>
      </c>
    </row>
    <row r="349" spans="1:16" ht="18" customHeight="1">
      <c r="A349" s="104"/>
      <c r="B349" s="78" t="s">
        <v>94</v>
      </c>
      <c r="C349" s="110" t="s">
        <v>127</v>
      </c>
      <c r="D349" s="92">
        <f t="shared" si="175"/>
        <v>92375.08</v>
      </c>
      <c r="E349" s="92">
        <f t="shared" si="175"/>
        <v>92905.97</v>
      </c>
      <c r="F349" s="92">
        <f t="shared" si="165"/>
        <v>93000</v>
      </c>
      <c r="G349" s="92">
        <f>G350</f>
        <v>93000</v>
      </c>
      <c r="H349" s="92">
        <f t="shared" si="176"/>
        <v>0</v>
      </c>
      <c r="I349" s="92">
        <f t="shared" si="176"/>
        <v>0</v>
      </c>
      <c r="J349" s="92">
        <f t="shared" si="176"/>
        <v>0</v>
      </c>
      <c r="K349" s="92">
        <f t="shared" si="176"/>
        <v>0</v>
      </c>
      <c r="L349" s="92">
        <f t="shared" si="176"/>
        <v>0</v>
      </c>
      <c r="M349" s="92">
        <f t="shared" si="176"/>
        <v>0</v>
      </c>
      <c r="N349" s="92">
        <f t="shared" si="176"/>
        <v>0</v>
      </c>
      <c r="O349" s="92">
        <f t="shared" si="176"/>
        <v>0</v>
      </c>
      <c r="P349" s="92">
        <f t="shared" si="176"/>
        <v>0</v>
      </c>
    </row>
    <row r="350" spans="1:19" s="101" customFormat="1" ht="15" customHeight="1">
      <c r="A350" s="111"/>
      <c r="B350" s="75"/>
      <c r="C350" s="72" t="s">
        <v>295</v>
      </c>
      <c r="D350" s="93">
        <v>92375.08</v>
      </c>
      <c r="E350" s="93">
        <v>92905.97</v>
      </c>
      <c r="F350" s="93">
        <f t="shared" si="165"/>
        <v>93000</v>
      </c>
      <c r="G350" s="93">
        <v>93000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/>
      <c r="P350" s="93"/>
      <c r="S350" s="102"/>
    </row>
    <row r="351" spans="1:16" ht="27" customHeight="1">
      <c r="A351" s="109" t="s">
        <v>360</v>
      </c>
      <c r="B351" s="243" t="s">
        <v>154</v>
      </c>
      <c r="C351" s="240"/>
      <c r="D351" s="94">
        <f aca="true" t="shared" si="177" ref="D351:E353">D352</f>
        <v>0</v>
      </c>
      <c r="E351" s="94">
        <f t="shared" si="177"/>
        <v>3981.68</v>
      </c>
      <c r="F351" s="98">
        <f aca="true" t="shared" si="178" ref="F351:F358">SUM(G351:N351)</f>
        <v>4000</v>
      </c>
      <c r="G351" s="94">
        <f>G352</f>
        <v>4000</v>
      </c>
      <c r="H351" s="94">
        <f aca="true" t="shared" si="179" ref="H351:N352">H352</f>
        <v>0</v>
      </c>
      <c r="I351" s="94">
        <f t="shared" si="179"/>
        <v>0</v>
      </c>
      <c r="J351" s="94">
        <f t="shared" si="179"/>
        <v>0</v>
      </c>
      <c r="K351" s="94">
        <f t="shared" si="179"/>
        <v>0</v>
      </c>
      <c r="L351" s="94">
        <f t="shared" si="179"/>
        <v>0</v>
      </c>
      <c r="M351" s="94">
        <f t="shared" si="179"/>
        <v>0</v>
      </c>
      <c r="N351" s="94">
        <f t="shared" si="179"/>
        <v>0</v>
      </c>
      <c r="O351" s="94">
        <f>O352</f>
        <v>4000</v>
      </c>
      <c r="P351" s="94">
        <f>P352</f>
        <v>4000</v>
      </c>
    </row>
    <row r="352" spans="1:16" ht="21" customHeight="1">
      <c r="A352" s="104"/>
      <c r="B352" s="78">
        <v>3</v>
      </c>
      <c r="C352" s="110" t="s">
        <v>3</v>
      </c>
      <c r="D352" s="92">
        <f t="shared" si="177"/>
        <v>0</v>
      </c>
      <c r="E352" s="92">
        <f t="shared" si="177"/>
        <v>3981.68</v>
      </c>
      <c r="F352" s="92">
        <f t="shared" si="178"/>
        <v>4000</v>
      </c>
      <c r="G352" s="92">
        <f>G353</f>
        <v>4000</v>
      </c>
      <c r="H352" s="92">
        <f t="shared" si="179"/>
        <v>0</v>
      </c>
      <c r="I352" s="92">
        <f t="shared" si="179"/>
        <v>0</v>
      </c>
      <c r="J352" s="92">
        <f t="shared" si="179"/>
        <v>0</v>
      </c>
      <c r="K352" s="92">
        <f t="shared" si="179"/>
        <v>0</v>
      </c>
      <c r="L352" s="92">
        <f t="shared" si="179"/>
        <v>0</v>
      </c>
      <c r="M352" s="92">
        <f t="shared" si="179"/>
        <v>0</v>
      </c>
      <c r="N352" s="92">
        <f t="shared" si="179"/>
        <v>0</v>
      </c>
      <c r="O352" s="92">
        <f>O353</f>
        <v>4000</v>
      </c>
      <c r="P352" s="92">
        <f>P353</f>
        <v>4000</v>
      </c>
    </row>
    <row r="353" spans="1:19" s="125" customFormat="1" ht="18" customHeight="1">
      <c r="A353" s="117"/>
      <c r="B353" s="118" t="s">
        <v>94</v>
      </c>
      <c r="C353" s="119" t="s">
        <v>127</v>
      </c>
      <c r="D353" s="140">
        <f t="shared" si="177"/>
        <v>0</v>
      </c>
      <c r="E353" s="140">
        <f t="shared" si="177"/>
        <v>3981.68</v>
      </c>
      <c r="F353" s="140">
        <f t="shared" si="178"/>
        <v>4000</v>
      </c>
      <c r="G353" s="140">
        <f aca="true" t="shared" si="180" ref="G353:P353">G354</f>
        <v>4000</v>
      </c>
      <c r="H353" s="140">
        <f t="shared" si="180"/>
        <v>0</v>
      </c>
      <c r="I353" s="140">
        <f t="shared" si="180"/>
        <v>0</v>
      </c>
      <c r="J353" s="140">
        <f t="shared" si="180"/>
        <v>0</v>
      </c>
      <c r="K353" s="140">
        <f t="shared" si="180"/>
        <v>0</v>
      </c>
      <c r="L353" s="140">
        <f t="shared" si="180"/>
        <v>0</v>
      </c>
      <c r="M353" s="140">
        <f t="shared" si="180"/>
        <v>0</v>
      </c>
      <c r="N353" s="140">
        <f t="shared" si="180"/>
        <v>0</v>
      </c>
      <c r="O353" s="140">
        <f t="shared" si="180"/>
        <v>4000</v>
      </c>
      <c r="P353" s="140">
        <f t="shared" si="180"/>
        <v>4000</v>
      </c>
      <c r="S353" s="126"/>
    </row>
    <row r="354" spans="1:19" s="87" customFormat="1" ht="15" customHeight="1">
      <c r="A354" s="111"/>
      <c r="B354" s="75"/>
      <c r="C354" s="72" t="s">
        <v>295</v>
      </c>
      <c r="D354" s="93">
        <v>0</v>
      </c>
      <c r="E354" s="93">
        <v>3981.68</v>
      </c>
      <c r="F354" s="93">
        <f t="shared" si="178"/>
        <v>4000</v>
      </c>
      <c r="G354" s="93">
        <v>4000</v>
      </c>
      <c r="H354" s="93">
        <v>0</v>
      </c>
      <c r="I354" s="93">
        <v>0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4000</v>
      </c>
      <c r="P354" s="93">
        <v>4000</v>
      </c>
      <c r="S354" s="88"/>
    </row>
    <row r="355" spans="1:16" ht="24.75" customHeight="1">
      <c r="A355" s="134" t="s">
        <v>360</v>
      </c>
      <c r="B355" s="246" t="s">
        <v>155</v>
      </c>
      <c r="C355" s="247"/>
      <c r="D355" s="91">
        <f aca="true" t="shared" si="181" ref="D355:P357">D356</f>
        <v>0</v>
      </c>
      <c r="E355" s="91">
        <f t="shared" si="181"/>
        <v>3981.68</v>
      </c>
      <c r="F355" s="95">
        <f t="shared" si="178"/>
        <v>3000</v>
      </c>
      <c r="G355" s="91">
        <f t="shared" si="181"/>
        <v>3000</v>
      </c>
      <c r="H355" s="91">
        <f t="shared" si="181"/>
        <v>0</v>
      </c>
      <c r="I355" s="91">
        <f t="shared" si="181"/>
        <v>0</v>
      </c>
      <c r="J355" s="91">
        <f t="shared" si="181"/>
        <v>0</v>
      </c>
      <c r="K355" s="91">
        <f t="shared" si="181"/>
        <v>0</v>
      </c>
      <c r="L355" s="91">
        <f t="shared" si="181"/>
        <v>0</v>
      </c>
      <c r="M355" s="91">
        <f t="shared" si="181"/>
        <v>0</v>
      </c>
      <c r="N355" s="91">
        <f t="shared" si="181"/>
        <v>0</v>
      </c>
      <c r="O355" s="91">
        <f t="shared" si="181"/>
        <v>0</v>
      </c>
      <c r="P355" s="91">
        <f t="shared" si="181"/>
        <v>0</v>
      </c>
    </row>
    <row r="356" spans="1:16" ht="21" customHeight="1">
      <c r="A356" s="104"/>
      <c r="B356" s="78">
        <v>4</v>
      </c>
      <c r="C356" s="110" t="s">
        <v>126</v>
      </c>
      <c r="D356" s="92">
        <f t="shared" si="181"/>
        <v>0</v>
      </c>
      <c r="E356" s="92">
        <f t="shared" si="181"/>
        <v>3981.68</v>
      </c>
      <c r="F356" s="92">
        <f t="shared" si="178"/>
        <v>3000</v>
      </c>
      <c r="G356" s="92">
        <f t="shared" si="181"/>
        <v>3000</v>
      </c>
      <c r="H356" s="92">
        <f t="shared" si="181"/>
        <v>0</v>
      </c>
      <c r="I356" s="92">
        <f t="shared" si="181"/>
        <v>0</v>
      </c>
      <c r="J356" s="92">
        <f t="shared" si="181"/>
        <v>0</v>
      </c>
      <c r="K356" s="92">
        <f t="shared" si="181"/>
        <v>0</v>
      </c>
      <c r="L356" s="92">
        <f t="shared" si="181"/>
        <v>0</v>
      </c>
      <c r="M356" s="92">
        <f t="shared" si="181"/>
        <v>0</v>
      </c>
      <c r="N356" s="92">
        <f t="shared" si="181"/>
        <v>0</v>
      </c>
      <c r="O356" s="92">
        <f t="shared" si="181"/>
        <v>0</v>
      </c>
      <c r="P356" s="92">
        <f t="shared" si="181"/>
        <v>0</v>
      </c>
    </row>
    <row r="357" spans="1:16" ht="18" customHeight="1">
      <c r="A357" s="104"/>
      <c r="B357" s="78">
        <v>42</v>
      </c>
      <c r="C357" s="110" t="s">
        <v>124</v>
      </c>
      <c r="D357" s="92">
        <f>D358</f>
        <v>0</v>
      </c>
      <c r="E357" s="92">
        <f>E358</f>
        <v>3981.68</v>
      </c>
      <c r="F357" s="92">
        <f t="shared" si="178"/>
        <v>3000</v>
      </c>
      <c r="G357" s="92">
        <f>G358</f>
        <v>3000</v>
      </c>
      <c r="H357" s="92">
        <f t="shared" si="181"/>
        <v>0</v>
      </c>
      <c r="I357" s="92">
        <f t="shared" si="181"/>
        <v>0</v>
      </c>
      <c r="J357" s="92">
        <f t="shared" si="181"/>
        <v>0</v>
      </c>
      <c r="K357" s="92">
        <f t="shared" si="181"/>
        <v>0</v>
      </c>
      <c r="L357" s="92">
        <f t="shared" si="181"/>
        <v>0</v>
      </c>
      <c r="M357" s="92">
        <f t="shared" si="181"/>
        <v>0</v>
      </c>
      <c r="N357" s="92">
        <f t="shared" si="181"/>
        <v>0</v>
      </c>
      <c r="O357" s="92">
        <v>0</v>
      </c>
      <c r="P357" s="92">
        <v>0</v>
      </c>
    </row>
    <row r="358" spans="1:19" s="101" customFormat="1" ht="15" customHeight="1">
      <c r="A358" s="111"/>
      <c r="B358" s="75"/>
      <c r="C358" s="72" t="s">
        <v>295</v>
      </c>
      <c r="D358" s="93">
        <v>0</v>
      </c>
      <c r="E358" s="93">
        <v>3981.68</v>
      </c>
      <c r="F358" s="93">
        <f t="shared" si="178"/>
        <v>3000</v>
      </c>
      <c r="G358" s="93">
        <v>3000</v>
      </c>
      <c r="H358" s="93">
        <v>0</v>
      </c>
      <c r="I358" s="93">
        <v>0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/>
      <c r="P358" s="93"/>
      <c r="S358" s="102"/>
    </row>
    <row r="359" spans="1:16" ht="30" customHeight="1">
      <c r="A359" s="121"/>
      <c r="B359" s="248" t="s">
        <v>156</v>
      </c>
      <c r="C359" s="249"/>
      <c r="D359" s="90">
        <f>D360+D364+D368+D375+D382</f>
        <v>373311.05</v>
      </c>
      <c r="E359" s="90">
        <f>E360+E364+E368+E375+E382</f>
        <v>296635.48</v>
      </c>
      <c r="F359" s="90">
        <f t="shared" si="165"/>
        <v>411000</v>
      </c>
      <c r="G359" s="90">
        <f aca="true" t="shared" si="182" ref="G359:P359">G360+G364+G368+G375+G382</f>
        <v>191000</v>
      </c>
      <c r="H359" s="90">
        <f t="shared" si="182"/>
        <v>70000</v>
      </c>
      <c r="I359" s="90">
        <f t="shared" si="182"/>
        <v>0</v>
      </c>
      <c r="J359" s="90">
        <f t="shared" si="182"/>
        <v>40000</v>
      </c>
      <c r="K359" s="90">
        <f t="shared" si="182"/>
        <v>0</v>
      </c>
      <c r="L359" s="90">
        <f t="shared" si="182"/>
        <v>0</v>
      </c>
      <c r="M359" s="90">
        <f t="shared" si="182"/>
        <v>0</v>
      </c>
      <c r="N359" s="90">
        <f t="shared" si="182"/>
        <v>110000</v>
      </c>
      <c r="O359" s="90">
        <f t="shared" si="182"/>
        <v>920000</v>
      </c>
      <c r="P359" s="90">
        <f t="shared" si="182"/>
        <v>1360000</v>
      </c>
    </row>
    <row r="360" spans="1:16" ht="24.75" customHeight="1">
      <c r="A360" s="109" t="s">
        <v>361</v>
      </c>
      <c r="B360" s="239" t="s">
        <v>157</v>
      </c>
      <c r="C360" s="240"/>
      <c r="D360" s="94">
        <f aca="true" t="shared" si="183" ref="D360:P362">D361</f>
        <v>16587.2</v>
      </c>
      <c r="E360" s="94">
        <f t="shared" si="183"/>
        <v>9954.21</v>
      </c>
      <c r="F360" s="98">
        <f t="shared" si="165"/>
        <v>50000</v>
      </c>
      <c r="G360" s="94">
        <f t="shared" si="183"/>
        <v>50000</v>
      </c>
      <c r="H360" s="94">
        <f t="shared" si="183"/>
        <v>0</v>
      </c>
      <c r="I360" s="94">
        <f t="shared" si="183"/>
        <v>0</v>
      </c>
      <c r="J360" s="94">
        <f t="shared" si="183"/>
        <v>0</v>
      </c>
      <c r="K360" s="94">
        <f t="shared" si="183"/>
        <v>0</v>
      </c>
      <c r="L360" s="94">
        <f t="shared" si="183"/>
        <v>0</v>
      </c>
      <c r="M360" s="94">
        <f t="shared" si="183"/>
        <v>0</v>
      </c>
      <c r="N360" s="94">
        <f t="shared" si="183"/>
        <v>0</v>
      </c>
      <c r="O360" s="94">
        <f t="shared" si="183"/>
        <v>40000</v>
      </c>
      <c r="P360" s="94">
        <f t="shared" si="183"/>
        <v>50000</v>
      </c>
    </row>
    <row r="361" spans="1:16" ht="21" customHeight="1">
      <c r="A361" s="104"/>
      <c r="B361" s="78">
        <v>3</v>
      </c>
      <c r="C361" s="110" t="s">
        <v>3</v>
      </c>
      <c r="D361" s="92">
        <f t="shared" si="183"/>
        <v>16587.2</v>
      </c>
      <c r="E361" s="92">
        <f t="shared" si="183"/>
        <v>9954.21</v>
      </c>
      <c r="F361" s="92">
        <f t="shared" si="165"/>
        <v>50000</v>
      </c>
      <c r="G361" s="92">
        <f t="shared" si="183"/>
        <v>50000</v>
      </c>
      <c r="H361" s="92">
        <f t="shared" si="183"/>
        <v>0</v>
      </c>
      <c r="I361" s="92">
        <f t="shared" si="183"/>
        <v>0</v>
      </c>
      <c r="J361" s="92">
        <f t="shared" si="183"/>
        <v>0</v>
      </c>
      <c r="K361" s="92">
        <f t="shared" si="183"/>
        <v>0</v>
      </c>
      <c r="L361" s="92">
        <f t="shared" si="183"/>
        <v>0</v>
      </c>
      <c r="M361" s="92">
        <f t="shared" si="183"/>
        <v>0</v>
      </c>
      <c r="N361" s="92">
        <f t="shared" si="183"/>
        <v>0</v>
      </c>
      <c r="O361" s="92">
        <f t="shared" si="183"/>
        <v>40000</v>
      </c>
      <c r="P361" s="92">
        <f t="shared" si="183"/>
        <v>50000</v>
      </c>
    </row>
    <row r="362" spans="1:16" ht="18" customHeight="1">
      <c r="A362" s="104"/>
      <c r="B362" s="78" t="s">
        <v>14</v>
      </c>
      <c r="C362" s="110" t="s">
        <v>7</v>
      </c>
      <c r="D362" s="92">
        <f>D363</f>
        <v>16587.2</v>
      </c>
      <c r="E362" s="92">
        <f>E363</f>
        <v>9954.21</v>
      </c>
      <c r="F362" s="92">
        <f t="shared" si="165"/>
        <v>50000</v>
      </c>
      <c r="G362" s="92">
        <f>G363</f>
        <v>50000</v>
      </c>
      <c r="H362" s="92">
        <f t="shared" si="183"/>
        <v>0</v>
      </c>
      <c r="I362" s="92">
        <f t="shared" si="183"/>
        <v>0</v>
      </c>
      <c r="J362" s="92">
        <f t="shared" si="183"/>
        <v>0</v>
      </c>
      <c r="K362" s="92">
        <f t="shared" si="183"/>
        <v>0</v>
      </c>
      <c r="L362" s="92">
        <f t="shared" si="183"/>
        <v>0</v>
      </c>
      <c r="M362" s="92">
        <f t="shared" si="183"/>
        <v>0</v>
      </c>
      <c r="N362" s="92">
        <f t="shared" si="183"/>
        <v>0</v>
      </c>
      <c r="O362" s="92">
        <f t="shared" si="183"/>
        <v>40000</v>
      </c>
      <c r="P362" s="92">
        <f t="shared" si="183"/>
        <v>50000</v>
      </c>
    </row>
    <row r="363" spans="1:19" s="101" customFormat="1" ht="15" customHeight="1">
      <c r="A363" s="111"/>
      <c r="B363" s="75"/>
      <c r="C363" s="72" t="s">
        <v>295</v>
      </c>
      <c r="D363" s="93">
        <v>16587.2</v>
      </c>
      <c r="E363" s="93">
        <v>9954.21</v>
      </c>
      <c r="F363" s="93">
        <f t="shared" si="165"/>
        <v>50000</v>
      </c>
      <c r="G363" s="93">
        <v>50000</v>
      </c>
      <c r="H363" s="93">
        <v>0</v>
      </c>
      <c r="I363" s="93"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40000</v>
      </c>
      <c r="P363" s="93">
        <v>50000</v>
      </c>
      <c r="S363" s="102"/>
    </row>
    <row r="364" spans="1:16" ht="24.75" customHeight="1">
      <c r="A364" s="109" t="s">
        <v>361</v>
      </c>
      <c r="B364" s="239" t="s">
        <v>242</v>
      </c>
      <c r="C364" s="240"/>
      <c r="D364" s="94">
        <f aca="true" t="shared" si="184" ref="D364:E366">D365</f>
        <v>86750.66</v>
      </c>
      <c r="E364" s="94">
        <f t="shared" si="184"/>
        <v>119450.53</v>
      </c>
      <c r="F364" s="98">
        <f aca="true" t="shared" si="185" ref="F364:F398">SUM(G364:N364)</f>
        <v>140000</v>
      </c>
      <c r="G364" s="94">
        <f>G365</f>
        <v>140000</v>
      </c>
      <c r="H364" s="94">
        <f aca="true" t="shared" si="186" ref="H364:P366">H365</f>
        <v>0</v>
      </c>
      <c r="I364" s="94">
        <f t="shared" si="186"/>
        <v>0</v>
      </c>
      <c r="J364" s="94">
        <f t="shared" si="186"/>
        <v>0</v>
      </c>
      <c r="K364" s="94">
        <f t="shared" si="186"/>
        <v>0</v>
      </c>
      <c r="L364" s="94">
        <f t="shared" si="186"/>
        <v>0</v>
      </c>
      <c r="M364" s="94">
        <f t="shared" si="186"/>
        <v>0</v>
      </c>
      <c r="N364" s="94">
        <f t="shared" si="186"/>
        <v>0</v>
      </c>
      <c r="O364" s="94">
        <f>O365</f>
        <v>150000</v>
      </c>
      <c r="P364" s="94">
        <f>P365</f>
        <v>150000</v>
      </c>
    </row>
    <row r="365" spans="1:16" ht="21" customHeight="1">
      <c r="A365" s="104"/>
      <c r="B365" s="78">
        <v>3</v>
      </c>
      <c r="C365" s="110" t="s">
        <v>3</v>
      </c>
      <c r="D365" s="92">
        <f t="shared" si="184"/>
        <v>86750.66</v>
      </c>
      <c r="E365" s="92">
        <f t="shared" si="184"/>
        <v>119450.53</v>
      </c>
      <c r="F365" s="92">
        <f t="shared" si="185"/>
        <v>140000</v>
      </c>
      <c r="G365" s="92">
        <f>G366</f>
        <v>140000</v>
      </c>
      <c r="H365" s="92">
        <f t="shared" si="186"/>
        <v>0</v>
      </c>
      <c r="I365" s="92">
        <f t="shared" si="186"/>
        <v>0</v>
      </c>
      <c r="J365" s="92">
        <f t="shared" si="186"/>
        <v>0</v>
      </c>
      <c r="K365" s="92">
        <f t="shared" si="186"/>
        <v>0</v>
      </c>
      <c r="L365" s="92">
        <f t="shared" si="186"/>
        <v>0</v>
      </c>
      <c r="M365" s="92">
        <f t="shared" si="186"/>
        <v>0</v>
      </c>
      <c r="N365" s="92">
        <f t="shared" si="186"/>
        <v>0</v>
      </c>
      <c r="O365" s="92">
        <f>O366</f>
        <v>150000</v>
      </c>
      <c r="P365" s="92">
        <f>P366</f>
        <v>150000</v>
      </c>
    </row>
    <row r="366" spans="1:16" ht="18" customHeight="1">
      <c r="A366" s="104"/>
      <c r="B366" s="78">
        <v>38</v>
      </c>
      <c r="C366" s="110" t="s">
        <v>120</v>
      </c>
      <c r="D366" s="92">
        <f t="shared" si="184"/>
        <v>86750.66</v>
      </c>
      <c r="E366" s="92">
        <f t="shared" si="184"/>
        <v>119450.53</v>
      </c>
      <c r="F366" s="92">
        <f t="shared" si="185"/>
        <v>140000</v>
      </c>
      <c r="G366" s="92">
        <f>G367</f>
        <v>140000</v>
      </c>
      <c r="H366" s="92">
        <f t="shared" si="186"/>
        <v>0</v>
      </c>
      <c r="I366" s="92">
        <f t="shared" si="186"/>
        <v>0</v>
      </c>
      <c r="J366" s="92">
        <f t="shared" si="186"/>
        <v>0</v>
      </c>
      <c r="K366" s="92">
        <f t="shared" si="186"/>
        <v>0</v>
      </c>
      <c r="L366" s="92">
        <f t="shared" si="186"/>
        <v>0</v>
      </c>
      <c r="M366" s="92">
        <f t="shared" si="186"/>
        <v>0</v>
      </c>
      <c r="N366" s="92">
        <f t="shared" si="186"/>
        <v>0</v>
      </c>
      <c r="O366" s="92">
        <f t="shared" si="186"/>
        <v>150000</v>
      </c>
      <c r="P366" s="92">
        <f t="shared" si="186"/>
        <v>150000</v>
      </c>
    </row>
    <row r="367" spans="1:19" s="101" customFormat="1" ht="15" customHeight="1">
      <c r="A367" s="111"/>
      <c r="B367" s="75"/>
      <c r="C367" s="72" t="s">
        <v>295</v>
      </c>
      <c r="D367" s="93">
        <v>86750.66</v>
      </c>
      <c r="E367" s="93">
        <v>119450.53</v>
      </c>
      <c r="F367" s="93">
        <f t="shared" si="185"/>
        <v>140000</v>
      </c>
      <c r="G367" s="93">
        <v>140000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150000</v>
      </c>
      <c r="P367" s="93">
        <v>150000</v>
      </c>
      <c r="S367" s="102"/>
    </row>
    <row r="368" spans="1:16" ht="24.75" customHeight="1">
      <c r="A368" s="130" t="s">
        <v>361</v>
      </c>
      <c r="B368" s="241" t="s">
        <v>158</v>
      </c>
      <c r="C368" s="242"/>
      <c r="D368" s="143">
        <f>D372</f>
        <v>0</v>
      </c>
      <c r="E368" s="143">
        <f>E372</f>
        <v>1327.23</v>
      </c>
      <c r="F368" s="147">
        <f t="shared" si="185"/>
        <v>1000</v>
      </c>
      <c r="G368" s="143">
        <f aca="true" t="shared" si="187" ref="G368:P368">G372</f>
        <v>1000</v>
      </c>
      <c r="H368" s="143">
        <f t="shared" si="187"/>
        <v>0</v>
      </c>
      <c r="I368" s="143">
        <f t="shared" si="187"/>
        <v>0</v>
      </c>
      <c r="J368" s="143">
        <f t="shared" si="187"/>
        <v>0</v>
      </c>
      <c r="K368" s="143">
        <f t="shared" si="187"/>
        <v>0</v>
      </c>
      <c r="L368" s="143">
        <f t="shared" si="187"/>
        <v>0</v>
      </c>
      <c r="M368" s="143">
        <f t="shared" si="187"/>
        <v>0</v>
      </c>
      <c r="N368" s="143">
        <f t="shared" si="187"/>
        <v>0</v>
      </c>
      <c r="O368" s="143">
        <f t="shared" si="187"/>
        <v>10000</v>
      </c>
      <c r="P368" s="143">
        <f t="shared" si="187"/>
        <v>10000</v>
      </c>
    </row>
    <row r="369" spans="1:19" s="157" customFormat="1" ht="22.5" customHeight="1">
      <c r="A369" s="227" t="s">
        <v>11</v>
      </c>
      <c r="B369" s="227" t="s">
        <v>95</v>
      </c>
      <c r="C369" s="226" t="s">
        <v>15</v>
      </c>
      <c r="D369" s="227" t="s">
        <v>326</v>
      </c>
      <c r="E369" s="227" t="s">
        <v>243</v>
      </c>
      <c r="F369" s="224" t="s">
        <v>328</v>
      </c>
      <c r="G369" s="278" t="s">
        <v>329</v>
      </c>
      <c r="H369" s="279"/>
      <c r="I369" s="279"/>
      <c r="J369" s="279"/>
      <c r="K369" s="279"/>
      <c r="L369" s="279"/>
      <c r="M369" s="279"/>
      <c r="N369" s="280"/>
      <c r="O369" s="227" t="s">
        <v>244</v>
      </c>
      <c r="P369" s="227" t="s">
        <v>330</v>
      </c>
      <c r="S369" s="158"/>
    </row>
    <row r="370" spans="1:19" s="157" customFormat="1" ht="35.25" customHeight="1">
      <c r="A370" s="226"/>
      <c r="B370" s="226"/>
      <c r="C370" s="226"/>
      <c r="D370" s="226"/>
      <c r="E370" s="226"/>
      <c r="F370" s="225"/>
      <c r="G370" s="156" t="s">
        <v>72</v>
      </c>
      <c r="H370" s="156" t="s">
        <v>12</v>
      </c>
      <c r="I370" s="156" t="s">
        <v>75</v>
      </c>
      <c r="J370" s="156" t="s">
        <v>73</v>
      </c>
      <c r="K370" s="156" t="s">
        <v>13</v>
      </c>
      <c r="L370" s="159" t="s">
        <v>233</v>
      </c>
      <c r="M370" s="156" t="s">
        <v>234</v>
      </c>
      <c r="N370" s="156" t="s">
        <v>99</v>
      </c>
      <c r="O370" s="227"/>
      <c r="P370" s="227"/>
      <c r="S370" s="158"/>
    </row>
    <row r="371" spans="1:19" s="87" customFormat="1" ht="10.5" customHeight="1">
      <c r="A371" s="86">
        <v>1</v>
      </c>
      <c r="B371" s="86">
        <v>2</v>
      </c>
      <c r="C371" s="86">
        <v>3</v>
      </c>
      <c r="D371" s="86">
        <v>4</v>
      </c>
      <c r="E371" s="86">
        <v>5</v>
      </c>
      <c r="F371" s="86">
        <v>6</v>
      </c>
      <c r="G371" s="86">
        <v>7</v>
      </c>
      <c r="H371" s="86">
        <v>8</v>
      </c>
      <c r="I371" s="86">
        <v>9</v>
      </c>
      <c r="J371" s="86">
        <v>10</v>
      </c>
      <c r="K371" s="86">
        <v>11</v>
      </c>
      <c r="L371" s="86">
        <v>12</v>
      </c>
      <c r="M371" s="86">
        <v>13</v>
      </c>
      <c r="N371" s="86">
        <v>14</v>
      </c>
      <c r="O371" s="86">
        <v>15</v>
      </c>
      <c r="P371" s="86">
        <v>16</v>
      </c>
      <c r="S371" s="88"/>
    </row>
    <row r="372" spans="1:16" ht="21" customHeight="1">
      <c r="A372" s="104"/>
      <c r="B372" s="78">
        <v>4</v>
      </c>
      <c r="C372" s="110" t="s">
        <v>126</v>
      </c>
      <c r="D372" s="92">
        <f>D373</f>
        <v>0</v>
      </c>
      <c r="E372" s="92">
        <f>E373</f>
        <v>1327.23</v>
      </c>
      <c r="F372" s="92">
        <f t="shared" si="185"/>
        <v>1000</v>
      </c>
      <c r="G372" s="92">
        <f aca="true" t="shared" si="188" ref="G372:P372">G373</f>
        <v>1000</v>
      </c>
      <c r="H372" s="92">
        <f t="shared" si="188"/>
        <v>0</v>
      </c>
      <c r="I372" s="92">
        <f t="shared" si="188"/>
        <v>0</v>
      </c>
      <c r="J372" s="92">
        <f t="shared" si="188"/>
        <v>0</v>
      </c>
      <c r="K372" s="92">
        <f t="shared" si="188"/>
        <v>0</v>
      </c>
      <c r="L372" s="92">
        <f t="shared" si="188"/>
        <v>0</v>
      </c>
      <c r="M372" s="92">
        <f t="shared" si="188"/>
        <v>0</v>
      </c>
      <c r="N372" s="92">
        <f t="shared" si="188"/>
        <v>0</v>
      </c>
      <c r="O372" s="92">
        <f t="shared" si="188"/>
        <v>10000</v>
      </c>
      <c r="P372" s="92">
        <f t="shared" si="188"/>
        <v>10000</v>
      </c>
    </row>
    <row r="373" spans="1:16" ht="18" customHeight="1">
      <c r="A373" s="104"/>
      <c r="B373" s="78">
        <v>42</v>
      </c>
      <c r="C373" s="110" t="s">
        <v>124</v>
      </c>
      <c r="D373" s="92">
        <f>D374</f>
        <v>0</v>
      </c>
      <c r="E373" s="92">
        <f>E374</f>
        <v>1327.23</v>
      </c>
      <c r="F373" s="92">
        <f t="shared" si="185"/>
        <v>1000</v>
      </c>
      <c r="G373" s="92">
        <f aca="true" t="shared" si="189" ref="G373:P373">G374</f>
        <v>1000</v>
      </c>
      <c r="H373" s="92">
        <f t="shared" si="189"/>
        <v>0</v>
      </c>
      <c r="I373" s="92">
        <f t="shared" si="189"/>
        <v>0</v>
      </c>
      <c r="J373" s="92">
        <f t="shared" si="189"/>
        <v>0</v>
      </c>
      <c r="K373" s="92">
        <f t="shared" si="189"/>
        <v>0</v>
      </c>
      <c r="L373" s="92">
        <f t="shared" si="189"/>
        <v>0</v>
      </c>
      <c r="M373" s="92">
        <f t="shared" si="189"/>
        <v>0</v>
      </c>
      <c r="N373" s="92">
        <f t="shared" si="189"/>
        <v>0</v>
      </c>
      <c r="O373" s="92">
        <f t="shared" si="189"/>
        <v>10000</v>
      </c>
      <c r="P373" s="92">
        <f t="shared" si="189"/>
        <v>10000</v>
      </c>
    </row>
    <row r="374" spans="1:19" s="101" customFormat="1" ht="15" customHeight="1">
      <c r="A374" s="111"/>
      <c r="B374" s="75"/>
      <c r="C374" s="72" t="s">
        <v>295</v>
      </c>
      <c r="D374" s="93">
        <v>0</v>
      </c>
      <c r="E374" s="93">
        <v>1327.23</v>
      </c>
      <c r="F374" s="93">
        <f t="shared" si="185"/>
        <v>1000</v>
      </c>
      <c r="G374" s="93">
        <v>1000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10000</v>
      </c>
      <c r="P374" s="93">
        <v>10000</v>
      </c>
      <c r="S374" s="102"/>
    </row>
    <row r="375" spans="1:18" ht="24.75" customHeight="1">
      <c r="A375" s="109" t="s">
        <v>361</v>
      </c>
      <c r="B375" s="239" t="s">
        <v>159</v>
      </c>
      <c r="C375" s="240"/>
      <c r="D375" s="94">
        <f>D376</f>
        <v>269973.19</v>
      </c>
      <c r="E375" s="94">
        <f>E376</f>
        <v>165903.51</v>
      </c>
      <c r="F375" s="98">
        <f aca="true" t="shared" si="190" ref="F375:F386">SUM(G375:N375)</f>
        <v>150000</v>
      </c>
      <c r="G375" s="94">
        <f aca="true" t="shared" si="191" ref="G375:P376">G376</f>
        <v>0</v>
      </c>
      <c r="H375" s="94">
        <f t="shared" si="191"/>
        <v>0</v>
      </c>
      <c r="I375" s="94">
        <f t="shared" si="191"/>
        <v>0</v>
      </c>
      <c r="J375" s="94">
        <f t="shared" si="191"/>
        <v>40000</v>
      </c>
      <c r="K375" s="94">
        <f t="shared" si="191"/>
        <v>0</v>
      </c>
      <c r="L375" s="94">
        <f t="shared" si="191"/>
        <v>0</v>
      </c>
      <c r="M375" s="94">
        <f t="shared" si="191"/>
        <v>0</v>
      </c>
      <c r="N375" s="94">
        <f t="shared" si="191"/>
        <v>110000</v>
      </c>
      <c r="O375" s="94">
        <f t="shared" si="191"/>
        <v>70000</v>
      </c>
      <c r="P375" s="94">
        <f t="shared" si="191"/>
        <v>50000</v>
      </c>
      <c r="R375" s="106"/>
    </row>
    <row r="376" spans="1:16" ht="21" customHeight="1">
      <c r="A376" s="104"/>
      <c r="B376" s="78">
        <v>4</v>
      </c>
      <c r="C376" s="110" t="s">
        <v>126</v>
      </c>
      <c r="D376" s="92">
        <f>D377</f>
        <v>269973.19</v>
      </c>
      <c r="E376" s="92">
        <f>E377</f>
        <v>165903.51</v>
      </c>
      <c r="F376" s="92">
        <f t="shared" si="190"/>
        <v>150000</v>
      </c>
      <c r="G376" s="92">
        <f t="shared" si="191"/>
        <v>0</v>
      </c>
      <c r="H376" s="92">
        <f t="shared" si="191"/>
        <v>0</v>
      </c>
      <c r="I376" s="92">
        <f t="shared" si="191"/>
        <v>0</v>
      </c>
      <c r="J376" s="92">
        <f t="shared" si="191"/>
        <v>40000</v>
      </c>
      <c r="K376" s="92">
        <f t="shared" si="191"/>
        <v>0</v>
      </c>
      <c r="L376" s="92">
        <f t="shared" si="191"/>
        <v>0</v>
      </c>
      <c r="M376" s="92">
        <f t="shared" si="191"/>
        <v>0</v>
      </c>
      <c r="N376" s="92">
        <f t="shared" si="191"/>
        <v>110000</v>
      </c>
      <c r="O376" s="92">
        <f t="shared" si="191"/>
        <v>70000</v>
      </c>
      <c r="P376" s="92">
        <f t="shared" si="191"/>
        <v>50000</v>
      </c>
    </row>
    <row r="377" spans="1:16" ht="18" customHeight="1">
      <c r="A377" s="104"/>
      <c r="B377" s="78">
        <v>42</v>
      </c>
      <c r="C377" s="110" t="s">
        <v>124</v>
      </c>
      <c r="D377" s="92">
        <f>D380+D381+D378+D379</f>
        <v>269973.19</v>
      </c>
      <c r="E377" s="92">
        <f>E380+E381+E378+E379</f>
        <v>165903.51</v>
      </c>
      <c r="F377" s="92">
        <f t="shared" si="190"/>
        <v>150000</v>
      </c>
      <c r="G377" s="92">
        <f>G380+G381+G379+G378</f>
        <v>0</v>
      </c>
      <c r="H377" s="92">
        <f aca="true" t="shared" si="192" ref="H377:P377">H380+H381+H379+H378</f>
        <v>0</v>
      </c>
      <c r="I377" s="92">
        <f t="shared" si="192"/>
        <v>0</v>
      </c>
      <c r="J377" s="92">
        <f t="shared" si="192"/>
        <v>40000</v>
      </c>
      <c r="K377" s="92">
        <f t="shared" si="192"/>
        <v>0</v>
      </c>
      <c r="L377" s="92">
        <f t="shared" si="192"/>
        <v>0</v>
      </c>
      <c r="M377" s="92">
        <f t="shared" si="192"/>
        <v>0</v>
      </c>
      <c r="N377" s="92">
        <f t="shared" si="192"/>
        <v>110000</v>
      </c>
      <c r="O377" s="92">
        <f t="shared" si="192"/>
        <v>70000</v>
      </c>
      <c r="P377" s="92">
        <f t="shared" si="192"/>
        <v>50000</v>
      </c>
    </row>
    <row r="378" spans="1:19" s="101" customFormat="1" ht="15" customHeight="1">
      <c r="A378" s="111"/>
      <c r="B378" s="75"/>
      <c r="C378" s="72" t="s">
        <v>295</v>
      </c>
      <c r="D378" s="93">
        <v>183840.91</v>
      </c>
      <c r="E378" s="93">
        <v>159267.37</v>
      </c>
      <c r="F378" s="93">
        <f t="shared" si="190"/>
        <v>0</v>
      </c>
      <c r="G378" s="93">
        <v>0</v>
      </c>
      <c r="H378" s="93">
        <v>0</v>
      </c>
      <c r="I378" s="93">
        <v>0</v>
      </c>
      <c r="J378" s="93">
        <v>0</v>
      </c>
      <c r="K378" s="93">
        <v>0</v>
      </c>
      <c r="L378" s="93">
        <v>0</v>
      </c>
      <c r="M378" s="93">
        <v>0</v>
      </c>
      <c r="N378" s="93">
        <v>0</v>
      </c>
      <c r="O378" s="93">
        <v>50000</v>
      </c>
      <c r="P378" s="93">
        <v>50000</v>
      </c>
      <c r="S378" s="102"/>
    </row>
    <row r="379" spans="1:19" s="101" customFormat="1" ht="15" customHeight="1">
      <c r="A379" s="111"/>
      <c r="B379" s="75"/>
      <c r="C379" s="57" t="s">
        <v>301</v>
      </c>
      <c r="D379" s="93">
        <v>86132.28</v>
      </c>
      <c r="E379" s="93">
        <v>0</v>
      </c>
      <c r="F379" s="93">
        <f t="shared" si="190"/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  <c r="P379" s="93">
        <v>0</v>
      </c>
      <c r="S379" s="102"/>
    </row>
    <row r="380" spans="1:19" s="101" customFormat="1" ht="15" customHeight="1">
      <c r="A380" s="111"/>
      <c r="B380" s="75"/>
      <c r="C380" s="56" t="s">
        <v>300</v>
      </c>
      <c r="D380" s="93">
        <v>0</v>
      </c>
      <c r="E380" s="93">
        <v>0</v>
      </c>
      <c r="F380" s="93">
        <f>SUM(G380:N380)</f>
        <v>40000</v>
      </c>
      <c r="G380" s="93">
        <v>0</v>
      </c>
      <c r="H380" s="93">
        <v>0</v>
      </c>
      <c r="I380" s="93">
        <v>0</v>
      </c>
      <c r="J380" s="93">
        <v>40000</v>
      </c>
      <c r="K380" s="93">
        <v>0</v>
      </c>
      <c r="L380" s="93">
        <v>0</v>
      </c>
      <c r="M380" s="93">
        <v>0</v>
      </c>
      <c r="N380" s="93">
        <v>0</v>
      </c>
      <c r="O380" s="93">
        <v>20000</v>
      </c>
      <c r="P380" s="93">
        <v>0</v>
      </c>
      <c r="S380" s="102"/>
    </row>
    <row r="381" spans="1:19" s="101" customFormat="1" ht="15" customHeight="1">
      <c r="A381" s="111"/>
      <c r="B381" s="75"/>
      <c r="C381" s="56" t="s">
        <v>313</v>
      </c>
      <c r="D381" s="93">
        <v>0</v>
      </c>
      <c r="E381" s="93">
        <v>6636.14</v>
      </c>
      <c r="F381" s="93">
        <f>SUM(G381:N381)</f>
        <v>110000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110000</v>
      </c>
      <c r="O381" s="93">
        <v>0</v>
      </c>
      <c r="P381" s="93">
        <v>0</v>
      </c>
      <c r="S381" s="102"/>
    </row>
    <row r="382" spans="1:16" ht="29.25" customHeight="1">
      <c r="A382" s="109" t="s">
        <v>361</v>
      </c>
      <c r="B382" s="243" t="s">
        <v>392</v>
      </c>
      <c r="C382" s="240"/>
      <c r="D382" s="94">
        <f>D383</f>
        <v>0</v>
      </c>
      <c r="E382" s="94">
        <f>E383</f>
        <v>0</v>
      </c>
      <c r="F382" s="98">
        <f t="shared" si="190"/>
        <v>70000</v>
      </c>
      <c r="G382" s="94">
        <f aca="true" t="shared" si="193" ref="G382:P383">G383</f>
        <v>0</v>
      </c>
      <c r="H382" s="94">
        <f t="shared" si="193"/>
        <v>70000</v>
      </c>
      <c r="I382" s="94">
        <f t="shared" si="193"/>
        <v>0</v>
      </c>
      <c r="J382" s="94">
        <f t="shared" si="193"/>
        <v>0</v>
      </c>
      <c r="K382" s="94">
        <f t="shared" si="193"/>
        <v>0</v>
      </c>
      <c r="L382" s="94">
        <f t="shared" si="193"/>
        <v>0</v>
      </c>
      <c r="M382" s="94">
        <f t="shared" si="193"/>
        <v>0</v>
      </c>
      <c r="N382" s="94">
        <f t="shared" si="193"/>
        <v>0</v>
      </c>
      <c r="O382" s="94">
        <f t="shared" si="193"/>
        <v>650000</v>
      </c>
      <c r="P382" s="94">
        <f t="shared" si="193"/>
        <v>1100000</v>
      </c>
    </row>
    <row r="383" spans="1:16" ht="21.75" customHeight="1">
      <c r="A383" s="104"/>
      <c r="B383" s="78">
        <v>4</v>
      </c>
      <c r="C383" s="110" t="s">
        <v>126</v>
      </c>
      <c r="D383" s="92">
        <f>D384</f>
        <v>0</v>
      </c>
      <c r="E383" s="92">
        <f>E384</f>
        <v>0</v>
      </c>
      <c r="F383" s="92">
        <f t="shared" si="190"/>
        <v>70000</v>
      </c>
      <c r="G383" s="92">
        <f t="shared" si="193"/>
        <v>0</v>
      </c>
      <c r="H383" s="92">
        <f t="shared" si="193"/>
        <v>70000</v>
      </c>
      <c r="I383" s="92">
        <f t="shared" si="193"/>
        <v>0</v>
      </c>
      <c r="J383" s="92">
        <f t="shared" si="193"/>
        <v>0</v>
      </c>
      <c r="K383" s="92">
        <f t="shared" si="193"/>
        <v>0</v>
      </c>
      <c r="L383" s="92">
        <f t="shared" si="193"/>
        <v>0</v>
      </c>
      <c r="M383" s="92">
        <f t="shared" si="193"/>
        <v>0</v>
      </c>
      <c r="N383" s="92">
        <f t="shared" si="193"/>
        <v>0</v>
      </c>
      <c r="O383" s="92">
        <f t="shared" si="193"/>
        <v>650000</v>
      </c>
      <c r="P383" s="92">
        <f t="shared" si="193"/>
        <v>1100000</v>
      </c>
    </row>
    <row r="384" spans="1:16" ht="12" customHeight="1">
      <c r="A384" s="104"/>
      <c r="B384" s="78" t="s">
        <v>85</v>
      </c>
      <c r="C384" s="110" t="s">
        <v>124</v>
      </c>
      <c r="D384" s="92">
        <f>D386+D385+D387</f>
        <v>0</v>
      </c>
      <c r="E384" s="92">
        <f>E386+E385+E387</f>
        <v>0</v>
      </c>
      <c r="F384" s="92">
        <f t="shared" si="190"/>
        <v>70000</v>
      </c>
      <c r="G384" s="92">
        <f>G386+G385+G387</f>
        <v>0</v>
      </c>
      <c r="H384" s="92">
        <f aca="true" t="shared" si="194" ref="H384:P384">H386+H385+H387</f>
        <v>70000</v>
      </c>
      <c r="I384" s="92">
        <f t="shared" si="194"/>
        <v>0</v>
      </c>
      <c r="J384" s="92">
        <f t="shared" si="194"/>
        <v>0</v>
      </c>
      <c r="K384" s="92">
        <f t="shared" si="194"/>
        <v>0</v>
      </c>
      <c r="L384" s="92">
        <f t="shared" si="194"/>
        <v>0</v>
      </c>
      <c r="M384" s="92">
        <f t="shared" si="194"/>
        <v>0</v>
      </c>
      <c r="N384" s="92">
        <f t="shared" si="194"/>
        <v>0</v>
      </c>
      <c r="O384" s="92">
        <f t="shared" si="194"/>
        <v>650000</v>
      </c>
      <c r="P384" s="92">
        <f t="shared" si="194"/>
        <v>1100000</v>
      </c>
    </row>
    <row r="385" spans="1:19" s="87" customFormat="1" ht="15.75" customHeight="1">
      <c r="A385" s="122"/>
      <c r="B385" s="123"/>
      <c r="C385" s="72" t="s">
        <v>295</v>
      </c>
      <c r="D385" s="142">
        <v>0</v>
      </c>
      <c r="E385" s="142">
        <v>0</v>
      </c>
      <c r="F385" s="142">
        <f>SUM(G385:N385)</f>
        <v>0</v>
      </c>
      <c r="G385" s="142">
        <v>0</v>
      </c>
      <c r="H385" s="142">
        <v>0</v>
      </c>
      <c r="I385" s="142">
        <v>0</v>
      </c>
      <c r="J385" s="142">
        <v>0</v>
      </c>
      <c r="K385" s="142">
        <v>0</v>
      </c>
      <c r="L385" s="142">
        <v>0</v>
      </c>
      <c r="M385" s="142">
        <v>0</v>
      </c>
      <c r="N385" s="142">
        <v>0</v>
      </c>
      <c r="O385" s="142">
        <v>50000</v>
      </c>
      <c r="P385" s="142">
        <v>351886</v>
      </c>
      <c r="S385" s="88"/>
    </row>
    <row r="386" spans="1:19" s="87" customFormat="1" ht="15.75" customHeight="1">
      <c r="A386" s="122"/>
      <c r="B386" s="123"/>
      <c r="C386" s="72" t="s">
        <v>305</v>
      </c>
      <c r="D386" s="142">
        <v>0</v>
      </c>
      <c r="E386" s="142">
        <v>0</v>
      </c>
      <c r="F386" s="142">
        <f t="shared" si="190"/>
        <v>70000</v>
      </c>
      <c r="G386" s="142">
        <v>0</v>
      </c>
      <c r="H386" s="142">
        <v>70000</v>
      </c>
      <c r="I386" s="142">
        <v>0</v>
      </c>
      <c r="J386" s="142">
        <v>0</v>
      </c>
      <c r="K386" s="142">
        <v>0</v>
      </c>
      <c r="L386" s="142">
        <v>0</v>
      </c>
      <c r="M386" s="142">
        <v>0</v>
      </c>
      <c r="N386" s="142">
        <v>0</v>
      </c>
      <c r="O386" s="142">
        <v>200000</v>
      </c>
      <c r="P386" s="142">
        <v>148114</v>
      </c>
      <c r="S386" s="88"/>
    </row>
    <row r="387" spans="1:19" s="101" customFormat="1" ht="15" customHeight="1">
      <c r="A387" s="111"/>
      <c r="B387" s="75"/>
      <c r="C387" s="56" t="s">
        <v>300</v>
      </c>
      <c r="D387" s="93">
        <v>0</v>
      </c>
      <c r="E387" s="93">
        <v>0</v>
      </c>
      <c r="F387" s="93">
        <f>SUM(G387:N387)</f>
        <v>0</v>
      </c>
      <c r="G387" s="93">
        <v>0</v>
      </c>
      <c r="H387" s="93">
        <v>0</v>
      </c>
      <c r="I387" s="93">
        <v>0</v>
      </c>
      <c r="J387" s="93">
        <v>0</v>
      </c>
      <c r="K387" s="93">
        <v>0</v>
      </c>
      <c r="L387" s="93">
        <v>0</v>
      </c>
      <c r="M387" s="93">
        <v>0</v>
      </c>
      <c r="N387" s="93">
        <v>0</v>
      </c>
      <c r="O387" s="93">
        <v>400000</v>
      </c>
      <c r="P387" s="93">
        <v>600000</v>
      </c>
      <c r="S387" s="102"/>
    </row>
    <row r="388" spans="1:19" s="125" customFormat="1" ht="30" customHeight="1">
      <c r="A388" s="115"/>
      <c r="B388" s="270" t="s">
        <v>160</v>
      </c>
      <c r="C388" s="270"/>
      <c r="D388" s="90">
        <f>D389+D395+D399+D409+D413+D421+D427+D437+D443+D454+D460</f>
        <v>300977.84</v>
      </c>
      <c r="E388" s="90">
        <f>E389+E395+E399+E409+E413+E421+E427+E437+E443+E454+E460</f>
        <v>551595.9900000001</v>
      </c>
      <c r="F388" s="90">
        <f t="shared" si="185"/>
        <v>1371230</v>
      </c>
      <c r="G388" s="90">
        <f>G389+G395+G399+G409+G413+G421+G427+G437+G443+G454+G460</f>
        <v>10000</v>
      </c>
      <c r="H388" s="90">
        <f aca="true" t="shared" si="195" ref="H388:P388">H389+H395+H399+H409+H413+H421+H427+H437+H443+H454+H460</f>
        <v>384730</v>
      </c>
      <c r="I388" s="90">
        <f t="shared" si="195"/>
        <v>48500</v>
      </c>
      <c r="J388" s="90">
        <f t="shared" si="195"/>
        <v>98000</v>
      </c>
      <c r="K388" s="90">
        <f t="shared" si="195"/>
        <v>0</v>
      </c>
      <c r="L388" s="90">
        <f t="shared" si="195"/>
        <v>0</v>
      </c>
      <c r="M388" s="90">
        <f t="shared" si="195"/>
        <v>0</v>
      </c>
      <c r="N388" s="90">
        <f t="shared" si="195"/>
        <v>830000</v>
      </c>
      <c r="O388" s="90">
        <f t="shared" si="195"/>
        <v>1693000</v>
      </c>
      <c r="P388" s="90">
        <f t="shared" si="195"/>
        <v>652886</v>
      </c>
      <c r="S388" s="126"/>
    </row>
    <row r="389" spans="1:16" ht="24.75" customHeight="1">
      <c r="A389" s="134" t="s">
        <v>362</v>
      </c>
      <c r="B389" s="246" t="s">
        <v>161</v>
      </c>
      <c r="C389" s="247"/>
      <c r="D389" s="91">
        <f aca="true" t="shared" si="196" ref="D389:P389">D390</f>
        <v>0</v>
      </c>
      <c r="E389" s="91">
        <f t="shared" si="196"/>
        <v>86269.83</v>
      </c>
      <c r="F389" s="95">
        <f t="shared" si="185"/>
        <v>107650</v>
      </c>
      <c r="G389" s="91">
        <f t="shared" si="196"/>
        <v>0</v>
      </c>
      <c r="H389" s="91">
        <f t="shared" si="196"/>
        <v>107650</v>
      </c>
      <c r="I389" s="91">
        <f t="shared" si="196"/>
        <v>0</v>
      </c>
      <c r="J389" s="91">
        <f t="shared" si="196"/>
        <v>0</v>
      </c>
      <c r="K389" s="91">
        <f t="shared" si="196"/>
        <v>0</v>
      </c>
      <c r="L389" s="91">
        <f t="shared" si="196"/>
        <v>0</v>
      </c>
      <c r="M389" s="91">
        <f t="shared" si="196"/>
        <v>0</v>
      </c>
      <c r="N389" s="91">
        <f t="shared" si="196"/>
        <v>0</v>
      </c>
      <c r="O389" s="91">
        <f t="shared" si="196"/>
        <v>0</v>
      </c>
      <c r="P389" s="91">
        <f t="shared" si="196"/>
        <v>0</v>
      </c>
    </row>
    <row r="390" spans="1:16" ht="21" customHeight="1">
      <c r="A390" s="104"/>
      <c r="B390" s="78">
        <v>3</v>
      </c>
      <c r="C390" s="110" t="s">
        <v>3</v>
      </c>
      <c r="D390" s="92">
        <f>D391</f>
        <v>0</v>
      </c>
      <c r="E390" s="92">
        <f>E391</f>
        <v>86269.83</v>
      </c>
      <c r="F390" s="92">
        <f t="shared" si="185"/>
        <v>107650</v>
      </c>
      <c r="G390" s="92">
        <f aca="true" t="shared" si="197" ref="G390:P390">G391</f>
        <v>0</v>
      </c>
      <c r="H390" s="92">
        <f t="shared" si="197"/>
        <v>107650</v>
      </c>
      <c r="I390" s="92">
        <f t="shared" si="197"/>
        <v>0</v>
      </c>
      <c r="J390" s="92">
        <f t="shared" si="197"/>
        <v>0</v>
      </c>
      <c r="K390" s="92">
        <f t="shared" si="197"/>
        <v>0</v>
      </c>
      <c r="L390" s="92">
        <f t="shared" si="197"/>
        <v>0</v>
      </c>
      <c r="M390" s="92">
        <f t="shared" si="197"/>
        <v>0</v>
      </c>
      <c r="N390" s="92">
        <f t="shared" si="197"/>
        <v>0</v>
      </c>
      <c r="O390" s="92">
        <f t="shared" si="197"/>
        <v>0</v>
      </c>
      <c r="P390" s="92">
        <f t="shared" si="197"/>
        <v>0</v>
      </c>
    </row>
    <row r="391" spans="1:16" ht="18" customHeight="1">
      <c r="A391" s="104"/>
      <c r="B391" s="78">
        <v>32</v>
      </c>
      <c r="C391" s="110" t="s">
        <v>7</v>
      </c>
      <c r="D391" s="92">
        <f>D392+D393+D394</f>
        <v>0</v>
      </c>
      <c r="E391" s="92">
        <f>E392+E393+E394</f>
        <v>86269.83</v>
      </c>
      <c r="F391" s="92">
        <f t="shared" si="185"/>
        <v>107650</v>
      </c>
      <c r="G391" s="92">
        <f>G392+G393+G394</f>
        <v>0</v>
      </c>
      <c r="H391" s="92">
        <f aca="true" t="shared" si="198" ref="H391:P391">H392+H393+H394</f>
        <v>107650</v>
      </c>
      <c r="I391" s="92">
        <f t="shared" si="198"/>
        <v>0</v>
      </c>
      <c r="J391" s="92">
        <f t="shared" si="198"/>
        <v>0</v>
      </c>
      <c r="K391" s="92">
        <f t="shared" si="198"/>
        <v>0</v>
      </c>
      <c r="L391" s="92">
        <f t="shared" si="198"/>
        <v>0</v>
      </c>
      <c r="M391" s="92">
        <f t="shared" si="198"/>
        <v>0</v>
      </c>
      <c r="N391" s="92">
        <f t="shared" si="198"/>
        <v>0</v>
      </c>
      <c r="O391" s="92">
        <f t="shared" si="198"/>
        <v>0</v>
      </c>
      <c r="P391" s="92">
        <f t="shared" si="198"/>
        <v>0</v>
      </c>
    </row>
    <row r="392" spans="1:19" s="101" customFormat="1" ht="15" customHeight="1">
      <c r="A392" s="111"/>
      <c r="B392" s="75"/>
      <c r="C392" s="72" t="s">
        <v>295</v>
      </c>
      <c r="D392" s="93">
        <v>0</v>
      </c>
      <c r="E392" s="93">
        <v>11945.05</v>
      </c>
      <c r="F392" s="93">
        <f t="shared" si="185"/>
        <v>0</v>
      </c>
      <c r="G392" s="93">
        <v>0</v>
      </c>
      <c r="H392" s="93">
        <v>0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93">
        <v>0</v>
      </c>
      <c r="S392" s="102"/>
    </row>
    <row r="393" spans="1:19" s="101" customFormat="1" ht="15" customHeight="1">
      <c r="A393" s="111"/>
      <c r="B393" s="75"/>
      <c r="C393" s="72" t="s">
        <v>305</v>
      </c>
      <c r="D393" s="93">
        <v>0</v>
      </c>
      <c r="E393" s="93">
        <v>63706.95</v>
      </c>
      <c r="F393" s="93">
        <f>SUM(G393:N393)</f>
        <v>107650</v>
      </c>
      <c r="G393" s="93">
        <v>0</v>
      </c>
      <c r="H393" s="93">
        <v>107650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  <c r="P393" s="93">
        <v>0</v>
      </c>
      <c r="S393" s="102"/>
    </row>
    <row r="394" spans="1:19" s="101" customFormat="1" ht="15" customHeight="1">
      <c r="A394" s="111"/>
      <c r="B394" s="75"/>
      <c r="C394" s="72"/>
      <c r="D394" s="93">
        <v>0</v>
      </c>
      <c r="E394" s="93">
        <v>10617.83</v>
      </c>
      <c r="F394" s="93">
        <v>0</v>
      </c>
      <c r="G394" s="93">
        <v>0</v>
      </c>
      <c r="H394" s="93">
        <v>0</v>
      </c>
      <c r="I394" s="93">
        <v>0</v>
      </c>
      <c r="J394" s="93">
        <v>0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  <c r="P394" s="93">
        <v>0</v>
      </c>
      <c r="S394" s="102"/>
    </row>
    <row r="395" spans="1:16" ht="24.75" customHeight="1">
      <c r="A395" s="109" t="s">
        <v>362</v>
      </c>
      <c r="B395" s="239" t="s">
        <v>199</v>
      </c>
      <c r="C395" s="240"/>
      <c r="D395" s="94">
        <f aca="true" t="shared" si="199" ref="D395:E397">D396</f>
        <v>3981.68</v>
      </c>
      <c r="E395" s="94">
        <f t="shared" si="199"/>
        <v>4645.3</v>
      </c>
      <c r="F395" s="98">
        <f t="shared" si="185"/>
        <v>5400</v>
      </c>
      <c r="G395" s="94">
        <f>G396</f>
        <v>0</v>
      </c>
      <c r="H395" s="94">
        <f aca="true" t="shared" si="200" ref="H395:P397">H396</f>
        <v>5400</v>
      </c>
      <c r="I395" s="94">
        <f t="shared" si="200"/>
        <v>0</v>
      </c>
      <c r="J395" s="94">
        <f t="shared" si="200"/>
        <v>0</v>
      </c>
      <c r="K395" s="94">
        <f t="shared" si="200"/>
        <v>0</v>
      </c>
      <c r="L395" s="94">
        <f t="shared" si="200"/>
        <v>0</v>
      </c>
      <c r="M395" s="94">
        <f t="shared" si="200"/>
        <v>0</v>
      </c>
      <c r="N395" s="94">
        <f t="shared" si="200"/>
        <v>0</v>
      </c>
      <c r="O395" s="94">
        <f>O396</f>
        <v>16000</v>
      </c>
      <c r="P395" s="94">
        <f>P396</f>
        <v>16500</v>
      </c>
    </row>
    <row r="396" spans="1:16" ht="21" customHeight="1">
      <c r="A396" s="104"/>
      <c r="B396" s="78">
        <v>3</v>
      </c>
      <c r="C396" s="110" t="s">
        <v>3</v>
      </c>
      <c r="D396" s="92">
        <f t="shared" si="199"/>
        <v>3981.68</v>
      </c>
      <c r="E396" s="92">
        <f t="shared" si="199"/>
        <v>4645.3</v>
      </c>
      <c r="F396" s="92">
        <f t="shared" si="185"/>
        <v>5400</v>
      </c>
      <c r="G396" s="92">
        <f>G397</f>
        <v>0</v>
      </c>
      <c r="H396" s="92">
        <f t="shared" si="200"/>
        <v>5400</v>
      </c>
      <c r="I396" s="92">
        <f t="shared" si="200"/>
        <v>0</v>
      </c>
      <c r="J396" s="92">
        <f t="shared" si="200"/>
        <v>0</v>
      </c>
      <c r="K396" s="92">
        <f t="shared" si="200"/>
        <v>0</v>
      </c>
      <c r="L396" s="92">
        <f t="shared" si="200"/>
        <v>0</v>
      </c>
      <c r="M396" s="92">
        <f t="shared" si="200"/>
        <v>0</v>
      </c>
      <c r="N396" s="92">
        <f t="shared" si="200"/>
        <v>0</v>
      </c>
      <c r="O396" s="92">
        <f>O397</f>
        <v>16000</v>
      </c>
      <c r="P396" s="92">
        <f>P397</f>
        <v>16500</v>
      </c>
    </row>
    <row r="397" spans="1:16" ht="18" customHeight="1">
      <c r="A397" s="104"/>
      <c r="B397" s="78">
        <v>32</v>
      </c>
      <c r="C397" s="110" t="s">
        <v>7</v>
      </c>
      <c r="D397" s="92">
        <f t="shared" si="199"/>
        <v>3981.68</v>
      </c>
      <c r="E397" s="92">
        <f t="shared" si="199"/>
        <v>4645.3</v>
      </c>
      <c r="F397" s="92">
        <f t="shared" si="185"/>
        <v>5400</v>
      </c>
      <c r="G397" s="92">
        <f>G398</f>
        <v>0</v>
      </c>
      <c r="H397" s="92">
        <f t="shared" si="200"/>
        <v>5400</v>
      </c>
      <c r="I397" s="92">
        <f t="shared" si="200"/>
        <v>0</v>
      </c>
      <c r="J397" s="92">
        <f t="shared" si="200"/>
        <v>0</v>
      </c>
      <c r="K397" s="92">
        <f t="shared" si="200"/>
        <v>0</v>
      </c>
      <c r="L397" s="92">
        <f t="shared" si="200"/>
        <v>0</v>
      </c>
      <c r="M397" s="92">
        <f t="shared" si="200"/>
        <v>0</v>
      </c>
      <c r="N397" s="92">
        <f t="shared" si="200"/>
        <v>0</v>
      </c>
      <c r="O397" s="92">
        <f t="shared" si="200"/>
        <v>16000</v>
      </c>
      <c r="P397" s="92">
        <f t="shared" si="200"/>
        <v>16500</v>
      </c>
    </row>
    <row r="398" spans="1:19" s="101" customFormat="1" ht="15" customHeight="1">
      <c r="A398" s="111"/>
      <c r="B398" s="75"/>
      <c r="C398" s="72" t="s">
        <v>305</v>
      </c>
      <c r="D398" s="93">
        <v>3981.68</v>
      </c>
      <c r="E398" s="93">
        <v>4645.3</v>
      </c>
      <c r="F398" s="93">
        <f t="shared" si="185"/>
        <v>5400</v>
      </c>
      <c r="G398" s="93">
        <v>0</v>
      </c>
      <c r="H398" s="93">
        <v>5400</v>
      </c>
      <c r="I398" s="93">
        <v>0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16000</v>
      </c>
      <c r="P398" s="93">
        <v>16500</v>
      </c>
      <c r="S398" s="102"/>
    </row>
    <row r="399" spans="1:16" ht="24" customHeight="1">
      <c r="A399" s="109" t="s">
        <v>362</v>
      </c>
      <c r="B399" s="239" t="s">
        <v>162</v>
      </c>
      <c r="C399" s="240"/>
      <c r="D399" s="94">
        <f>D400</f>
        <v>19496.95</v>
      </c>
      <c r="E399" s="94">
        <f>E400</f>
        <v>59725.26</v>
      </c>
      <c r="F399" s="98">
        <f aca="true" t="shared" si="201" ref="F399:F412">SUM(G399:N399)</f>
        <v>76980</v>
      </c>
      <c r="G399" s="94">
        <f>G400</f>
        <v>0</v>
      </c>
      <c r="H399" s="94">
        <f aca="true" t="shared" si="202" ref="H399:N400">H400</f>
        <v>76980</v>
      </c>
      <c r="I399" s="94">
        <f t="shared" si="202"/>
        <v>0</v>
      </c>
      <c r="J399" s="94">
        <f t="shared" si="202"/>
        <v>0</v>
      </c>
      <c r="K399" s="94">
        <f t="shared" si="202"/>
        <v>0</v>
      </c>
      <c r="L399" s="94">
        <f t="shared" si="202"/>
        <v>0</v>
      </c>
      <c r="M399" s="94">
        <f t="shared" si="202"/>
        <v>0</v>
      </c>
      <c r="N399" s="94">
        <f t="shared" si="202"/>
        <v>0</v>
      </c>
      <c r="O399" s="94">
        <f>O400</f>
        <v>77000</v>
      </c>
      <c r="P399" s="94">
        <f>P400</f>
        <v>78000</v>
      </c>
    </row>
    <row r="400" spans="1:16" ht="21" customHeight="1">
      <c r="A400" s="104"/>
      <c r="B400" s="78">
        <v>3</v>
      </c>
      <c r="C400" s="110" t="s">
        <v>3</v>
      </c>
      <c r="D400" s="92">
        <f>D401</f>
        <v>19496.95</v>
      </c>
      <c r="E400" s="92">
        <f>E401</f>
        <v>59725.26</v>
      </c>
      <c r="F400" s="92">
        <f t="shared" si="201"/>
        <v>76980</v>
      </c>
      <c r="G400" s="92">
        <f>G401</f>
        <v>0</v>
      </c>
      <c r="H400" s="92">
        <f t="shared" si="202"/>
        <v>76980</v>
      </c>
      <c r="I400" s="92">
        <f t="shared" si="202"/>
        <v>0</v>
      </c>
      <c r="J400" s="92">
        <f t="shared" si="202"/>
        <v>0</v>
      </c>
      <c r="K400" s="92">
        <f t="shared" si="202"/>
        <v>0</v>
      </c>
      <c r="L400" s="92">
        <f t="shared" si="202"/>
        <v>0</v>
      </c>
      <c r="M400" s="92">
        <f t="shared" si="202"/>
        <v>0</v>
      </c>
      <c r="N400" s="92">
        <f t="shared" si="202"/>
        <v>0</v>
      </c>
      <c r="O400" s="92">
        <f>O401</f>
        <v>77000</v>
      </c>
      <c r="P400" s="92">
        <f>P401</f>
        <v>78000</v>
      </c>
    </row>
    <row r="401" spans="1:16" ht="18" customHeight="1">
      <c r="A401" s="104"/>
      <c r="B401" s="78">
        <v>38</v>
      </c>
      <c r="C401" s="110" t="s">
        <v>120</v>
      </c>
      <c r="D401" s="92">
        <f>D403+D402</f>
        <v>19496.95</v>
      </c>
      <c r="E401" s="92">
        <f>E403+E402</f>
        <v>59725.26</v>
      </c>
      <c r="F401" s="92">
        <f t="shared" si="201"/>
        <v>76980</v>
      </c>
      <c r="G401" s="92">
        <f>G403+G402</f>
        <v>0</v>
      </c>
      <c r="H401" s="92">
        <f aca="true" t="shared" si="203" ref="H401:P401">H403+H402</f>
        <v>76980</v>
      </c>
      <c r="I401" s="92">
        <f t="shared" si="203"/>
        <v>0</v>
      </c>
      <c r="J401" s="92">
        <f t="shared" si="203"/>
        <v>0</v>
      </c>
      <c r="K401" s="92">
        <f t="shared" si="203"/>
        <v>0</v>
      </c>
      <c r="L401" s="92">
        <f t="shared" si="203"/>
        <v>0</v>
      </c>
      <c r="M401" s="92">
        <f t="shared" si="203"/>
        <v>0</v>
      </c>
      <c r="N401" s="92">
        <f t="shared" si="203"/>
        <v>0</v>
      </c>
      <c r="O401" s="92">
        <f t="shared" si="203"/>
        <v>77000</v>
      </c>
      <c r="P401" s="92">
        <f t="shared" si="203"/>
        <v>78000</v>
      </c>
    </row>
    <row r="402" spans="1:19" s="101" customFormat="1" ht="15" customHeight="1">
      <c r="A402" s="111"/>
      <c r="B402" s="75"/>
      <c r="C402" s="56" t="s">
        <v>295</v>
      </c>
      <c r="D402" s="93">
        <v>19496.95</v>
      </c>
      <c r="E402" s="93">
        <v>0</v>
      </c>
      <c r="F402" s="93">
        <f t="shared" si="201"/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  <c r="S402" s="102"/>
    </row>
    <row r="403" spans="1:19" s="101" customFormat="1" ht="15" customHeight="1">
      <c r="A403" s="111"/>
      <c r="B403" s="75"/>
      <c r="C403" s="72" t="s">
        <v>305</v>
      </c>
      <c r="D403" s="93">
        <v>0</v>
      </c>
      <c r="E403" s="93">
        <v>59725.26</v>
      </c>
      <c r="F403" s="93">
        <v>0</v>
      </c>
      <c r="G403" s="93">
        <v>0</v>
      </c>
      <c r="H403" s="93">
        <v>76980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77000</v>
      </c>
      <c r="P403" s="93">
        <v>78000</v>
      </c>
      <c r="S403" s="102"/>
    </row>
    <row r="404" spans="1:19" s="101" customFormat="1" ht="15" customHeight="1">
      <c r="A404" s="112"/>
      <c r="B404" s="113"/>
      <c r="C404" s="114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S404" s="102"/>
    </row>
    <row r="405" spans="1:19" s="101" customFormat="1" ht="49.5" customHeight="1">
      <c r="A405" s="112"/>
      <c r="B405" s="113"/>
      <c r="C405" s="114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S405" s="102"/>
    </row>
    <row r="406" spans="1:19" s="157" customFormat="1" ht="22.5" customHeight="1">
      <c r="A406" s="227" t="s">
        <v>11</v>
      </c>
      <c r="B406" s="227" t="s">
        <v>95</v>
      </c>
      <c r="C406" s="226" t="s">
        <v>15</v>
      </c>
      <c r="D406" s="227" t="s">
        <v>326</v>
      </c>
      <c r="E406" s="227" t="s">
        <v>243</v>
      </c>
      <c r="F406" s="224" t="s">
        <v>328</v>
      </c>
      <c r="G406" s="278" t="s">
        <v>329</v>
      </c>
      <c r="H406" s="279"/>
      <c r="I406" s="279"/>
      <c r="J406" s="279"/>
      <c r="K406" s="279"/>
      <c r="L406" s="279"/>
      <c r="M406" s="279"/>
      <c r="N406" s="280"/>
      <c r="O406" s="227" t="s">
        <v>244</v>
      </c>
      <c r="P406" s="227" t="s">
        <v>330</v>
      </c>
      <c r="S406" s="158"/>
    </row>
    <row r="407" spans="1:19" s="157" customFormat="1" ht="35.25" customHeight="1">
      <c r="A407" s="226"/>
      <c r="B407" s="226"/>
      <c r="C407" s="226"/>
      <c r="D407" s="226"/>
      <c r="E407" s="226"/>
      <c r="F407" s="225"/>
      <c r="G407" s="156" t="s">
        <v>72</v>
      </c>
      <c r="H407" s="156" t="s">
        <v>12</v>
      </c>
      <c r="I407" s="156" t="s">
        <v>75</v>
      </c>
      <c r="J407" s="156" t="s">
        <v>73</v>
      </c>
      <c r="K407" s="156" t="s">
        <v>13</v>
      </c>
      <c r="L407" s="159" t="s">
        <v>233</v>
      </c>
      <c r="M407" s="156" t="s">
        <v>234</v>
      </c>
      <c r="N407" s="156" t="s">
        <v>99</v>
      </c>
      <c r="O407" s="227"/>
      <c r="P407" s="227"/>
      <c r="S407" s="158"/>
    </row>
    <row r="408" spans="1:19" s="87" customFormat="1" ht="10.5" customHeight="1">
      <c r="A408" s="86">
        <v>1</v>
      </c>
      <c r="B408" s="86">
        <v>2</v>
      </c>
      <c r="C408" s="86">
        <v>3</v>
      </c>
      <c r="D408" s="86">
        <v>4</v>
      </c>
      <c r="E408" s="86">
        <v>5</v>
      </c>
      <c r="F408" s="86">
        <v>6</v>
      </c>
      <c r="G408" s="86">
        <v>7</v>
      </c>
      <c r="H408" s="86">
        <v>8</v>
      </c>
      <c r="I408" s="86">
        <v>9</v>
      </c>
      <c r="J408" s="86">
        <v>10</v>
      </c>
      <c r="K408" s="86">
        <v>11</v>
      </c>
      <c r="L408" s="86">
        <v>12</v>
      </c>
      <c r="M408" s="86">
        <v>13</v>
      </c>
      <c r="N408" s="86">
        <v>14</v>
      </c>
      <c r="O408" s="86">
        <v>15</v>
      </c>
      <c r="P408" s="86">
        <v>16</v>
      </c>
      <c r="S408" s="88"/>
    </row>
    <row r="409" spans="1:16" ht="24.75" customHeight="1">
      <c r="A409" s="109" t="s">
        <v>362</v>
      </c>
      <c r="B409" s="237" t="s">
        <v>163</v>
      </c>
      <c r="C409" s="238"/>
      <c r="D409" s="94">
        <f aca="true" t="shared" si="204" ref="D409:P409">SUM(D410)</f>
        <v>3201.94</v>
      </c>
      <c r="E409" s="94">
        <f t="shared" si="204"/>
        <v>9954.21</v>
      </c>
      <c r="F409" s="98">
        <f t="shared" si="201"/>
        <v>10000</v>
      </c>
      <c r="G409" s="94">
        <f t="shared" si="204"/>
        <v>10000</v>
      </c>
      <c r="H409" s="94">
        <f t="shared" si="204"/>
        <v>0</v>
      </c>
      <c r="I409" s="94">
        <f t="shared" si="204"/>
        <v>0</v>
      </c>
      <c r="J409" s="94">
        <f t="shared" si="204"/>
        <v>0</v>
      </c>
      <c r="K409" s="94">
        <f t="shared" si="204"/>
        <v>0</v>
      </c>
      <c r="L409" s="94">
        <f t="shared" si="204"/>
        <v>0</v>
      </c>
      <c r="M409" s="94">
        <f t="shared" si="204"/>
        <v>0</v>
      </c>
      <c r="N409" s="94">
        <f t="shared" si="204"/>
        <v>0</v>
      </c>
      <c r="O409" s="94">
        <f t="shared" si="204"/>
        <v>10000</v>
      </c>
      <c r="P409" s="94">
        <f t="shared" si="204"/>
        <v>10000</v>
      </c>
    </row>
    <row r="410" spans="1:16" ht="21" customHeight="1">
      <c r="A410" s="104"/>
      <c r="B410" s="78">
        <v>3</v>
      </c>
      <c r="C410" s="110" t="s">
        <v>3</v>
      </c>
      <c r="D410" s="92">
        <f aca="true" t="shared" si="205" ref="D410:P411">D411</f>
        <v>3201.94</v>
      </c>
      <c r="E410" s="92">
        <f t="shared" si="205"/>
        <v>9954.21</v>
      </c>
      <c r="F410" s="92">
        <f t="shared" si="201"/>
        <v>10000</v>
      </c>
      <c r="G410" s="92">
        <f t="shared" si="205"/>
        <v>10000</v>
      </c>
      <c r="H410" s="92">
        <f t="shared" si="205"/>
        <v>0</v>
      </c>
      <c r="I410" s="92">
        <f t="shared" si="205"/>
        <v>0</v>
      </c>
      <c r="J410" s="92">
        <f t="shared" si="205"/>
        <v>0</v>
      </c>
      <c r="K410" s="92">
        <f t="shared" si="205"/>
        <v>0</v>
      </c>
      <c r="L410" s="92">
        <f t="shared" si="205"/>
        <v>0</v>
      </c>
      <c r="M410" s="92">
        <f t="shared" si="205"/>
        <v>0</v>
      </c>
      <c r="N410" s="92">
        <f t="shared" si="205"/>
        <v>0</v>
      </c>
      <c r="O410" s="92">
        <f t="shared" si="205"/>
        <v>10000</v>
      </c>
      <c r="P410" s="92">
        <f t="shared" si="205"/>
        <v>10000</v>
      </c>
    </row>
    <row r="411" spans="1:16" ht="18" customHeight="1">
      <c r="A411" s="104"/>
      <c r="B411" s="78" t="s">
        <v>94</v>
      </c>
      <c r="C411" s="110" t="s">
        <v>127</v>
      </c>
      <c r="D411" s="92">
        <f>D412</f>
        <v>3201.94</v>
      </c>
      <c r="E411" s="92">
        <f>E412</f>
        <v>9954.21</v>
      </c>
      <c r="F411" s="92">
        <f t="shared" si="201"/>
        <v>10000</v>
      </c>
      <c r="G411" s="92">
        <f>G412</f>
        <v>10000</v>
      </c>
      <c r="H411" s="92">
        <f t="shared" si="205"/>
        <v>0</v>
      </c>
      <c r="I411" s="92">
        <f t="shared" si="205"/>
        <v>0</v>
      </c>
      <c r="J411" s="92">
        <f t="shared" si="205"/>
        <v>0</v>
      </c>
      <c r="K411" s="92">
        <f t="shared" si="205"/>
        <v>0</v>
      </c>
      <c r="L411" s="92">
        <f t="shared" si="205"/>
        <v>0</v>
      </c>
      <c r="M411" s="92">
        <f t="shared" si="205"/>
        <v>0</v>
      </c>
      <c r="N411" s="92">
        <f t="shared" si="205"/>
        <v>0</v>
      </c>
      <c r="O411" s="92">
        <f t="shared" si="205"/>
        <v>10000</v>
      </c>
      <c r="P411" s="92">
        <f t="shared" si="205"/>
        <v>10000</v>
      </c>
    </row>
    <row r="412" spans="1:19" s="101" customFormat="1" ht="15" customHeight="1">
      <c r="A412" s="111"/>
      <c r="B412" s="75"/>
      <c r="C412" s="72" t="s">
        <v>295</v>
      </c>
      <c r="D412" s="93">
        <v>3201.94</v>
      </c>
      <c r="E412" s="93">
        <v>9954.21</v>
      </c>
      <c r="F412" s="93">
        <f t="shared" si="201"/>
        <v>10000</v>
      </c>
      <c r="G412" s="93">
        <v>10000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93">
        <v>0</v>
      </c>
      <c r="N412" s="93">
        <v>0</v>
      </c>
      <c r="O412" s="93">
        <v>10000</v>
      </c>
      <c r="P412" s="93">
        <v>10000</v>
      </c>
      <c r="S412" s="102"/>
    </row>
    <row r="413" spans="1:16" ht="24" customHeight="1">
      <c r="A413" s="109" t="s">
        <v>362</v>
      </c>
      <c r="B413" s="239" t="s">
        <v>164</v>
      </c>
      <c r="C413" s="240"/>
      <c r="D413" s="94">
        <f>D414</f>
        <v>122330.14</v>
      </c>
      <c r="E413" s="94">
        <f>E414</f>
        <v>105647.36</v>
      </c>
      <c r="F413" s="98">
        <f aca="true" t="shared" si="206" ref="F413:F432">SUM(G413:N413)</f>
        <v>209200</v>
      </c>
      <c r="G413" s="94">
        <f>G414</f>
        <v>0</v>
      </c>
      <c r="H413" s="94">
        <f aca="true" t="shared" si="207" ref="H413:N414">H414</f>
        <v>157700</v>
      </c>
      <c r="I413" s="94">
        <f t="shared" si="207"/>
        <v>8500</v>
      </c>
      <c r="J413" s="94">
        <f t="shared" si="207"/>
        <v>43000</v>
      </c>
      <c r="K413" s="94">
        <f t="shared" si="207"/>
        <v>0</v>
      </c>
      <c r="L413" s="94">
        <f t="shared" si="207"/>
        <v>0</v>
      </c>
      <c r="M413" s="94">
        <f t="shared" si="207"/>
        <v>0</v>
      </c>
      <c r="N413" s="94">
        <f t="shared" si="207"/>
        <v>0</v>
      </c>
      <c r="O413" s="94">
        <f>O414</f>
        <v>200000</v>
      </c>
      <c r="P413" s="94">
        <f>P414</f>
        <v>146000</v>
      </c>
    </row>
    <row r="414" spans="1:16" ht="20.25" customHeight="1">
      <c r="A414" s="104"/>
      <c r="B414" s="78">
        <v>3</v>
      </c>
      <c r="C414" s="110" t="s">
        <v>3</v>
      </c>
      <c r="D414" s="92">
        <f>D415</f>
        <v>122330.14</v>
      </c>
      <c r="E414" s="92">
        <f>E415</f>
        <v>105647.36</v>
      </c>
      <c r="F414" s="92">
        <f t="shared" si="206"/>
        <v>209200</v>
      </c>
      <c r="G414" s="92">
        <f>G415</f>
        <v>0</v>
      </c>
      <c r="H414" s="92">
        <f t="shared" si="207"/>
        <v>157700</v>
      </c>
      <c r="I414" s="92">
        <f t="shared" si="207"/>
        <v>8500</v>
      </c>
      <c r="J414" s="92">
        <f t="shared" si="207"/>
        <v>43000</v>
      </c>
      <c r="K414" s="92">
        <f t="shared" si="207"/>
        <v>0</v>
      </c>
      <c r="L414" s="92">
        <f t="shared" si="207"/>
        <v>0</v>
      </c>
      <c r="M414" s="92">
        <f t="shared" si="207"/>
        <v>0</v>
      </c>
      <c r="N414" s="92">
        <f t="shared" si="207"/>
        <v>0</v>
      </c>
      <c r="O414" s="92">
        <f>O415</f>
        <v>200000</v>
      </c>
      <c r="P414" s="92">
        <f>P415</f>
        <v>146000</v>
      </c>
    </row>
    <row r="415" spans="1:16" ht="18" customHeight="1">
      <c r="A415" s="104"/>
      <c r="B415" s="78">
        <v>32</v>
      </c>
      <c r="C415" s="110" t="s">
        <v>7</v>
      </c>
      <c r="D415" s="92">
        <f>D418+D419+D417+D420+D416</f>
        <v>122330.14</v>
      </c>
      <c r="E415" s="92">
        <f>E418+E419+E417+E420+E416</f>
        <v>105647.36</v>
      </c>
      <c r="F415" s="92">
        <f t="shared" si="206"/>
        <v>209200</v>
      </c>
      <c r="G415" s="92">
        <f>G418+G419+G417+G420+G416</f>
        <v>0</v>
      </c>
      <c r="H415" s="92">
        <f aca="true" t="shared" si="208" ref="H415:P415">H418+H419+H417+H420+H416</f>
        <v>157700</v>
      </c>
      <c r="I415" s="92">
        <f t="shared" si="208"/>
        <v>8500</v>
      </c>
      <c r="J415" s="92">
        <f t="shared" si="208"/>
        <v>43000</v>
      </c>
      <c r="K415" s="92">
        <f t="shared" si="208"/>
        <v>0</v>
      </c>
      <c r="L415" s="92">
        <f t="shared" si="208"/>
        <v>0</v>
      </c>
      <c r="M415" s="92">
        <f t="shared" si="208"/>
        <v>0</v>
      </c>
      <c r="N415" s="92">
        <f t="shared" si="208"/>
        <v>0</v>
      </c>
      <c r="O415" s="92">
        <f t="shared" si="208"/>
        <v>200000</v>
      </c>
      <c r="P415" s="92">
        <f t="shared" si="208"/>
        <v>146000</v>
      </c>
    </row>
    <row r="416" spans="1:19" s="87" customFormat="1" ht="13.5" customHeight="1">
      <c r="A416" s="122"/>
      <c r="B416" s="123"/>
      <c r="C416" s="72" t="s">
        <v>295</v>
      </c>
      <c r="D416" s="142">
        <v>0</v>
      </c>
      <c r="E416" s="142">
        <v>3450.79</v>
      </c>
      <c r="F416" s="142">
        <f>SUM(G416:N416)</f>
        <v>0</v>
      </c>
      <c r="G416" s="142">
        <v>0</v>
      </c>
      <c r="H416" s="142">
        <v>0</v>
      </c>
      <c r="I416" s="142">
        <v>0</v>
      </c>
      <c r="J416" s="142">
        <v>0</v>
      </c>
      <c r="K416" s="142">
        <v>0</v>
      </c>
      <c r="L416" s="142">
        <v>0</v>
      </c>
      <c r="M416" s="142">
        <v>0</v>
      </c>
      <c r="N416" s="142">
        <v>0</v>
      </c>
      <c r="O416" s="142">
        <v>0</v>
      </c>
      <c r="P416" s="142">
        <v>0</v>
      </c>
      <c r="S416" s="88"/>
    </row>
    <row r="417" spans="1:19" s="87" customFormat="1" ht="13.5" customHeight="1">
      <c r="A417" s="122"/>
      <c r="B417" s="123"/>
      <c r="C417" s="72" t="s">
        <v>305</v>
      </c>
      <c r="D417" s="142">
        <v>68570.88</v>
      </c>
      <c r="E417" s="142">
        <v>78306.46</v>
      </c>
      <c r="F417" s="142">
        <f>SUM(G417:N417)</f>
        <v>157700</v>
      </c>
      <c r="G417" s="142">
        <v>0</v>
      </c>
      <c r="H417" s="142">
        <v>157700</v>
      </c>
      <c r="I417" s="142">
        <v>0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121000</v>
      </c>
      <c r="P417" s="142">
        <v>83000</v>
      </c>
      <c r="S417" s="88"/>
    </row>
    <row r="418" spans="1:19" s="101" customFormat="1" ht="14.25" customHeight="1">
      <c r="A418" s="111"/>
      <c r="B418" s="75"/>
      <c r="C418" s="57" t="s">
        <v>301</v>
      </c>
      <c r="D418" s="93">
        <v>26544.56</v>
      </c>
      <c r="E418" s="93">
        <v>13272.28</v>
      </c>
      <c r="F418" s="93">
        <f t="shared" si="206"/>
        <v>8500</v>
      </c>
      <c r="G418" s="93">
        <v>0</v>
      </c>
      <c r="H418" s="93">
        <v>0</v>
      </c>
      <c r="I418" s="93">
        <v>8500</v>
      </c>
      <c r="J418" s="93">
        <v>0</v>
      </c>
      <c r="K418" s="93">
        <v>0</v>
      </c>
      <c r="L418" s="93">
        <v>0</v>
      </c>
      <c r="M418" s="93">
        <v>0</v>
      </c>
      <c r="N418" s="93">
        <v>0</v>
      </c>
      <c r="O418" s="93">
        <v>19000</v>
      </c>
      <c r="P418" s="93">
        <v>20000</v>
      </c>
      <c r="S418" s="102"/>
    </row>
    <row r="419" spans="1:19" s="87" customFormat="1" ht="13.5" customHeight="1">
      <c r="A419" s="122"/>
      <c r="B419" s="123"/>
      <c r="C419" s="56" t="s">
        <v>300</v>
      </c>
      <c r="D419" s="142">
        <v>16061.25</v>
      </c>
      <c r="E419" s="142">
        <v>10617.83</v>
      </c>
      <c r="F419" s="142">
        <f t="shared" si="206"/>
        <v>43000</v>
      </c>
      <c r="G419" s="142">
        <v>0</v>
      </c>
      <c r="H419" s="142">
        <v>0</v>
      </c>
      <c r="I419" s="142">
        <v>0</v>
      </c>
      <c r="J419" s="142">
        <v>43000</v>
      </c>
      <c r="K419" s="142">
        <v>0</v>
      </c>
      <c r="L419" s="142">
        <v>0</v>
      </c>
      <c r="M419" s="142">
        <v>0</v>
      </c>
      <c r="N419" s="142">
        <v>0</v>
      </c>
      <c r="O419" s="142">
        <v>60000</v>
      </c>
      <c r="P419" s="142">
        <v>43000</v>
      </c>
      <c r="S419" s="88"/>
    </row>
    <row r="420" spans="1:19" s="101" customFormat="1" ht="15" customHeight="1">
      <c r="A420" s="111"/>
      <c r="B420" s="75"/>
      <c r="C420" s="56" t="s">
        <v>313</v>
      </c>
      <c r="D420" s="93">
        <v>11153.45</v>
      </c>
      <c r="E420" s="93">
        <v>0</v>
      </c>
      <c r="F420" s="93">
        <f t="shared" si="206"/>
        <v>0</v>
      </c>
      <c r="G420" s="93">
        <v>0</v>
      </c>
      <c r="H420" s="93">
        <v>0</v>
      </c>
      <c r="I420" s="93">
        <v>0</v>
      </c>
      <c r="J420" s="93">
        <v>0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  <c r="P420" s="93">
        <v>0</v>
      </c>
      <c r="S420" s="102"/>
    </row>
    <row r="421" spans="1:19" s="125" customFormat="1" ht="24" customHeight="1">
      <c r="A421" s="135" t="s">
        <v>34</v>
      </c>
      <c r="B421" s="282" t="s">
        <v>200</v>
      </c>
      <c r="C421" s="283"/>
      <c r="D421" s="144">
        <f aca="true" t="shared" si="209" ref="D421:P422">D422</f>
        <v>28052.35</v>
      </c>
      <c r="E421" s="144">
        <f t="shared" si="209"/>
        <v>66361.40000000001</v>
      </c>
      <c r="F421" s="148">
        <f t="shared" si="206"/>
        <v>40000</v>
      </c>
      <c r="G421" s="144">
        <f t="shared" si="209"/>
        <v>0</v>
      </c>
      <c r="H421" s="144">
        <f t="shared" si="209"/>
        <v>0</v>
      </c>
      <c r="I421" s="144">
        <f t="shared" si="209"/>
        <v>40000</v>
      </c>
      <c r="J421" s="144">
        <f t="shared" si="209"/>
        <v>0</v>
      </c>
      <c r="K421" s="144">
        <f t="shared" si="209"/>
        <v>0</v>
      </c>
      <c r="L421" s="144">
        <f t="shared" si="209"/>
        <v>0</v>
      </c>
      <c r="M421" s="144">
        <f t="shared" si="209"/>
        <v>0</v>
      </c>
      <c r="N421" s="144">
        <f t="shared" si="209"/>
        <v>0</v>
      </c>
      <c r="O421" s="144">
        <f t="shared" si="209"/>
        <v>30000</v>
      </c>
      <c r="P421" s="149">
        <f t="shared" si="209"/>
        <v>30000</v>
      </c>
      <c r="S421" s="126"/>
    </row>
    <row r="422" spans="1:16" ht="21" customHeight="1">
      <c r="A422" s="131"/>
      <c r="B422" s="132">
        <v>4</v>
      </c>
      <c r="C422" s="133" t="s">
        <v>128</v>
      </c>
      <c r="D422" s="96">
        <f t="shared" si="209"/>
        <v>28052.35</v>
      </c>
      <c r="E422" s="96">
        <f t="shared" si="209"/>
        <v>66361.40000000001</v>
      </c>
      <c r="F422" s="96">
        <f t="shared" si="206"/>
        <v>40000</v>
      </c>
      <c r="G422" s="96">
        <f t="shared" si="209"/>
        <v>0</v>
      </c>
      <c r="H422" s="96">
        <f t="shared" si="209"/>
        <v>0</v>
      </c>
      <c r="I422" s="96">
        <f t="shared" si="209"/>
        <v>40000</v>
      </c>
      <c r="J422" s="96">
        <f t="shared" si="209"/>
        <v>0</v>
      </c>
      <c r="K422" s="96">
        <f t="shared" si="209"/>
        <v>0</v>
      </c>
      <c r="L422" s="96">
        <f t="shared" si="209"/>
        <v>0</v>
      </c>
      <c r="M422" s="96">
        <f t="shared" si="209"/>
        <v>0</v>
      </c>
      <c r="N422" s="96">
        <f t="shared" si="209"/>
        <v>0</v>
      </c>
      <c r="O422" s="96">
        <f t="shared" si="209"/>
        <v>30000</v>
      </c>
      <c r="P422" s="96">
        <f t="shared" si="209"/>
        <v>30000</v>
      </c>
    </row>
    <row r="423" spans="1:16" ht="18" customHeight="1">
      <c r="A423" s="104"/>
      <c r="B423" s="78">
        <v>45</v>
      </c>
      <c r="C423" s="110" t="s">
        <v>129</v>
      </c>
      <c r="D423" s="92">
        <f>D425+D424+D426</f>
        <v>28052.35</v>
      </c>
      <c r="E423" s="92">
        <f>E425+E424+E426</f>
        <v>66361.40000000001</v>
      </c>
      <c r="F423" s="92">
        <f t="shared" si="206"/>
        <v>40000</v>
      </c>
      <c r="G423" s="92">
        <f>G425+G424+G426</f>
        <v>0</v>
      </c>
      <c r="H423" s="92">
        <f aca="true" t="shared" si="210" ref="H423:P423">H425+H424+H426</f>
        <v>0</v>
      </c>
      <c r="I423" s="92">
        <f t="shared" si="210"/>
        <v>40000</v>
      </c>
      <c r="J423" s="92">
        <f t="shared" si="210"/>
        <v>0</v>
      </c>
      <c r="K423" s="92">
        <f t="shared" si="210"/>
        <v>0</v>
      </c>
      <c r="L423" s="92">
        <f t="shared" si="210"/>
        <v>0</v>
      </c>
      <c r="M423" s="92">
        <f t="shared" si="210"/>
        <v>0</v>
      </c>
      <c r="N423" s="92">
        <f t="shared" si="210"/>
        <v>0</v>
      </c>
      <c r="O423" s="92">
        <f t="shared" si="210"/>
        <v>30000</v>
      </c>
      <c r="P423" s="92">
        <f t="shared" si="210"/>
        <v>30000</v>
      </c>
    </row>
    <row r="424" spans="1:19" s="87" customFormat="1" ht="13.5" customHeight="1">
      <c r="A424" s="122"/>
      <c r="B424" s="123"/>
      <c r="C424" s="72" t="s">
        <v>305</v>
      </c>
      <c r="D424" s="142">
        <v>14780.07</v>
      </c>
      <c r="E424" s="142">
        <v>53089.12</v>
      </c>
      <c r="F424" s="142">
        <f>SUM(G424:N424)</f>
        <v>0</v>
      </c>
      <c r="G424" s="142">
        <v>0</v>
      </c>
      <c r="H424" s="142">
        <v>0</v>
      </c>
      <c r="I424" s="142">
        <v>0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0</v>
      </c>
      <c r="S424" s="88"/>
    </row>
    <row r="425" spans="1:19" s="101" customFormat="1" ht="14.25" customHeight="1">
      <c r="A425" s="111"/>
      <c r="B425" s="75"/>
      <c r="C425" s="57" t="s">
        <v>301</v>
      </c>
      <c r="D425" s="93">
        <v>0</v>
      </c>
      <c r="E425" s="93">
        <v>13272.28</v>
      </c>
      <c r="F425" s="93">
        <f t="shared" si="206"/>
        <v>40000</v>
      </c>
      <c r="G425" s="93">
        <v>0</v>
      </c>
      <c r="H425" s="93">
        <v>0</v>
      </c>
      <c r="I425" s="93">
        <v>40000</v>
      </c>
      <c r="J425" s="93">
        <v>0</v>
      </c>
      <c r="K425" s="93">
        <v>0</v>
      </c>
      <c r="L425" s="93">
        <v>0</v>
      </c>
      <c r="M425" s="93">
        <v>0</v>
      </c>
      <c r="N425" s="93">
        <v>0</v>
      </c>
      <c r="O425" s="93">
        <v>30000</v>
      </c>
      <c r="P425" s="93">
        <v>20000</v>
      </c>
      <c r="S425" s="102"/>
    </row>
    <row r="426" spans="1:19" s="87" customFormat="1" ht="13.5" customHeight="1">
      <c r="A426" s="122"/>
      <c r="B426" s="123"/>
      <c r="C426" s="56" t="s">
        <v>300</v>
      </c>
      <c r="D426" s="142">
        <v>13272.28</v>
      </c>
      <c r="E426" s="142">
        <v>0</v>
      </c>
      <c r="F426" s="142">
        <f>SUM(G426:N426)</f>
        <v>0</v>
      </c>
      <c r="G426" s="142">
        <v>0</v>
      </c>
      <c r="H426" s="142">
        <v>0</v>
      </c>
      <c r="I426" s="142">
        <v>0</v>
      </c>
      <c r="J426" s="142">
        <v>0</v>
      </c>
      <c r="K426" s="142">
        <v>0</v>
      </c>
      <c r="L426" s="142">
        <v>0</v>
      </c>
      <c r="M426" s="142">
        <v>0</v>
      </c>
      <c r="N426" s="142">
        <v>0</v>
      </c>
      <c r="O426" s="142">
        <v>0</v>
      </c>
      <c r="P426" s="142">
        <v>10000</v>
      </c>
      <c r="S426" s="88"/>
    </row>
    <row r="427" spans="1:16" ht="24" customHeight="1">
      <c r="A427" s="109" t="s">
        <v>362</v>
      </c>
      <c r="B427" s="239" t="s">
        <v>165</v>
      </c>
      <c r="C427" s="240"/>
      <c r="D427" s="94">
        <f>D428+D431</f>
        <v>2870.13</v>
      </c>
      <c r="E427" s="94">
        <f>E428+E431</f>
        <v>86269.81999999999</v>
      </c>
      <c r="F427" s="98">
        <f t="shared" si="206"/>
        <v>170000</v>
      </c>
      <c r="G427" s="94">
        <f aca="true" t="shared" si="211" ref="G427:P427">G428+G431</f>
        <v>0</v>
      </c>
      <c r="H427" s="94">
        <f t="shared" si="211"/>
        <v>0</v>
      </c>
      <c r="I427" s="94">
        <f t="shared" si="211"/>
        <v>0</v>
      </c>
      <c r="J427" s="94">
        <f t="shared" si="211"/>
        <v>40000</v>
      </c>
      <c r="K427" s="94">
        <f t="shared" si="211"/>
        <v>0</v>
      </c>
      <c r="L427" s="94">
        <f t="shared" si="211"/>
        <v>0</v>
      </c>
      <c r="M427" s="94">
        <f t="shared" si="211"/>
        <v>0</v>
      </c>
      <c r="N427" s="94">
        <f t="shared" si="211"/>
        <v>130000</v>
      </c>
      <c r="O427" s="94">
        <f t="shared" si="211"/>
        <v>110000</v>
      </c>
      <c r="P427" s="94">
        <f t="shared" si="211"/>
        <v>115000</v>
      </c>
    </row>
    <row r="428" spans="1:16" ht="21" customHeight="1">
      <c r="A428" s="104"/>
      <c r="B428" s="78">
        <v>3</v>
      </c>
      <c r="C428" s="110" t="s">
        <v>3</v>
      </c>
      <c r="D428" s="92">
        <f>D429</f>
        <v>0</v>
      </c>
      <c r="E428" s="92">
        <f>E429</f>
        <v>0</v>
      </c>
      <c r="F428" s="92">
        <f t="shared" si="206"/>
        <v>0</v>
      </c>
      <c r="G428" s="92">
        <f>G429</f>
        <v>0</v>
      </c>
      <c r="H428" s="92">
        <f aca="true" t="shared" si="212" ref="H428:N428">H429</f>
        <v>0</v>
      </c>
      <c r="I428" s="92">
        <f t="shared" si="212"/>
        <v>0</v>
      </c>
      <c r="J428" s="92">
        <f t="shared" si="212"/>
        <v>0</v>
      </c>
      <c r="K428" s="92">
        <f t="shared" si="212"/>
        <v>0</v>
      </c>
      <c r="L428" s="92">
        <f t="shared" si="212"/>
        <v>0</v>
      </c>
      <c r="M428" s="92">
        <f t="shared" si="212"/>
        <v>0</v>
      </c>
      <c r="N428" s="92">
        <f t="shared" si="212"/>
        <v>0</v>
      </c>
      <c r="O428" s="92">
        <f>O429</f>
        <v>0</v>
      </c>
      <c r="P428" s="92">
        <f>P429</f>
        <v>0</v>
      </c>
    </row>
    <row r="429" spans="1:16" ht="18" customHeight="1">
      <c r="A429" s="104"/>
      <c r="B429" s="78">
        <v>32</v>
      </c>
      <c r="C429" s="110" t="s">
        <v>7</v>
      </c>
      <c r="D429" s="92">
        <f>D430</f>
        <v>0</v>
      </c>
      <c r="E429" s="92">
        <f>E430</f>
        <v>0</v>
      </c>
      <c r="F429" s="92">
        <f t="shared" si="206"/>
        <v>0</v>
      </c>
      <c r="G429" s="92">
        <f>G430</f>
        <v>0</v>
      </c>
      <c r="H429" s="92">
        <f aca="true" t="shared" si="213" ref="H429:N429">H430</f>
        <v>0</v>
      </c>
      <c r="I429" s="92">
        <f t="shared" si="213"/>
        <v>0</v>
      </c>
      <c r="J429" s="92">
        <f t="shared" si="213"/>
        <v>0</v>
      </c>
      <c r="K429" s="92">
        <f t="shared" si="213"/>
        <v>0</v>
      </c>
      <c r="L429" s="92">
        <f t="shared" si="213"/>
        <v>0</v>
      </c>
      <c r="M429" s="92">
        <f t="shared" si="213"/>
        <v>0</v>
      </c>
      <c r="N429" s="92">
        <f t="shared" si="213"/>
        <v>0</v>
      </c>
      <c r="O429" s="92">
        <v>0</v>
      </c>
      <c r="P429" s="92">
        <v>0</v>
      </c>
    </row>
    <row r="430" spans="1:19" s="101" customFormat="1" ht="14.25" customHeight="1">
      <c r="A430" s="111"/>
      <c r="B430" s="75"/>
      <c r="C430" s="116"/>
      <c r="D430" s="93">
        <v>0</v>
      </c>
      <c r="E430" s="93">
        <v>0</v>
      </c>
      <c r="F430" s="93">
        <f t="shared" si="206"/>
        <v>0</v>
      </c>
      <c r="G430" s="93">
        <v>0</v>
      </c>
      <c r="H430" s="93">
        <v>0</v>
      </c>
      <c r="I430" s="93">
        <v>0</v>
      </c>
      <c r="J430" s="93">
        <v>0</v>
      </c>
      <c r="K430" s="93">
        <v>0</v>
      </c>
      <c r="L430" s="93">
        <v>0</v>
      </c>
      <c r="M430" s="93">
        <v>0</v>
      </c>
      <c r="N430" s="93">
        <v>0</v>
      </c>
      <c r="O430" s="93"/>
      <c r="P430" s="93"/>
      <c r="S430" s="102"/>
    </row>
    <row r="431" spans="1:16" ht="19.5" customHeight="1">
      <c r="A431" s="104"/>
      <c r="B431" s="78">
        <v>4</v>
      </c>
      <c r="C431" s="110" t="s">
        <v>128</v>
      </c>
      <c r="D431" s="92">
        <f>D432</f>
        <v>2870.13</v>
      </c>
      <c r="E431" s="92">
        <f>E432</f>
        <v>86269.81999999999</v>
      </c>
      <c r="F431" s="92">
        <f t="shared" si="206"/>
        <v>170000</v>
      </c>
      <c r="G431" s="92">
        <f>G432</f>
        <v>0</v>
      </c>
      <c r="H431" s="92">
        <f aca="true" t="shared" si="214" ref="H431:P431">H432</f>
        <v>0</v>
      </c>
      <c r="I431" s="92">
        <f t="shared" si="214"/>
        <v>0</v>
      </c>
      <c r="J431" s="92">
        <f t="shared" si="214"/>
        <v>40000</v>
      </c>
      <c r="K431" s="92">
        <f t="shared" si="214"/>
        <v>0</v>
      </c>
      <c r="L431" s="92">
        <f t="shared" si="214"/>
        <v>0</v>
      </c>
      <c r="M431" s="92">
        <f t="shared" si="214"/>
        <v>0</v>
      </c>
      <c r="N431" s="92">
        <f t="shared" si="214"/>
        <v>130000</v>
      </c>
      <c r="O431" s="92">
        <f t="shared" si="214"/>
        <v>110000</v>
      </c>
      <c r="P431" s="92">
        <f t="shared" si="214"/>
        <v>115000</v>
      </c>
    </row>
    <row r="432" spans="1:16" ht="18" customHeight="1">
      <c r="A432" s="104"/>
      <c r="B432" s="78">
        <v>42</v>
      </c>
      <c r="C432" s="78" t="s">
        <v>130</v>
      </c>
      <c r="D432" s="92">
        <f>D435+D436+D433+D434</f>
        <v>2870.13</v>
      </c>
      <c r="E432" s="92">
        <f>E435+E436+E433+E434</f>
        <v>86269.81999999999</v>
      </c>
      <c r="F432" s="92">
        <f t="shared" si="206"/>
        <v>170000</v>
      </c>
      <c r="G432" s="92">
        <f>G435+G436+G433+G434</f>
        <v>0</v>
      </c>
      <c r="H432" s="92">
        <f aca="true" t="shared" si="215" ref="H432:P432">H435+H436+H433+H434</f>
        <v>0</v>
      </c>
      <c r="I432" s="92">
        <f t="shared" si="215"/>
        <v>0</v>
      </c>
      <c r="J432" s="92">
        <f t="shared" si="215"/>
        <v>40000</v>
      </c>
      <c r="K432" s="92">
        <f t="shared" si="215"/>
        <v>0</v>
      </c>
      <c r="L432" s="92">
        <f t="shared" si="215"/>
        <v>0</v>
      </c>
      <c r="M432" s="92">
        <f t="shared" si="215"/>
        <v>0</v>
      </c>
      <c r="N432" s="92">
        <f t="shared" si="215"/>
        <v>130000</v>
      </c>
      <c r="O432" s="92">
        <f t="shared" si="215"/>
        <v>110000</v>
      </c>
      <c r="P432" s="92">
        <f t="shared" si="215"/>
        <v>115000</v>
      </c>
    </row>
    <row r="433" spans="1:19" s="101" customFormat="1" ht="14.25" customHeight="1">
      <c r="A433" s="111"/>
      <c r="B433" s="75"/>
      <c r="C433" s="56" t="s">
        <v>295</v>
      </c>
      <c r="D433" s="93">
        <v>0</v>
      </c>
      <c r="E433" s="93">
        <v>0</v>
      </c>
      <c r="F433" s="93">
        <f aca="true" t="shared" si="216" ref="F433:F442">SUM(G433:N433)</f>
        <v>0</v>
      </c>
      <c r="G433" s="93">
        <v>0</v>
      </c>
      <c r="H433" s="93">
        <v>0</v>
      </c>
      <c r="I433" s="93">
        <v>0</v>
      </c>
      <c r="J433" s="93">
        <v>0</v>
      </c>
      <c r="K433" s="93">
        <v>0</v>
      </c>
      <c r="L433" s="93">
        <v>0</v>
      </c>
      <c r="M433" s="93">
        <v>0</v>
      </c>
      <c r="N433" s="93">
        <v>0</v>
      </c>
      <c r="O433" s="93">
        <v>5000</v>
      </c>
      <c r="P433" s="93">
        <v>65000</v>
      </c>
      <c r="S433" s="102"/>
    </row>
    <row r="434" spans="1:19" s="87" customFormat="1" ht="13.5" customHeight="1">
      <c r="A434" s="122"/>
      <c r="B434" s="123"/>
      <c r="C434" s="72" t="s">
        <v>305</v>
      </c>
      <c r="D434" s="142">
        <v>2870.13</v>
      </c>
      <c r="E434" s="142">
        <v>66361.4</v>
      </c>
      <c r="F434" s="142">
        <f>SUM(G434:N434)</f>
        <v>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0</v>
      </c>
      <c r="S434" s="88"/>
    </row>
    <row r="435" spans="1:19" s="101" customFormat="1" ht="14.25" customHeight="1">
      <c r="A435" s="111"/>
      <c r="B435" s="75"/>
      <c r="C435" s="56" t="s">
        <v>300</v>
      </c>
      <c r="D435" s="93">
        <v>0</v>
      </c>
      <c r="E435" s="93">
        <v>19908.42</v>
      </c>
      <c r="F435" s="93">
        <f t="shared" si="216"/>
        <v>40000</v>
      </c>
      <c r="G435" s="93">
        <v>0</v>
      </c>
      <c r="H435" s="93">
        <v>0</v>
      </c>
      <c r="I435" s="93">
        <v>0</v>
      </c>
      <c r="J435" s="93">
        <v>40000</v>
      </c>
      <c r="K435" s="93">
        <v>0</v>
      </c>
      <c r="L435" s="93">
        <v>0</v>
      </c>
      <c r="M435" s="93">
        <v>0</v>
      </c>
      <c r="N435" s="93">
        <v>0</v>
      </c>
      <c r="O435" s="93">
        <v>55000</v>
      </c>
      <c r="P435" s="93">
        <v>50000</v>
      </c>
      <c r="S435" s="102"/>
    </row>
    <row r="436" spans="1:19" s="101" customFormat="1" ht="14.25" customHeight="1">
      <c r="A436" s="111"/>
      <c r="B436" s="75"/>
      <c r="C436" s="56" t="s">
        <v>313</v>
      </c>
      <c r="D436" s="93">
        <v>0</v>
      </c>
      <c r="E436" s="93">
        <v>0</v>
      </c>
      <c r="F436" s="93">
        <f t="shared" si="216"/>
        <v>130000</v>
      </c>
      <c r="G436" s="93"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130000</v>
      </c>
      <c r="O436" s="93">
        <v>50000</v>
      </c>
      <c r="P436" s="93"/>
      <c r="S436" s="102"/>
    </row>
    <row r="437" spans="1:16" ht="24" customHeight="1">
      <c r="A437" s="109" t="s">
        <v>362</v>
      </c>
      <c r="B437" s="239" t="s">
        <v>166</v>
      </c>
      <c r="C437" s="240"/>
      <c r="D437" s="94">
        <f>D438</f>
        <v>4278.39</v>
      </c>
      <c r="E437" s="94">
        <f>E438</f>
        <v>79633.69</v>
      </c>
      <c r="F437" s="98">
        <f t="shared" si="216"/>
        <v>17000</v>
      </c>
      <c r="G437" s="94">
        <f aca="true" t="shared" si="217" ref="G437:P438">G438</f>
        <v>0</v>
      </c>
      <c r="H437" s="94">
        <f t="shared" si="217"/>
        <v>2000</v>
      </c>
      <c r="I437" s="94">
        <f t="shared" si="217"/>
        <v>0</v>
      </c>
      <c r="J437" s="94">
        <f t="shared" si="217"/>
        <v>15000</v>
      </c>
      <c r="K437" s="94">
        <f t="shared" si="217"/>
        <v>0</v>
      </c>
      <c r="L437" s="94">
        <f t="shared" si="217"/>
        <v>0</v>
      </c>
      <c r="M437" s="94">
        <f t="shared" si="217"/>
        <v>0</v>
      </c>
      <c r="N437" s="94">
        <f t="shared" si="217"/>
        <v>0</v>
      </c>
      <c r="O437" s="94">
        <f t="shared" si="217"/>
        <v>20000</v>
      </c>
      <c r="P437" s="94">
        <f t="shared" si="217"/>
        <v>20000</v>
      </c>
    </row>
    <row r="438" spans="1:16" ht="20.25" customHeight="1">
      <c r="A438" s="104"/>
      <c r="B438" s="78">
        <v>4</v>
      </c>
      <c r="C438" s="110" t="s">
        <v>128</v>
      </c>
      <c r="D438" s="92">
        <f>D439</f>
        <v>4278.39</v>
      </c>
      <c r="E438" s="92">
        <f>E439</f>
        <v>79633.69</v>
      </c>
      <c r="F438" s="92">
        <f t="shared" si="216"/>
        <v>17000</v>
      </c>
      <c r="G438" s="92">
        <f t="shared" si="217"/>
        <v>0</v>
      </c>
      <c r="H438" s="92">
        <f t="shared" si="217"/>
        <v>2000</v>
      </c>
      <c r="I438" s="92">
        <f t="shared" si="217"/>
        <v>0</v>
      </c>
      <c r="J438" s="92">
        <f t="shared" si="217"/>
        <v>15000</v>
      </c>
      <c r="K438" s="92">
        <f t="shared" si="217"/>
        <v>0</v>
      </c>
      <c r="L438" s="92">
        <f t="shared" si="217"/>
        <v>0</v>
      </c>
      <c r="M438" s="92">
        <f t="shared" si="217"/>
        <v>0</v>
      </c>
      <c r="N438" s="92">
        <f t="shared" si="217"/>
        <v>0</v>
      </c>
      <c r="O438" s="92">
        <f t="shared" si="217"/>
        <v>20000</v>
      </c>
      <c r="P438" s="92">
        <f t="shared" si="217"/>
        <v>20000</v>
      </c>
    </row>
    <row r="439" spans="1:16" ht="18" customHeight="1">
      <c r="A439" s="104"/>
      <c r="B439" s="78">
        <v>45</v>
      </c>
      <c r="C439" s="110" t="s">
        <v>129</v>
      </c>
      <c r="D439" s="92">
        <f>D440+D442+D441</f>
        <v>4278.39</v>
      </c>
      <c r="E439" s="92">
        <f>E440+E442+E441</f>
        <v>79633.69</v>
      </c>
      <c r="F439" s="92">
        <f t="shared" si="216"/>
        <v>17000</v>
      </c>
      <c r="G439" s="92">
        <f>G440+G442+G441</f>
        <v>0</v>
      </c>
      <c r="H439" s="92">
        <f aca="true" t="shared" si="218" ref="H439:P439">H440+H442+H441</f>
        <v>2000</v>
      </c>
      <c r="I439" s="92">
        <f t="shared" si="218"/>
        <v>0</v>
      </c>
      <c r="J439" s="92">
        <f t="shared" si="218"/>
        <v>15000</v>
      </c>
      <c r="K439" s="92">
        <f t="shared" si="218"/>
        <v>0</v>
      </c>
      <c r="L439" s="92">
        <f t="shared" si="218"/>
        <v>0</v>
      </c>
      <c r="M439" s="92">
        <f t="shared" si="218"/>
        <v>0</v>
      </c>
      <c r="N439" s="92">
        <f t="shared" si="218"/>
        <v>0</v>
      </c>
      <c r="O439" s="92">
        <f t="shared" si="218"/>
        <v>20000</v>
      </c>
      <c r="P439" s="92">
        <f t="shared" si="218"/>
        <v>20000</v>
      </c>
    </row>
    <row r="440" spans="1:19" s="101" customFormat="1" ht="14.25" customHeight="1">
      <c r="A440" s="111"/>
      <c r="B440" s="75"/>
      <c r="C440" s="72" t="s">
        <v>305</v>
      </c>
      <c r="D440" s="93">
        <v>0</v>
      </c>
      <c r="E440" s="93">
        <v>79633.69</v>
      </c>
      <c r="F440" s="93">
        <f t="shared" si="216"/>
        <v>2000</v>
      </c>
      <c r="G440" s="93">
        <v>0</v>
      </c>
      <c r="H440" s="93">
        <v>2000</v>
      </c>
      <c r="I440" s="93">
        <v>0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5000</v>
      </c>
      <c r="P440" s="93">
        <v>0</v>
      </c>
      <c r="S440" s="102"/>
    </row>
    <row r="441" spans="1:19" s="101" customFormat="1" ht="14.25" customHeight="1">
      <c r="A441" s="111"/>
      <c r="B441" s="75"/>
      <c r="C441" s="57" t="s">
        <v>301</v>
      </c>
      <c r="D441" s="93">
        <v>0</v>
      </c>
      <c r="E441" s="93">
        <v>0</v>
      </c>
      <c r="F441" s="93">
        <f>SUM(G441:N441)</f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  <c r="P441" s="93">
        <v>10000</v>
      </c>
      <c r="S441" s="102"/>
    </row>
    <row r="442" spans="1:19" s="101" customFormat="1" ht="14.25" customHeight="1">
      <c r="A442" s="111"/>
      <c r="B442" s="75"/>
      <c r="C442" s="56" t="s">
        <v>300</v>
      </c>
      <c r="D442" s="93">
        <v>4278.39</v>
      </c>
      <c r="E442" s="93">
        <v>0</v>
      </c>
      <c r="F442" s="93">
        <f t="shared" si="216"/>
        <v>15000</v>
      </c>
      <c r="G442" s="93">
        <v>0</v>
      </c>
      <c r="H442" s="93">
        <v>0</v>
      </c>
      <c r="I442" s="93">
        <v>0</v>
      </c>
      <c r="J442" s="93">
        <v>15000</v>
      </c>
      <c r="K442" s="93">
        <v>0</v>
      </c>
      <c r="L442" s="93">
        <v>0</v>
      </c>
      <c r="M442" s="93">
        <v>0</v>
      </c>
      <c r="N442" s="93">
        <v>0</v>
      </c>
      <c r="O442" s="93">
        <v>15000</v>
      </c>
      <c r="P442" s="93">
        <v>10000</v>
      </c>
      <c r="S442" s="102"/>
    </row>
    <row r="443" spans="1:16" ht="24" customHeight="1">
      <c r="A443" s="109" t="s">
        <v>362</v>
      </c>
      <c r="B443" s="239" t="s">
        <v>167</v>
      </c>
      <c r="C443" s="240"/>
      <c r="D443" s="94">
        <f>D444+D451</f>
        <v>0</v>
      </c>
      <c r="E443" s="94">
        <f>E444+E451</f>
        <v>13272.28</v>
      </c>
      <c r="F443" s="98">
        <f aca="true" t="shared" si="219" ref="F443:F459">SUM(G443:N443)</f>
        <v>15000</v>
      </c>
      <c r="G443" s="94">
        <f aca="true" t="shared" si="220" ref="G443:P443">G444+G451</f>
        <v>0</v>
      </c>
      <c r="H443" s="94">
        <f t="shared" si="220"/>
        <v>15000</v>
      </c>
      <c r="I443" s="94">
        <f t="shared" si="220"/>
        <v>0</v>
      </c>
      <c r="J443" s="94">
        <f t="shared" si="220"/>
        <v>0</v>
      </c>
      <c r="K443" s="94">
        <f t="shared" si="220"/>
        <v>0</v>
      </c>
      <c r="L443" s="94">
        <f t="shared" si="220"/>
        <v>0</v>
      </c>
      <c r="M443" s="94">
        <f t="shared" si="220"/>
        <v>0</v>
      </c>
      <c r="N443" s="94">
        <f t="shared" si="220"/>
        <v>0</v>
      </c>
      <c r="O443" s="94">
        <f t="shared" si="220"/>
        <v>15000</v>
      </c>
      <c r="P443" s="94">
        <f t="shared" si="220"/>
        <v>15000</v>
      </c>
    </row>
    <row r="444" spans="1:16" ht="20.25" customHeight="1">
      <c r="A444" s="104"/>
      <c r="B444" s="78">
        <v>3</v>
      </c>
      <c r="C444" s="110" t="s">
        <v>3</v>
      </c>
      <c r="D444" s="92">
        <f>D449+D445</f>
        <v>0</v>
      </c>
      <c r="E444" s="92">
        <f>E449+E445</f>
        <v>13272.28</v>
      </c>
      <c r="F444" s="92">
        <f t="shared" si="219"/>
        <v>15000</v>
      </c>
      <c r="G444" s="92">
        <f aca="true" t="shared" si="221" ref="G444:P444">G449+G445</f>
        <v>0</v>
      </c>
      <c r="H444" s="92">
        <f t="shared" si="221"/>
        <v>15000</v>
      </c>
      <c r="I444" s="92">
        <f t="shared" si="221"/>
        <v>0</v>
      </c>
      <c r="J444" s="92">
        <f t="shared" si="221"/>
        <v>0</v>
      </c>
      <c r="K444" s="92">
        <f t="shared" si="221"/>
        <v>0</v>
      </c>
      <c r="L444" s="92">
        <f t="shared" si="221"/>
        <v>0</v>
      </c>
      <c r="M444" s="92">
        <f t="shared" si="221"/>
        <v>0</v>
      </c>
      <c r="N444" s="92">
        <f t="shared" si="221"/>
        <v>0</v>
      </c>
      <c r="O444" s="92">
        <f t="shared" si="221"/>
        <v>15000</v>
      </c>
      <c r="P444" s="92">
        <f t="shared" si="221"/>
        <v>15000</v>
      </c>
    </row>
    <row r="445" spans="1:16" ht="18" customHeight="1">
      <c r="A445" s="104"/>
      <c r="B445" s="78">
        <v>31</v>
      </c>
      <c r="C445" s="110" t="s">
        <v>6</v>
      </c>
      <c r="D445" s="92">
        <v>0</v>
      </c>
      <c r="E445" s="92">
        <v>0</v>
      </c>
      <c r="F445" s="96">
        <f t="shared" si="219"/>
        <v>0</v>
      </c>
      <c r="G445" s="92">
        <v>0</v>
      </c>
      <c r="H445" s="92">
        <v>0</v>
      </c>
      <c r="I445" s="92">
        <v>0</v>
      </c>
      <c r="J445" s="92">
        <v>0</v>
      </c>
      <c r="K445" s="92">
        <v>0</v>
      </c>
      <c r="L445" s="92">
        <v>0</v>
      </c>
      <c r="M445" s="92">
        <v>0</v>
      </c>
      <c r="N445" s="92">
        <v>0</v>
      </c>
      <c r="O445" s="92">
        <v>0</v>
      </c>
      <c r="P445" s="92">
        <v>0</v>
      </c>
    </row>
    <row r="446" spans="1:19" s="157" customFormat="1" ht="22.5" customHeight="1">
      <c r="A446" s="227" t="s">
        <v>11</v>
      </c>
      <c r="B446" s="227" t="s">
        <v>95</v>
      </c>
      <c r="C446" s="226" t="s">
        <v>15</v>
      </c>
      <c r="D446" s="227" t="s">
        <v>326</v>
      </c>
      <c r="E446" s="227" t="s">
        <v>243</v>
      </c>
      <c r="F446" s="224" t="s">
        <v>328</v>
      </c>
      <c r="G446" s="278" t="s">
        <v>329</v>
      </c>
      <c r="H446" s="279"/>
      <c r="I446" s="279"/>
      <c r="J446" s="279"/>
      <c r="K446" s="279"/>
      <c r="L446" s="279"/>
      <c r="M446" s="279"/>
      <c r="N446" s="280"/>
      <c r="O446" s="227" t="s">
        <v>244</v>
      </c>
      <c r="P446" s="227" t="s">
        <v>330</v>
      </c>
      <c r="S446" s="158"/>
    </row>
    <row r="447" spans="1:19" s="157" customFormat="1" ht="35.25" customHeight="1">
      <c r="A447" s="226"/>
      <c r="B447" s="226"/>
      <c r="C447" s="226"/>
      <c r="D447" s="226"/>
      <c r="E447" s="226"/>
      <c r="F447" s="225"/>
      <c r="G447" s="156" t="s">
        <v>72</v>
      </c>
      <c r="H447" s="156" t="s">
        <v>12</v>
      </c>
      <c r="I447" s="156" t="s">
        <v>75</v>
      </c>
      <c r="J447" s="156" t="s">
        <v>73</v>
      </c>
      <c r="K447" s="156" t="s">
        <v>13</v>
      </c>
      <c r="L447" s="159" t="s">
        <v>233</v>
      </c>
      <c r="M447" s="156" t="s">
        <v>234</v>
      </c>
      <c r="N447" s="156" t="s">
        <v>99</v>
      </c>
      <c r="O447" s="227"/>
      <c r="P447" s="227"/>
      <c r="S447" s="158"/>
    </row>
    <row r="448" spans="1:19" s="87" customFormat="1" ht="10.5" customHeight="1">
      <c r="A448" s="86">
        <v>1</v>
      </c>
      <c r="B448" s="86">
        <v>2</v>
      </c>
      <c r="C448" s="86">
        <v>3</v>
      </c>
      <c r="D448" s="86">
        <v>4</v>
      </c>
      <c r="E448" s="86">
        <v>5</v>
      </c>
      <c r="F448" s="86">
        <v>6</v>
      </c>
      <c r="G448" s="86">
        <v>7</v>
      </c>
      <c r="H448" s="86">
        <v>8</v>
      </c>
      <c r="I448" s="86">
        <v>9</v>
      </c>
      <c r="J448" s="86">
        <v>10</v>
      </c>
      <c r="K448" s="86">
        <v>11</v>
      </c>
      <c r="L448" s="86">
        <v>12</v>
      </c>
      <c r="M448" s="86">
        <v>13</v>
      </c>
      <c r="N448" s="86">
        <v>14</v>
      </c>
      <c r="O448" s="86">
        <v>15</v>
      </c>
      <c r="P448" s="86">
        <v>16</v>
      </c>
      <c r="S448" s="88"/>
    </row>
    <row r="449" spans="1:16" ht="18" customHeight="1">
      <c r="A449" s="104"/>
      <c r="B449" s="78">
        <v>32</v>
      </c>
      <c r="C449" s="110" t="s">
        <v>7</v>
      </c>
      <c r="D449" s="92">
        <f>D450</f>
        <v>0</v>
      </c>
      <c r="E449" s="92">
        <f>E450</f>
        <v>13272.28</v>
      </c>
      <c r="F449" s="92">
        <f t="shared" si="219"/>
        <v>15000</v>
      </c>
      <c r="G449" s="92">
        <f>G450</f>
        <v>0</v>
      </c>
      <c r="H449" s="92">
        <f aca="true" t="shared" si="222" ref="H449:P449">H450</f>
        <v>15000</v>
      </c>
      <c r="I449" s="92">
        <f t="shared" si="222"/>
        <v>0</v>
      </c>
      <c r="J449" s="92">
        <f t="shared" si="222"/>
        <v>0</v>
      </c>
      <c r="K449" s="92">
        <f t="shared" si="222"/>
        <v>0</v>
      </c>
      <c r="L449" s="92">
        <f t="shared" si="222"/>
        <v>0</v>
      </c>
      <c r="M449" s="92">
        <f t="shared" si="222"/>
        <v>0</v>
      </c>
      <c r="N449" s="92">
        <f t="shared" si="222"/>
        <v>0</v>
      </c>
      <c r="O449" s="92">
        <f t="shared" si="222"/>
        <v>15000</v>
      </c>
      <c r="P449" s="92">
        <f t="shared" si="222"/>
        <v>15000</v>
      </c>
    </row>
    <row r="450" spans="1:19" s="101" customFormat="1" ht="15" customHeight="1">
      <c r="A450" s="111"/>
      <c r="B450" s="75"/>
      <c r="C450" s="72" t="s">
        <v>305</v>
      </c>
      <c r="D450" s="93">
        <v>0</v>
      </c>
      <c r="E450" s="93">
        <v>13272.28</v>
      </c>
      <c r="F450" s="97">
        <f t="shared" si="219"/>
        <v>15000</v>
      </c>
      <c r="G450" s="93">
        <v>0</v>
      </c>
      <c r="H450" s="93">
        <v>15000</v>
      </c>
      <c r="I450" s="93">
        <v>0</v>
      </c>
      <c r="J450" s="93">
        <v>0</v>
      </c>
      <c r="K450" s="93">
        <v>0</v>
      </c>
      <c r="L450" s="93">
        <v>0</v>
      </c>
      <c r="M450" s="93">
        <v>0</v>
      </c>
      <c r="N450" s="93">
        <v>0</v>
      </c>
      <c r="O450" s="93">
        <v>15000</v>
      </c>
      <c r="P450" s="93">
        <v>15000</v>
      </c>
      <c r="S450" s="102"/>
    </row>
    <row r="451" spans="1:16" ht="19.5" customHeight="1">
      <c r="A451" s="104"/>
      <c r="B451" s="78">
        <v>4</v>
      </c>
      <c r="C451" s="110" t="s">
        <v>128</v>
      </c>
      <c r="D451" s="92">
        <f>D452</f>
        <v>0</v>
      </c>
      <c r="E451" s="92">
        <f>E452</f>
        <v>0</v>
      </c>
      <c r="F451" s="92">
        <f t="shared" si="219"/>
        <v>0</v>
      </c>
      <c r="G451" s="92">
        <f aca="true" t="shared" si="223" ref="G451:P451">G452</f>
        <v>0</v>
      </c>
      <c r="H451" s="92">
        <f t="shared" si="223"/>
        <v>0</v>
      </c>
      <c r="I451" s="92">
        <f t="shared" si="223"/>
        <v>0</v>
      </c>
      <c r="J451" s="92">
        <f t="shared" si="223"/>
        <v>0</v>
      </c>
      <c r="K451" s="92">
        <f t="shared" si="223"/>
        <v>0</v>
      </c>
      <c r="L451" s="92">
        <f t="shared" si="223"/>
        <v>0</v>
      </c>
      <c r="M451" s="92">
        <f t="shared" si="223"/>
        <v>0</v>
      </c>
      <c r="N451" s="92">
        <f t="shared" si="223"/>
        <v>0</v>
      </c>
      <c r="O451" s="92">
        <f t="shared" si="223"/>
        <v>0</v>
      </c>
      <c r="P451" s="92">
        <f t="shared" si="223"/>
        <v>0</v>
      </c>
    </row>
    <row r="452" spans="1:16" ht="18" customHeight="1">
      <c r="A452" s="104"/>
      <c r="B452" s="78">
        <v>45</v>
      </c>
      <c r="C452" s="110" t="s">
        <v>129</v>
      </c>
      <c r="D452" s="92">
        <f>D453</f>
        <v>0</v>
      </c>
      <c r="E452" s="92">
        <f>E453</f>
        <v>0</v>
      </c>
      <c r="F452" s="92">
        <f t="shared" si="219"/>
        <v>0</v>
      </c>
      <c r="G452" s="92">
        <f aca="true" t="shared" si="224" ref="G452:P452">G453</f>
        <v>0</v>
      </c>
      <c r="H452" s="92">
        <f t="shared" si="224"/>
        <v>0</v>
      </c>
      <c r="I452" s="92">
        <f t="shared" si="224"/>
        <v>0</v>
      </c>
      <c r="J452" s="92">
        <f t="shared" si="224"/>
        <v>0</v>
      </c>
      <c r="K452" s="92">
        <f t="shared" si="224"/>
        <v>0</v>
      </c>
      <c r="L452" s="92">
        <f t="shared" si="224"/>
        <v>0</v>
      </c>
      <c r="M452" s="92">
        <f t="shared" si="224"/>
        <v>0</v>
      </c>
      <c r="N452" s="92">
        <f t="shared" si="224"/>
        <v>0</v>
      </c>
      <c r="O452" s="92">
        <f t="shared" si="224"/>
        <v>0</v>
      </c>
      <c r="P452" s="92">
        <f t="shared" si="224"/>
        <v>0</v>
      </c>
    </row>
    <row r="453" spans="1:19" s="101" customFormat="1" ht="14.25" customHeight="1">
      <c r="A453" s="111"/>
      <c r="B453" s="75"/>
      <c r="C453" s="56" t="s">
        <v>295</v>
      </c>
      <c r="D453" s="93">
        <v>0</v>
      </c>
      <c r="E453" s="93">
        <v>0</v>
      </c>
      <c r="F453" s="93">
        <f t="shared" si="219"/>
        <v>0</v>
      </c>
      <c r="G453" s="93">
        <v>0</v>
      </c>
      <c r="H453" s="93">
        <v>0</v>
      </c>
      <c r="I453" s="93">
        <v>0</v>
      </c>
      <c r="J453" s="93">
        <v>0</v>
      </c>
      <c r="K453" s="93">
        <v>0</v>
      </c>
      <c r="L453" s="93">
        <v>0</v>
      </c>
      <c r="M453" s="93">
        <v>0</v>
      </c>
      <c r="N453" s="93">
        <v>0</v>
      </c>
      <c r="O453" s="93"/>
      <c r="P453" s="93"/>
      <c r="S453" s="102"/>
    </row>
    <row r="454" spans="1:16" ht="24" customHeight="1">
      <c r="A454" s="109" t="s">
        <v>362</v>
      </c>
      <c r="B454" s="243" t="s">
        <v>410</v>
      </c>
      <c r="C454" s="240"/>
      <c r="D454" s="94">
        <f aca="true" t="shared" si="225" ref="D454:E461">D455</f>
        <v>116766.26000000001</v>
      </c>
      <c r="E454" s="94">
        <f t="shared" si="225"/>
        <v>39816.840000000004</v>
      </c>
      <c r="F454" s="98">
        <f t="shared" si="219"/>
        <v>20000</v>
      </c>
      <c r="G454" s="94">
        <f aca="true" t="shared" si="226" ref="G454:P461">G455</f>
        <v>0</v>
      </c>
      <c r="H454" s="94">
        <f t="shared" si="226"/>
        <v>20000</v>
      </c>
      <c r="I454" s="94">
        <f t="shared" si="226"/>
        <v>0</v>
      </c>
      <c r="J454" s="94">
        <f t="shared" si="226"/>
        <v>0</v>
      </c>
      <c r="K454" s="94">
        <f t="shared" si="226"/>
        <v>0</v>
      </c>
      <c r="L454" s="94">
        <f t="shared" si="226"/>
        <v>0</v>
      </c>
      <c r="M454" s="94">
        <f t="shared" si="226"/>
        <v>0</v>
      </c>
      <c r="N454" s="94">
        <f t="shared" si="226"/>
        <v>0</v>
      </c>
      <c r="O454" s="94">
        <f t="shared" si="226"/>
        <v>15000</v>
      </c>
      <c r="P454" s="94">
        <f t="shared" si="226"/>
        <v>15000</v>
      </c>
    </row>
    <row r="455" spans="1:16" ht="20.25" customHeight="1">
      <c r="A455" s="104"/>
      <c r="B455" s="78">
        <v>4</v>
      </c>
      <c r="C455" s="110" t="s">
        <v>128</v>
      </c>
      <c r="D455" s="92">
        <f t="shared" si="225"/>
        <v>116766.26000000001</v>
      </c>
      <c r="E455" s="92">
        <f t="shared" si="225"/>
        <v>39816.840000000004</v>
      </c>
      <c r="F455" s="92">
        <f t="shared" si="219"/>
        <v>20000</v>
      </c>
      <c r="G455" s="92">
        <f t="shared" si="226"/>
        <v>0</v>
      </c>
      <c r="H455" s="92">
        <f t="shared" si="226"/>
        <v>20000</v>
      </c>
      <c r="I455" s="92">
        <f t="shared" si="226"/>
        <v>0</v>
      </c>
      <c r="J455" s="92">
        <f t="shared" si="226"/>
        <v>0</v>
      </c>
      <c r="K455" s="92">
        <f t="shared" si="226"/>
        <v>0</v>
      </c>
      <c r="L455" s="92">
        <f t="shared" si="226"/>
        <v>0</v>
      </c>
      <c r="M455" s="92">
        <f t="shared" si="226"/>
        <v>0</v>
      </c>
      <c r="N455" s="92">
        <f t="shared" si="226"/>
        <v>0</v>
      </c>
      <c r="O455" s="92">
        <f t="shared" si="226"/>
        <v>15000</v>
      </c>
      <c r="P455" s="92">
        <f t="shared" si="226"/>
        <v>15000</v>
      </c>
    </row>
    <row r="456" spans="1:16" ht="18" customHeight="1">
      <c r="A456" s="104"/>
      <c r="B456" s="78">
        <v>45</v>
      </c>
      <c r="C456" s="110" t="s">
        <v>129</v>
      </c>
      <c r="D456" s="92">
        <f>D457+D458+D459</f>
        <v>116766.26000000001</v>
      </c>
      <c r="E456" s="92">
        <f>E457+E458+E459</f>
        <v>39816.840000000004</v>
      </c>
      <c r="F456" s="92">
        <f t="shared" si="219"/>
        <v>20000</v>
      </c>
      <c r="G456" s="92">
        <f>G457+G458+G459</f>
        <v>0</v>
      </c>
      <c r="H456" s="92">
        <f aca="true" t="shared" si="227" ref="H456:P456">H457+H458+H459</f>
        <v>20000</v>
      </c>
      <c r="I456" s="92">
        <f t="shared" si="227"/>
        <v>0</v>
      </c>
      <c r="J456" s="92">
        <f t="shared" si="227"/>
        <v>0</v>
      </c>
      <c r="K456" s="92">
        <f t="shared" si="227"/>
        <v>0</v>
      </c>
      <c r="L456" s="92">
        <f t="shared" si="227"/>
        <v>0</v>
      </c>
      <c r="M456" s="92">
        <f t="shared" si="227"/>
        <v>0</v>
      </c>
      <c r="N456" s="92">
        <f t="shared" si="227"/>
        <v>0</v>
      </c>
      <c r="O456" s="92">
        <f t="shared" si="227"/>
        <v>15000</v>
      </c>
      <c r="P456" s="92">
        <f t="shared" si="227"/>
        <v>15000</v>
      </c>
    </row>
    <row r="457" spans="1:19" s="101" customFormat="1" ht="14.25" customHeight="1">
      <c r="A457" s="111"/>
      <c r="B457" s="75"/>
      <c r="C457" s="72" t="s">
        <v>305</v>
      </c>
      <c r="D457" s="93">
        <v>88353.25</v>
      </c>
      <c r="E457" s="93">
        <v>26544.56</v>
      </c>
      <c r="F457" s="93">
        <f t="shared" si="219"/>
        <v>20000</v>
      </c>
      <c r="G457" s="93">
        <v>0</v>
      </c>
      <c r="H457" s="93">
        <v>20000</v>
      </c>
      <c r="I457" s="93">
        <v>0</v>
      </c>
      <c r="J457" s="93">
        <v>0</v>
      </c>
      <c r="K457" s="93">
        <v>0</v>
      </c>
      <c r="L457" s="93">
        <v>0</v>
      </c>
      <c r="M457" s="93">
        <v>0</v>
      </c>
      <c r="N457" s="93">
        <v>0</v>
      </c>
      <c r="O457" s="93">
        <v>15000</v>
      </c>
      <c r="P457" s="93">
        <v>15000</v>
      </c>
      <c r="S457" s="102"/>
    </row>
    <row r="458" spans="1:19" s="101" customFormat="1" ht="14.25" customHeight="1">
      <c r="A458" s="111"/>
      <c r="B458" s="75"/>
      <c r="C458" s="57" t="s">
        <v>301</v>
      </c>
      <c r="D458" s="93">
        <v>16832.94</v>
      </c>
      <c r="E458" s="93">
        <v>13272.28</v>
      </c>
      <c r="F458" s="93">
        <f t="shared" si="219"/>
        <v>0</v>
      </c>
      <c r="G458" s="93">
        <v>0</v>
      </c>
      <c r="H458" s="93">
        <v>0</v>
      </c>
      <c r="I458" s="93">
        <v>0</v>
      </c>
      <c r="J458" s="93">
        <v>0</v>
      </c>
      <c r="K458" s="93">
        <v>0</v>
      </c>
      <c r="L458" s="93">
        <v>0</v>
      </c>
      <c r="M458" s="93">
        <v>0</v>
      </c>
      <c r="N458" s="93">
        <v>0</v>
      </c>
      <c r="O458" s="93">
        <v>0</v>
      </c>
      <c r="P458" s="93">
        <v>0</v>
      </c>
      <c r="S458" s="102"/>
    </row>
    <row r="459" spans="1:19" s="101" customFormat="1" ht="14.25" customHeight="1">
      <c r="A459" s="111"/>
      <c r="B459" s="75"/>
      <c r="C459" s="56" t="s">
        <v>300</v>
      </c>
      <c r="D459" s="93">
        <v>11580.07</v>
      </c>
      <c r="E459" s="93">
        <v>0</v>
      </c>
      <c r="F459" s="93">
        <f t="shared" si="219"/>
        <v>0</v>
      </c>
      <c r="G459" s="93">
        <v>0</v>
      </c>
      <c r="H459" s="93">
        <v>0</v>
      </c>
      <c r="I459" s="93">
        <v>0</v>
      </c>
      <c r="J459" s="93">
        <v>0</v>
      </c>
      <c r="K459" s="93">
        <v>0</v>
      </c>
      <c r="L459" s="93">
        <v>0</v>
      </c>
      <c r="M459" s="93">
        <v>0</v>
      </c>
      <c r="N459" s="93">
        <v>0</v>
      </c>
      <c r="O459" s="93">
        <v>0</v>
      </c>
      <c r="P459" s="93">
        <v>0</v>
      </c>
      <c r="S459" s="102"/>
    </row>
    <row r="460" spans="1:16" ht="24" customHeight="1">
      <c r="A460" s="109" t="s">
        <v>362</v>
      </c>
      <c r="B460" s="243" t="s">
        <v>393</v>
      </c>
      <c r="C460" s="240"/>
      <c r="D460" s="94">
        <f t="shared" si="225"/>
        <v>0</v>
      </c>
      <c r="E460" s="94">
        <f t="shared" si="225"/>
        <v>0</v>
      </c>
      <c r="F460" s="98">
        <f>SUM(G460:N460)</f>
        <v>700000</v>
      </c>
      <c r="G460" s="94">
        <f t="shared" si="226"/>
        <v>0</v>
      </c>
      <c r="H460" s="94">
        <f t="shared" si="226"/>
        <v>0</v>
      </c>
      <c r="I460" s="94">
        <f t="shared" si="226"/>
        <v>0</v>
      </c>
      <c r="J460" s="94">
        <f t="shared" si="226"/>
        <v>0</v>
      </c>
      <c r="K460" s="94">
        <f t="shared" si="226"/>
        <v>0</v>
      </c>
      <c r="L460" s="94">
        <f t="shared" si="226"/>
        <v>0</v>
      </c>
      <c r="M460" s="94">
        <f t="shared" si="226"/>
        <v>0</v>
      </c>
      <c r="N460" s="94">
        <f t="shared" si="226"/>
        <v>700000</v>
      </c>
      <c r="O460" s="94">
        <f t="shared" si="226"/>
        <v>1200000</v>
      </c>
      <c r="P460" s="94">
        <f t="shared" si="226"/>
        <v>207386</v>
      </c>
    </row>
    <row r="461" spans="1:16" ht="20.25" customHeight="1">
      <c r="A461" s="104"/>
      <c r="B461" s="78">
        <v>4</v>
      </c>
      <c r="C461" s="110" t="s">
        <v>128</v>
      </c>
      <c r="D461" s="92">
        <f t="shared" si="225"/>
        <v>0</v>
      </c>
      <c r="E461" s="92">
        <f t="shared" si="225"/>
        <v>0</v>
      </c>
      <c r="F461" s="92">
        <f>SUM(G461:N461)</f>
        <v>700000</v>
      </c>
      <c r="G461" s="92">
        <f t="shared" si="226"/>
        <v>0</v>
      </c>
      <c r="H461" s="92">
        <f t="shared" si="226"/>
        <v>0</v>
      </c>
      <c r="I461" s="92">
        <f t="shared" si="226"/>
        <v>0</v>
      </c>
      <c r="J461" s="92">
        <f t="shared" si="226"/>
        <v>0</v>
      </c>
      <c r="K461" s="92">
        <f t="shared" si="226"/>
        <v>0</v>
      </c>
      <c r="L461" s="92">
        <f t="shared" si="226"/>
        <v>0</v>
      </c>
      <c r="M461" s="92">
        <f t="shared" si="226"/>
        <v>0</v>
      </c>
      <c r="N461" s="92">
        <f t="shared" si="226"/>
        <v>700000</v>
      </c>
      <c r="O461" s="92">
        <f t="shared" si="226"/>
        <v>1200000</v>
      </c>
      <c r="P461" s="92">
        <f t="shared" si="226"/>
        <v>207386</v>
      </c>
    </row>
    <row r="462" spans="1:16" ht="18" customHeight="1">
      <c r="A462" s="104"/>
      <c r="B462" s="78" t="s">
        <v>85</v>
      </c>
      <c r="C462" s="78" t="s">
        <v>130</v>
      </c>
      <c r="D462" s="92">
        <f>D466+D465+D464+D463</f>
        <v>0</v>
      </c>
      <c r="E462" s="92">
        <f>E466+E465+E464+E463</f>
        <v>0</v>
      </c>
      <c r="F462" s="92">
        <f>SUM(G462:N462)</f>
        <v>700000</v>
      </c>
      <c r="G462" s="92">
        <f>G466+G465+G464+G463</f>
        <v>0</v>
      </c>
      <c r="H462" s="92">
        <f aca="true" t="shared" si="228" ref="H462:P462">H466+H465+H464+H463</f>
        <v>0</v>
      </c>
      <c r="I462" s="92">
        <f t="shared" si="228"/>
        <v>0</v>
      </c>
      <c r="J462" s="92">
        <f t="shared" si="228"/>
        <v>0</v>
      </c>
      <c r="K462" s="92">
        <f t="shared" si="228"/>
        <v>0</v>
      </c>
      <c r="L462" s="92">
        <f t="shared" si="228"/>
        <v>0</v>
      </c>
      <c r="M462" s="92">
        <f t="shared" si="228"/>
        <v>0</v>
      </c>
      <c r="N462" s="92">
        <f t="shared" si="228"/>
        <v>700000</v>
      </c>
      <c r="O462" s="92">
        <f t="shared" si="228"/>
        <v>1200000</v>
      </c>
      <c r="P462" s="92">
        <f t="shared" si="228"/>
        <v>207386</v>
      </c>
    </row>
    <row r="463" spans="1:19" s="101" customFormat="1" ht="14.25" customHeight="1">
      <c r="A463" s="111"/>
      <c r="B463" s="75"/>
      <c r="C463" s="72" t="s">
        <v>305</v>
      </c>
      <c r="D463" s="93">
        <v>0</v>
      </c>
      <c r="E463" s="93">
        <v>0</v>
      </c>
      <c r="F463" s="93">
        <f>SUM(G463:N463)</f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  <c r="P463" s="93">
        <v>107386</v>
      </c>
      <c r="S463" s="102"/>
    </row>
    <row r="464" spans="1:19" s="101" customFormat="1" ht="14.25" customHeight="1">
      <c r="A464" s="111"/>
      <c r="B464" s="75"/>
      <c r="C464" s="56" t="s">
        <v>300</v>
      </c>
      <c r="D464" s="93">
        <v>0</v>
      </c>
      <c r="E464" s="93">
        <v>0</v>
      </c>
      <c r="F464" s="93">
        <f>SUM(G464:N464)</f>
        <v>0</v>
      </c>
      <c r="G464" s="93">
        <v>0</v>
      </c>
      <c r="H464" s="93">
        <v>0</v>
      </c>
      <c r="I464" s="93">
        <v>0</v>
      </c>
      <c r="J464" s="93">
        <v>0</v>
      </c>
      <c r="K464" s="93">
        <v>0</v>
      </c>
      <c r="L464" s="93">
        <v>0</v>
      </c>
      <c r="M464" s="93">
        <v>0</v>
      </c>
      <c r="N464" s="93">
        <v>0</v>
      </c>
      <c r="O464" s="93">
        <v>200000</v>
      </c>
      <c r="P464" s="93">
        <v>100000</v>
      </c>
      <c r="S464" s="102"/>
    </row>
    <row r="465" spans="1:19" s="101" customFormat="1" ht="14.25" customHeight="1">
      <c r="A465" s="111"/>
      <c r="B465" s="75"/>
      <c r="C465" s="61" t="s">
        <v>297</v>
      </c>
      <c r="D465" s="93">
        <v>0</v>
      </c>
      <c r="E465" s="93">
        <v>0</v>
      </c>
      <c r="F465" s="93">
        <v>0</v>
      </c>
      <c r="G465" s="93">
        <v>0</v>
      </c>
      <c r="H465" s="93">
        <v>0</v>
      </c>
      <c r="I465" s="93">
        <v>0</v>
      </c>
      <c r="J465" s="93">
        <v>0</v>
      </c>
      <c r="K465" s="93">
        <v>0</v>
      </c>
      <c r="L465" s="93">
        <v>0</v>
      </c>
      <c r="M465" s="93">
        <v>0</v>
      </c>
      <c r="N465" s="93">
        <v>0</v>
      </c>
      <c r="O465" s="93">
        <v>1000000</v>
      </c>
      <c r="P465" s="93">
        <v>0</v>
      </c>
      <c r="S465" s="102"/>
    </row>
    <row r="466" spans="1:19" s="101" customFormat="1" ht="14.25" customHeight="1">
      <c r="A466" s="111"/>
      <c r="B466" s="75"/>
      <c r="C466" s="56" t="s">
        <v>313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700000</v>
      </c>
      <c r="O466" s="93">
        <v>0</v>
      </c>
      <c r="P466" s="93">
        <v>0</v>
      </c>
      <c r="S466" s="102"/>
    </row>
    <row r="467" spans="1:16" ht="30" customHeight="1">
      <c r="A467" s="136"/>
      <c r="B467" s="257" t="s">
        <v>168</v>
      </c>
      <c r="C467" s="258"/>
      <c r="D467" s="90">
        <f aca="true" t="shared" si="229" ref="D467:P467">D468</f>
        <v>15926.74</v>
      </c>
      <c r="E467" s="90">
        <f t="shared" si="229"/>
        <v>15926.74</v>
      </c>
      <c r="F467" s="90">
        <f>SUM(G467:N467)</f>
        <v>25000</v>
      </c>
      <c r="G467" s="90">
        <f t="shared" si="229"/>
        <v>25000</v>
      </c>
      <c r="H467" s="90">
        <f t="shared" si="229"/>
        <v>0</v>
      </c>
      <c r="I467" s="90">
        <f t="shared" si="229"/>
        <v>0</v>
      </c>
      <c r="J467" s="90">
        <f t="shared" si="229"/>
        <v>0</v>
      </c>
      <c r="K467" s="90">
        <f t="shared" si="229"/>
        <v>0</v>
      </c>
      <c r="L467" s="90">
        <f t="shared" si="229"/>
        <v>0</v>
      </c>
      <c r="M467" s="90">
        <f t="shared" si="229"/>
        <v>0</v>
      </c>
      <c r="N467" s="90">
        <f t="shared" si="229"/>
        <v>0</v>
      </c>
      <c r="O467" s="90">
        <f t="shared" si="229"/>
        <v>28000</v>
      </c>
      <c r="P467" s="90">
        <f t="shared" si="229"/>
        <v>30000</v>
      </c>
    </row>
    <row r="468" spans="1:16" ht="24.75" customHeight="1">
      <c r="A468" s="109" t="s">
        <v>363</v>
      </c>
      <c r="B468" s="239" t="s">
        <v>169</v>
      </c>
      <c r="C468" s="240"/>
      <c r="D468" s="94">
        <f aca="true" t="shared" si="230" ref="D468:E470">D469</f>
        <v>15926.74</v>
      </c>
      <c r="E468" s="94">
        <f t="shared" si="230"/>
        <v>15926.74</v>
      </c>
      <c r="F468" s="98">
        <f>SUM(G468:N468)</f>
        <v>25000</v>
      </c>
      <c r="G468" s="94">
        <f>G469</f>
        <v>25000</v>
      </c>
      <c r="H468" s="94">
        <f aca="true" t="shared" si="231" ref="H468:P470">H469</f>
        <v>0</v>
      </c>
      <c r="I468" s="94">
        <f t="shared" si="231"/>
        <v>0</v>
      </c>
      <c r="J468" s="94">
        <f t="shared" si="231"/>
        <v>0</v>
      </c>
      <c r="K468" s="94">
        <f t="shared" si="231"/>
        <v>0</v>
      </c>
      <c r="L468" s="94">
        <f t="shared" si="231"/>
        <v>0</v>
      </c>
      <c r="M468" s="94">
        <f t="shared" si="231"/>
        <v>0</v>
      </c>
      <c r="N468" s="94">
        <f t="shared" si="231"/>
        <v>0</v>
      </c>
      <c r="O468" s="94">
        <f>O469</f>
        <v>28000</v>
      </c>
      <c r="P468" s="94">
        <f>P469</f>
        <v>30000</v>
      </c>
    </row>
    <row r="469" spans="1:16" ht="21" customHeight="1">
      <c r="A469" s="104"/>
      <c r="B469" s="78">
        <v>3</v>
      </c>
      <c r="C469" s="110" t="s">
        <v>3</v>
      </c>
      <c r="D469" s="92">
        <f t="shared" si="230"/>
        <v>15926.74</v>
      </c>
      <c r="E469" s="92">
        <f t="shared" si="230"/>
        <v>15926.74</v>
      </c>
      <c r="F469" s="92">
        <f>SUM(G469:N469)</f>
        <v>25000</v>
      </c>
      <c r="G469" s="92">
        <f>G470</f>
        <v>25000</v>
      </c>
      <c r="H469" s="92">
        <f t="shared" si="231"/>
        <v>0</v>
      </c>
      <c r="I469" s="92">
        <f t="shared" si="231"/>
        <v>0</v>
      </c>
      <c r="J469" s="92">
        <f t="shared" si="231"/>
        <v>0</v>
      </c>
      <c r="K469" s="92">
        <f t="shared" si="231"/>
        <v>0</v>
      </c>
      <c r="L469" s="92">
        <f t="shared" si="231"/>
        <v>0</v>
      </c>
      <c r="M469" s="92">
        <f t="shared" si="231"/>
        <v>0</v>
      </c>
      <c r="N469" s="92">
        <f t="shared" si="231"/>
        <v>0</v>
      </c>
      <c r="O469" s="92">
        <f>O470</f>
        <v>28000</v>
      </c>
      <c r="P469" s="92">
        <f>P470</f>
        <v>30000</v>
      </c>
    </row>
    <row r="470" spans="1:16" ht="18" customHeight="1">
      <c r="A470" s="104"/>
      <c r="B470" s="78">
        <v>38</v>
      </c>
      <c r="C470" s="110" t="s">
        <v>120</v>
      </c>
      <c r="D470" s="92">
        <f t="shared" si="230"/>
        <v>15926.74</v>
      </c>
      <c r="E470" s="92">
        <f t="shared" si="230"/>
        <v>15926.74</v>
      </c>
      <c r="F470" s="92">
        <f>SUM(G470:N470)</f>
        <v>25000</v>
      </c>
      <c r="G470" s="92">
        <f>G471</f>
        <v>25000</v>
      </c>
      <c r="H470" s="92">
        <f t="shared" si="231"/>
        <v>0</v>
      </c>
      <c r="I470" s="92">
        <f t="shared" si="231"/>
        <v>0</v>
      </c>
      <c r="J470" s="92">
        <f t="shared" si="231"/>
        <v>0</v>
      </c>
      <c r="K470" s="92">
        <f t="shared" si="231"/>
        <v>0</v>
      </c>
      <c r="L470" s="92">
        <f t="shared" si="231"/>
        <v>0</v>
      </c>
      <c r="M470" s="92">
        <f t="shared" si="231"/>
        <v>0</v>
      </c>
      <c r="N470" s="92">
        <f t="shared" si="231"/>
        <v>0</v>
      </c>
      <c r="O470" s="92">
        <f t="shared" si="231"/>
        <v>28000</v>
      </c>
      <c r="P470" s="92">
        <f t="shared" si="231"/>
        <v>30000</v>
      </c>
    </row>
    <row r="471" spans="1:19" s="101" customFormat="1" ht="15" customHeight="1">
      <c r="A471" s="111"/>
      <c r="B471" s="75"/>
      <c r="C471" s="56" t="s">
        <v>295</v>
      </c>
      <c r="D471" s="93">
        <v>15926.74</v>
      </c>
      <c r="E471" s="93">
        <v>15926.74</v>
      </c>
      <c r="F471" s="93">
        <f>SUM(G471:N471)</f>
        <v>25000</v>
      </c>
      <c r="G471" s="93">
        <v>25000</v>
      </c>
      <c r="H471" s="93">
        <v>0</v>
      </c>
      <c r="I471" s="93">
        <v>0</v>
      </c>
      <c r="J471" s="93">
        <v>0</v>
      </c>
      <c r="K471" s="93">
        <v>0</v>
      </c>
      <c r="L471" s="93">
        <v>0</v>
      </c>
      <c r="M471" s="93">
        <v>0</v>
      </c>
      <c r="N471" s="93">
        <v>0</v>
      </c>
      <c r="O471" s="93">
        <v>28000</v>
      </c>
      <c r="P471" s="93">
        <v>30000</v>
      </c>
      <c r="S471" s="102"/>
    </row>
    <row r="472" spans="1:16" ht="30" customHeight="1">
      <c r="A472" s="121"/>
      <c r="B472" s="248" t="s">
        <v>170</v>
      </c>
      <c r="C472" s="249"/>
      <c r="D472" s="90">
        <f>D473+D477</f>
        <v>18327.26</v>
      </c>
      <c r="E472" s="90">
        <f>E473+E477</f>
        <v>36498.770000000004</v>
      </c>
      <c r="F472" s="90">
        <f aca="true" t="shared" si="232" ref="F472:F485">SUM(G472:N472)</f>
        <v>37000</v>
      </c>
      <c r="G472" s="90">
        <f>G473+G477</f>
        <v>37000</v>
      </c>
      <c r="H472" s="90">
        <f aca="true" t="shared" si="233" ref="H472:P472">H473+H477</f>
        <v>0</v>
      </c>
      <c r="I472" s="90">
        <f t="shared" si="233"/>
        <v>0</v>
      </c>
      <c r="J472" s="90">
        <f t="shared" si="233"/>
        <v>0</v>
      </c>
      <c r="K472" s="90">
        <f t="shared" si="233"/>
        <v>0</v>
      </c>
      <c r="L472" s="90">
        <f t="shared" si="233"/>
        <v>0</v>
      </c>
      <c r="M472" s="90">
        <f t="shared" si="233"/>
        <v>0</v>
      </c>
      <c r="N472" s="90">
        <f t="shared" si="233"/>
        <v>0</v>
      </c>
      <c r="O472" s="90">
        <f t="shared" si="233"/>
        <v>37000</v>
      </c>
      <c r="P472" s="90">
        <f t="shared" si="233"/>
        <v>35000</v>
      </c>
    </row>
    <row r="473" spans="1:16" ht="24.75" customHeight="1">
      <c r="A473" s="109" t="s">
        <v>339</v>
      </c>
      <c r="B473" s="239" t="s">
        <v>171</v>
      </c>
      <c r="C473" s="240"/>
      <c r="D473" s="94">
        <f aca="true" t="shared" si="234" ref="D473:E475">D474</f>
        <v>10363.89</v>
      </c>
      <c r="E473" s="94">
        <f t="shared" si="234"/>
        <v>13272.28</v>
      </c>
      <c r="F473" s="98">
        <f t="shared" si="232"/>
        <v>14000</v>
      </c>
      <c r="G473" s="94">
        <f>G474</f>
        <v>14000</v>
      </c>
      <c r="H473" s="94">
        <f aca="true" t="shared" si="235" ref="H473:P479">H474</f>
        <v>0</v>
      </c>
      <c r="I473" s="94">
        <f t="shared" si="235"/>
        <v>0</v>
      </c>
      <c r="J473" s="94">
        <f t="shared" si="235"/>
        <v>0</v>
      </c>
      <c r="K473" s="94">
        <f t="shared" si="235"/>
        <v>0</v>
      </c>
      <c r="L473" s="94">
        <f t="shared" si="235"/>
        <v>0</v>
      </c>
      <c r="M473" s="94">
        <f t="shared" si="235"/>
        <v>0</v>
      </c>
      <c r="N473" s="94">
        <f t="shared" si="235"/>
        <v>0</v>
      </c>
      <c r="O473" s="94">
        <f>O474</f>
        <v>14000</v>
      </c>
      <c r="P473" s="94">
        <f>P474</f>
        <v>12000</v>
      </c>
    </row>
    <row r="474" spans="1:16" ht="21" customHeight="1">
      <c r="A474" s="104"/>
      <c r="B474" s="78">
        <v>3</v>
      </c>
      <c r="C474" s="110" t="s">
        <v>3</v>
      </c>
      <c r="D474" s="92">
        <f t="shared" si="234"/>
        <v>10363.89</v>
      </c>
      <c r="E474" s="92">
        <f t="shared" si="234"/>
        <v>13272.28</v>
      </c>
      <c r="F474" s="92">
        <f t="shared" si="232"/>
        <v>14000</v>
      </c>
      <c r="G474" s="92">
        <f>G475</f>
        <v>14000</v>
      </c>
      <c r="H474" s="92">
        <f t="shared" si="235"/>
        <v>0</v>
      </c>
      <c r="I474" s="92">
        <f t="shared" si="235"/>
        <v>0</v>
      </c>
      <c r="J474" s="92">
        <f t="shared" si="235"/>
        <v>0</v>
      </c>
      <c r="K474" s="92">
        <f t="shared" si="235"/>
        <v>0</v>
      </c>
      <c r="L474" s="92">
        <f t="shared" si="235"/>
        <v>0</v>
      </c>
      <c r="M474" s="92">
        <f t="shared" si="235"/>
        <v>0</v>
      </c>
      <c r="N474" s="92">
        <f t="shared" si="235"/>
        <v>0</v>
      </c>
      <c r="O474" s="92">
        <f>O475</f>
        <v>14000</v>
      </c>
      <c r="P474" s="92">
        <f>P475</f>
        <v>12000</v>
      </c>
    </row>
    <row r="475" spans="1:16" ht="18" customHeight="1">
      <c r="A475" s="104"/>
      <c r="B475" s="78">
        <v>38</v>
      </c>
      <c r="C475" s="110" t="s">
        <v>120</v>
      </c>
      <c r="D475" s="92">
        <f t="shared" si="234"/>
        <v>10363.89</v>
      </c>
      <c r="E475" s="92">
        <f t="shared" si="234"/>
        <v>13272.28</v>
      </c>
      <c r="F475" s="92">
        <f t="shared" si="232"/>
        <v>14000</v>
      </c>
      <c r="G475" s="92">
        <f>G476</f>
        <v>14000</v>
      </c>
      <c r="H475" s="92">
        <f t="shared" si="235"/>
        <v>0</v>
      </c>
      <c r="I475" s="92">
        <f t="shared" si="235"/>
        <v>0</v>
      </c>
      <c r="J475" s="92">
        <f t="shared" si="235"/>
        <v>0</v>
      </c>
      <c r="K475" s="92">
        <f t="shared" si="235"/>
        <v>0</v>
      </c>
      <c r="L475" s="92">
        <f t="shared" si="235"/>
        <v>0</v>
      </c>
      <c r="M475" s="92">
        <f t="shared" si="235"/>
        <v>0</v>
      </c>
      <c r="N475" s="92">
        <f t="shared" si="235"/>
        <v>0</v>
      </c>
      <c r="O475" s="92">
        <f t="shared" si="235"/>
        <v>14000</v>
      </c>
      <c r="P475" s="92">
        <f t="shared" si="235"/>
        <v>12000</v>
      </c>
    </row>
    <row r="476" spans="1:19" s="101" customFormat="1" ht="15" customHeight="1">
      <c r="A476" s="111"/>
      <c r="B476" s="75"/>
      <c r="C476" s="56" t="s">
        <v>295</v>
      </c>
      <c r="D476" s="93">
        <v>10363.89</v>
      </c>
      <c r="E476" s="93">
        <v>13272.28</v>
      </c>
      <c r="F476" s="93">
        <f t="shared" si="232"/>
        <v>14000</v>
      </c>
      <c r="G476" s="93">
        <v>14000</v>
      </c>
      <c r="H476" s="93">
        <v>0</v>
      </c>
      <c r="I476" s="93">
        <v>0</v>
      </c>
      <c r="J476" s="93">
        <v>0</v>
      </c>
      <c r="K476" s="93">
        <v>0</v>
      </c>
      <c r="L476" s="93">
        <v>0</v>
      </c>
      <c r="M476" s="93">
        <v>0</v>
      </c>
      <c r="N476" s="93">
        <v>0</v>
      </c>
      <c r="O476" s="93">
        <v>14000</v>
      </c>
      <c r="P476" s="93">
        <v>12000</v>
      </c>
      <c r="S476" s="102"/>
    </row>
    <row r="477" spans="1:16" ht="24.75" customHeight="1">
      <c r="A477" s="109" t="s">
        <v>339</v>
      </c>
      <c r="B477" s="239" t="s">
        <v>172</v>
      </c>
      <c r="C477" s="240"/>
      <c r="D477" s="94">
        <f aca="true" t="shared" si="236" ref="D477:E479">D478</f>
        <v>7963.37</v>
      </c>
      <c r="E477" s="94">
        <f t="shared" si="236"/>
        <v>23226.49</v>
      </c>
      <c r="F477" s="98">
        <f t="shared" si="232"/>
        <v>23000</v>
      </c>
      <c r="G477" s="94">
        <f>G478</f>
        <v>23000</v>
      </c>
      <c r="H477" s="94">
        <f t="shared" si="235"/>
        <v>0</v>
      </c>
      <c r="I477" s="94">
        <f t="shared" si="235"/>
        <v>0</v>
      </c>
      <c r="J477" s="94">
        <f t="shared" si="235"/>
        <v>0</v>
      </c>
      <c r="K477" s="94">
        <f t="shared" si="235"/>
        <v>0</v>
      </c>
      <c r="L477" s="94">
        <f t="shared" si="235"/>
        <v>0</v>
      </c>
      <c r="M477" s="94">
        <f t="shared" si="235"/>
        <v>0</v>
      </c>
      <c r="N477" s="94">
        <f t="shared" si="235"/>
        <v>0</v>
      </c>
      <c r="O477" s="94">
        <f>O478</f>
        <v>23000</v>
      </c>
      <c r="P477" s="94">
        <f>P478</f>
        <v>23000</v>
      </c>
    </row>
    <row r="478" spans="1:16" ht="21" customHeight="1">
      <c r="A478" s="104"/>
      <c r="B478" s="78">
        <v>3</v>
      </c>
      <c r="C478" s="110" t="s">
        <v>3</v>
      </c>
      <c r="D478" s="92">
        <f t="shared" si="236"/>
        <v>7963.37</v>
      </c>
      <c r="E478" s="92">
        <f t="shared" si="236"/>
        <v>23226.49</v>
      </c>
      <c r="F478" s="92">
        <f t="shared" si="232"/>
        <v>23000</v>
      </c>
      <c r="G478" s="92">
        <f>G479</f>
        <v>23000</v>
      </c>
      <c r="H478" s="92">
        <f t="shared" si="235"/>
        <v>0</v>
      </c>
      <c r="I478" s="92">
        <f t="shared" si="235"/>
        <v>0</v>
      </c>
      <c r="J478" s="92">
        <f t="shared" si="235"/>
        <v>0</v>
      </c>
      <c r="K478" s="92">
        <f t="shared" si="235"/>
        <v>0</v>
      </c>
      <c r="L478" s="92">
        <f t="shared" si="235"/>
        <v>0</v>
      </c>
      <c r="M478" s="92">
        <f t="shared" si="235"/>
        <v>0</v>
      </c>
      <c r="N478" s="92">
        <f t="shared" si="235"/>
        <v>0</v>
      </c>
      <c r="O478" s="92">
        <f>O479</f>
        <v>23000</v>
      </c>
      <c r="P478" s="92">
        <f>P479</f>
        <v>23000</v>
      </c>
    </row>
    <row r="479" spans="1:16" ht="18" customHeight="1">
      <c r="A479" s="104"/>
      <c r="B479" s="78">
        <v>38</v>
      </c>
      <c r="C479" s="110" t="s">
        <v>120</v>
      </c>
      <c r="D479" s="92">
        <f t="shared" si="236"/>
        <v>7963.37</v>
      </c>
      <c r="E479" s="92">
        <f t="shared" si="236"/>
        <v>23226.49</v>
      </c>
      <c r="F479" s="92">
        <f t="shared" si="232"/>
        <v>23000</v>
      </c>
      <c r="G479" s="92">
        <f>G480</f>
        <v>23000</v>
      </c>
      <c r="H479" s="92">
        <f t="shared" si="235"/>
        <v>0</v>
      </c>
      <c r="I479" s="92">
        <f t="shared" si="235"/>
        <v>0</v>
      </c>
      <c r="J479" s="92">
        <f t="shared" si="235"/>
        <v>0</v>
      </c>
      <c r="K479" s="92">
        <f t="shared" si="235"/>
        <v>0</v>
      </c>
      <c r="L479" s="92">
        <f t="shared" si="235"/>
        <v>0</v>
      </c>
      <c r="M479" s="92">
        <f t="shared" si="235"/>
        <v>0</v>
      </c>
      <c r="N479" s="92">
        <f t="shared" si="235"/>
        <v>0</v>
      </c>
      <c r="O479" s="92">
        <f t="shared" si="235"/>
        <v>23000</v>
      </c>
      <c r="P479" s="92">
        <f t="shared" si="235"/>
        <v>23000</v>
      </c>
    </row>
    <row r="480" spans="1:19" s="101" customFormat="1" ht="15" customHeight="1">
      <c r="A480" s="111"/>
      <c r="B480" s="75"/>
      <c r="C480" s="56" t="s">
        <v>295</v>
      </c>
      <c r="D480" s="93">
        <v>7963.37</v>
      </c>
      <c r="E480" s="93">
        <v>23226.49</v>
      </c>
      <c r="F480" s="93">
        <f t="shared" si="232"/>
        <v>23000</v>
      </c>
      <c r="G480" s="93">
        <v>23000</v>
      </c>
      <c r="H480" s="93">
        <v>0</v>
      </c>
      <c r="I480" s="93">
        <v>0</v>
      </c>
      <c r="J480" s="93">
        <v>0</v>
      </c>
      <c r="K480" s="93">
        <v>0</v>
      </c>
      <c r="L480" s="93">
        <v>0</v>
      </c>
      <c r="M480" s="93">
        <v>0</v>
      </c>
      <c r="N480" s="93">
        <v>0</v>
      </c>
      <c r="O480" s="93">
        <v>23000</v>
      </c>
      <c r="P480" s="93">
        <v>23000</v>
      </c>
      <c r="S480" s="102"/>
    </row>
    <row r="481" spans="1:16" ht="30" customHeight="1">
      <c r="A481" s="121"/>
      <c r="B481" s="248" t="s">
        <v>173</v>
      </c>
      <c r="C481" s="249"/>
      <c r="D481" s="90">
        <f>D482+D486+D490</f>
        <v>20698.04</v>
      </c>
      <c r="E481" s="90">
        <f>E482+E486+E490</f>
        <v>98214.87</v>
      </c>
      <c r="F481" s="90">
        <f t="shared" si="232"/>
        <v>91000</v>
      </c>
      <c r="G481" s="90">
        <f aca="true" t="shared" si="237" ref="G481:P481">G482+G486+G490</f>
        <v>91000</v>
      </c>
      <c r="H481" s="90">
        <f t="shared" si="237"/>
        <v>0</v>
      </c>
      <c r="I481" s="90">
        <f t="shared" si="237"/>
        <v>0</v>
      </c>
      <c r="J481" s="90">
        <f t="shared" si="237"/>
        <v>0</v>
      </c>
      <c r="K481" s="90">
        <f t="shared" si="237"/>
        <v>0</v>
      </c>
      <c r="L481" s="90">
        <f t="shared" si="237"/>
        <v>0</v>
      </c>
      <c r="M481" s="90">
        <f t="shared" si="237"/>
        <v>0</v>
      </c>
      <c r="N481" s="90">
        <f t="shared" si="237"/>
        <v>0</v>
      </c>
      <c r="O481" s="90">
        <f t="shared" si="237"/>
        <v>96000</v>
      </c>
      <c r="P481" s="90">
        <f t="shared" si="237"/>
        <v>109270</v>
      </c>
    </row>
    <row r="482" spans="1:16" ht="24.75" customHeight="1">
      <c r="A482" s="109" t="s">
        <v>364</v>
      </c>
      <c r="B482" s="239" t="s">
        <v>174</v>
      </c>
      <c r="C482" s="240"/>
      <c r="D482" s="94">
        <f aca="true" t="shared" si="238" ref="D482:P482">D483</f>
        <v>16797.8</v>
      </c>
      <c r="E482" s="94">
        <f t="shared" si="238"/>
        <v>53089.12</v>
      </c>
      <c r="F482" s="98">
        <f t="shared" si="232"/>
        <v>73000</v>
      </c>
      <c r="G482" s="94">
        <f t="shared" si="238"/>
        <v>73000</v>
      </c>
      <c r="H482" s="94">
        <f t="shared" si="238"/>
        <v>0</v>
      </c>
      <c r="I482" s="94">
        <f t="shared" si="238"/>
        <v>0</v>
      </c>
      <c r="J482" s="94">
        <f t="shared" si="238"/>
        <v>0</v>
      </c>
      <c r="K482" s="94">
        <f t="shared" si="238"/>
        <v>0</v>
      </c>
      <c r="L482" s="94">
        <f t="shared" si="238"/>
        <v>0</v>
      </c>
      <c r="M482" s="94">
        <f t="shared" si="238"/>
        <v>0</v>
      </c>
      <c r="N482" s="94">
        <f t="shared" si="238"/>
        <v>0</v>
      </c>
      <c r="O482" s="94">
        <f t="shared" si="238"/>
        <v>73000</v>
      </c>
      <c r="P482" s="94">
        <f t="shared" si="238"/>
        <v>86270</v>
      </c>
    </row>
    <row r="483" spans="1:16" ht="21" customHeight="1">
      <c r="A483" s="104"/>
      <c r="B483" s="78">
        <v>3</v>
      </c>
      <c r="C483" s="110" t="s">
        <v>3</v>
      </c>
      <c r="D483" s="92">
        <f>D484</f>
        <v>16797.8</v>
      </c>
      <c r="E483" s="92">
        <f>E484</f>
        <v>53089.12</v>
      </c>
      <c r="F483" s="92">
        <f t="shared" si="232"/>
        <v>73000</v>
      </c>
      <c r="G483" s="92">
        <f>G484</f>
        <v>73000</v>
      </c>
      <c r="H483" s="92">
        <f aca="true" t="shared" si="239" ref="H483:N483">H484</f>
        <v>0</v>
      </c>
      <c r="I483" s="92">
        <f t="shared" si="239"/>
        <v>0</v>
      </c>
      <c r="J483" s="92">
        <f t="shared" si="239"/>
        <v>0</v>
      </c>
      <c r="K483" s="92">
        <f t="shared" si="239"/>
        <v>0</v>
      </c>
      <c r="L483" s="92">
        <f t="shared" si="239"/>
        <v>0</v>
      </c>
      <c r="M483" s="92">
        <f t="shared" si="239"/>
        <v>0</v>
      </c>
      <c r="N483" s="92">
        <f t="shared" si="239"/>
        <v>0</v>
      </c>
      <c r="O483" s="92">
        <f>O484</f>
        <v>73000</v>
      </c>
      <c r="P483" s="92">
        <f>P484</f>
        <v>86270</v>
      </c>
    </row>
    <row r="484" spans="1:16" ht="18" customHeight="1">
      <c r="A484" s="104"/>
      <c r="B484" s="78" t="s">
        <v>94</v>
      </c>
      <c r="C484" s="110" t="s">
        <v>127</v>
      </c>
      <c r="D484" s="92">
        <f>D485</f>
        <v>16797.8</v>
      </c>
      <c r="E484" s="92">
        <f>E485</f>
        <v>53089.12</v>
      </c>
      <c r="F484" s="92">
        <f t="shared" si="232"/>
        <v>73000</v>
      </c>
      <c r="G484" s="92">
        <f aca="true" t="shared" si="240" ref="G484:P484">G485</f>
        <v>73000</v>
      </c>
      <c r="H484" s="92">
        <f t="shared" si="240"/>
        <v>0</v>
      </c>
      <c r="I484" s="92">
        <f t="shared" si="240"/>
        <v>0</v>
      </c>
      <c r="J484" s="92">
        <f t="shared" si="240"/>
        <v>0</v>
      </c>
      <c r="K484" s="92">
        <f t="shared" si="240"/>
        <v>0</v>
      </c>
      <c r="L484" s="92">
        <f t="shared" si="240"/>
        <v>0</v>
      </c>
      <c r="M484" s="92">
        <f t="shared" si="240"/>
        <v>0</v>
      </c>
      <c r="N484" s="92">
        <f t="shared" si="240"/>
        <v>0</v>
      </c>
      <c r="O484" s="92">
        <f t="shared" si="240"/>
        <v>73000</v>
      </c>
      <c r="P484" s="92">
        <f t="shared" si="240"/>
        <v>86270</v>
      </c>
    </row>
    <row r="485" spans="1:19" s="101" customFormat="1" ht="15" customHeight="1">
      <c r="A485" s="111"/>
      <c r="B485" s="75"/>
      <c r="C485" s="56" t="s">
        <v>295</v>
      </c>
      <c r="D485" s="93">
        <v>16797.8</v>
      </c>
      <c r="E485" s="93">
        <v>53089.12</v>
      </c>
      <c r="F485" s="93">
        <f t="shared" si="232"/>
        <v>73000</v>
      </c>
      <c r="G485" s="93">
        <v>73000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73000</v>
      </c>
      <c r="P485" s="93">
        <v>86270</v>
      </c>
      <c r="S485" s="102"/>
    </row>
    <row r="486" spans="1:16" ht="24.75" customHeight="1">
      <c r="A486" s="109" t="s">
        <v>365</v>
      </c>
      <c r="B486" s="239" t="s">
        <v>175</v>
      </c>
      <c r="C486" s="240"/>
      <c r="D486" s="94">
        <f aca="true" t="shared" si="241" ref="D486:E488">D487</f>
        <v>3900.24</v>
      </c>
      <c r="E486" s="94">
        <f t="shared" si="241"/>
        <v>11945.05</v>
      </c>
      <c r="F486" s="94">
        <f aca="true" t="shared" si="242" ref="F486:F493">SUM(G486:N486)</f>
        <v>18000</v>
      </c>
      <c r="G486" s="94">
        <f aca="true" t="shared" si="243" ref="G486:P486">G487</f>
        <v>18000</v>
      </c>
      <c r="H486" s="94">
        <f t="shared" si="243"/>
        <v>0</v>
      </c>
      <c r="I486" s="94">
        <f t="shared" si="243"/>
        <v>0</v>
      </c>
      <c r="J486" s="94">
        <f t="shared" si="243"/>
        <v>0</v>
      </c>
      <c r="K486" s="94">
        <f t="shared" si="243"/>
        <v>0</v>
      </c>
      <c r="L486" s="94">
        <f t="shared" si="243"/>
        <v>0</v>
      </c>
      <c r="M486" s="94">
        <f t="shared" si="243"/>
        <v>0</v>
      </c>
      <c r="N486" s="94">
        <f t="shared" si="243"/>
        <v>0</v>
      </c>
      <c r="O486" s="94">
        <f t="shared" si="243"/>
        <v>18000</v>
      </c>
      <c r="P486" s="94">
        <f t="shared" si="243"/>
        <v>18000</v>
      </c>
    </row>
    <row r="487" spans="1:16" ht="21" customHeight="1">
      <c r="A487" s="104"/>
      <c r="B487" s="78">
        <v>3</v>
      </c>
      <c r="C487" s="110" t="s">
        <v>3</v>
      </c>
      <c r="D487" s="92">
        <f t="shared" si="241"/>
        <v>3900.24</v>
      </c>
      <c r="E487" s="92">
        <f t="shared" si="241"/>
        <v>11945.05</v>
      </c>
      <c r="F487" s="150">
        <f t="shared" si="242"/>
        <v>18000</v>
      </c>
      <c r="G487" s="92">
        <f aca="true" t="shared" si="244" ref="G487:P487">G488</f>
        <v>18000</v>
      </c>
      <c r="H487" s="92">
        <f t="shared" si="244"/>
        <v>0</v>
      </c>
      <c r="I487" s="92">
        <f t="shared" si="244"/>
        <v>0</v>
      </c>
      <c r="J487" s="92">
        <f t="shared" si="244"/>
        <v>0</v>
      </c>
      <c r="K487" s="92">
        <f t="shared" si="244"/>
        <v>0</v>
      </c>
      <c r="L487" s="92">
        <f t="shared" si="244"/>
        <v>0</v>
      </c>
      <c r="M487" s="92">
        <f t="shared" si="244"/>
        <v>0</v>
      </c>
      <c r="N487" s="92">
        <f t="shared" si="244"/>
        <v>0</v>
      </c>
      <c r="O487" s="92">
        <f t="shared" si="244"/>
        <v>18000</v>
      </c>
      <c r="P487" s="92">
        <f t="shared" si="244"/>
        <v>18000</v>
      </c>
    </row>
    <row r="488" spans="1:16" ht="18" customHeight="1">
      <c r="A488" s="104"/>
      <c r="B488" s="78" t="s">
        <v>94</v>
      </c>
      <c r="C488" s="110" t="s">
        <v>127</v>
      </c>
      <c r="D488" s="92">
        <f t="shared" si="241"/>
        <v>3900.24</v>
      </c>
      <c r="E488" s="92">
        <f t="shared" si="241"/>
        <v>11945.05</v>
      </c>
      <c r="F488" s="92">
        <f t="shared" si="242"/>
        <v>18000</v>
      </c>
      <c r="G488" s="92">
        <f aca="true" t="shared" si="245" ref="G488:P488">G489</f>
        <v>18000</v>
      </c>
      <c r="H488" s="92">
        <f t="shared" si="245"/>
        <v>0</v>
      </c>
      <c r="I488" s="92">
        <f t="shared" si="245"/>
        <v>0</v>
      </c>
      <c r="J488" s="92">
        <f t="shared" si="245"/>
        <v>0</v>
      </c>
      <c r="K488" s="92">
        <f t="shared" si="245"/>
        <v>0</v>
      </c>
      <c r="L488" s="92">
        <f t="shared" si="245"/>
        <v>0</v>
      </c>
      <c r="M488" s="92">
        <f t="shared" si="245"/>
        <v>0</v>
      </c>
      <c r="N488" s="92">
        <f t="shared" si="245"/>
        <v>0</v>
      </c>
      <c r="O488" s="92">
        <f t="shared" si="245"/>
        <v>18000</v>
      </c>
      <c r="P488" s="92">
        <f t="shared" si="245"/>
        <v>18000</v>
      </c>
    </row>
    <row r="489" spans="1:19" s="101" customFormat="1" ht="15" customHeight="1">
      <c r="A489" s="111"/>
      <c r="B489" s="75"/>
      <c r="C489" s="56" t="s">
        <v>295</v>
      </c>
      <c r="D489" s="93">
        <v>3900.24</v>
      </c>
      <c r="E489" s="93">
        <v>11945.05</v>
      </c>
      <c r="F489" s="93">
        <f t="shared" si="242"/>
        <v>18000</v>
      </c>
      <c r="G489" s="93">
        <v>18000</v>
      </c>
      <c r="H489" s="93">
        <v>0</v>
      </c>
      <c r="I489" s="93">
        <v>0</v>
      </c>
      <c r="J489" s="93">
        <v>0</v>
      </c>
      <c r="K489" s="93">
        <v>0</v>
      </c>
      <c r="L489" s="93">
        <v>0</v>
      </c>
      <c r="M489" s="93">
        <v>0</v>
      </c>
      <c r="N489" s="93">
        <v>0</v>
      </c>
      <c r="O489" s="93">
        <v>18000</v>
      </c>
      <c r="P489" s="93">
        <v>18000</v>
      </c>
      <c r="S489" s="102"/>
    </row>
    <row r="490" spans="1:16" ht="32.25" customHeight="1">
      <c r="A490" s="109" t="s">
        <v>364</v>
      </c>
      <c r="B490" s="239" t="s">
        <v>259</v>
      </c>
      <c r="C490" s="240"/>
      <c r="D490" s="94">
        <f aca="true" t="shared" si="246" ref="D490:P491">D491</f>
        <v>0</v>
      </c>
      <c r="E490" s="94">
        <f t="shared" si="246"/>
        <v>33180.7</v>
      </c>
      <c r="F490" s="98">
        <f t="shared" si="242"/>
        <v>0</v>
      </c>
      <c r="G490" s="94">
        <f t="shared" si="246"/>
        <v>0</v>
      </c>
      <c r="H490" s="94">
        <f t="shared" si="246"/>
        <v>0</v>
      </c>
      <c r="I490" s="94">
        <f t="shared" si="246"/>
        <v>0</v>
      </c>
      <c r="J490" s="94">
        <f t="shared" si="246"/>
        <v>0</v>
      </c>
      <c r="K490" s="94">
        <f t="shared" si="246"/>
        <v>0</v>
      </c>
      <c r="L490" s="94">
        <f t="shared" si="246"/>
        <v>0</v>
      </c>
      <c r="M490" s="94">
        <f t="shared" si="246"/>
        <v>0</v>
      </c>
      <c r="N490" s="94">
        <f t="shared" si="246"/>
        <v>0</v>
      </c>
      <c r="O490" s="94">
        <f t="shared" si="246"/>
        <v>5000</v>
      </c>
      <c r="P490" s="94">
        <f t="shared" si="246"/>
        <v>5000</v>
      </c>
    </row>
    <row r="491" spans="1:16" ht="21" customHeight="1">
      <c r="A491" s="104"/>
      <c r="B491" s="78" t="s">
        <v>81</v>
      </c>
      <c r="C491" s="78" t="s">
        <v>117</v>
      </c>
      <c r="D491" s="92">
        <f>D492</f>
        <v>0</v>
      </c>
      <c r="E491" s="92">
        <f>E492</f>
        <v>33180.7</v>
      </c>
      <c r="F491" s="92">
        <f t="shared" si="242"/>
        <v>0</v>
      </c>
      <c r="G491" s="92">
        <f>G492</f>
        <v>0</v>
      </c>
      <c r="H491" s="92">
        <f t="shared" si="246"/>
        <v>0</v>
      </c>
      <c r="I491" s="92">
        <f t="shared" si="246"/>
        <v>0</v>
      </c>
      <c r="J491" s="92">
        <f t="shared" si="246"/>
        <v>0</v>
      </c>
      <c r="K491" s="92">
        <f t="shared" si="246"/>
        <v>0</v>
      </c>
      <c r="L491" s="92">
        <f t="shared" si="246"/>
        <v>0</v>
      </c>
      <c r="M491" s="92">
        <f t="shared" si="246"/>
        <v>0</v>
      </c>
      <c r="N491" s="92">
        <f t="shared" si="246"/>
        <v>0</v>
      </c>
      <c r="O491" s="92">
        <f>O492</f>
        <v>5000</v>
      </c>
      <c r="P491" s="92">
        <f>P492</f>
        <v>5000</v>
      </c>
    </row>
    <row r="492" spans="1:16" ht="18" customHeight="1">
      <c r="A492" s="104"/>
      <c r="B492" s="78" t="s">
        <v>85</v>
      </c>
      <c r="C492" s="78" t="s">
        <v>131</v>
      </c>
      <c r="D492" s="92">
        <f>D493+D494</f>
        <v>0</v>
      </c>
      <c r="E492" s="92">
        <f>E493+E494</f>
        <v>33180.7</v>
      </c>
      <c r="F492" s="92">
        <f t="shared" si="242"/>
        <v>0</v>
      </c>
      <c r="G492" s="92">
        <f>G493+G494</f>
        <v>0</v>
      </c>
      <c r="H492" s="92">
        <f aca="true" t="shared" si="247" ref="H492:P492">H493+H494</f>
        <v>0</v>
      </c>
      <c r="I492" s="92">
        <f t="shared" si="247"/>
        <v>0</v>
      </c>
      <c r="J492" s="92">
        <f t="shared" si="247"/>
        <v>0</v>
      </c>
      <c r="K492" s="92">
        <f t="shared" si="247"/>
        <v>0</v>
      </c>
      <c r="L492" s="92">
        <f t="shared" si="247"/>
        <v>0</v>
      </c>
      <c r="M492" s="92">
        <f t="shared" si="247"/>
        <v>0</v>
      </c>
      <c r="N492" s="92">
        <f t="shared" si="247"/>
        <v>0</v>
      </c>
      <c r="O492" s="92">
        <f t="shared" si="247"/>
        <v>5000</v>
      </c>
      <c r="P492" s="92">
        <f t="shared" si="247"/>
        <v>5000</v>
      </c>
    </row>
    <row r="493" spans="1:19" s="87" customFormat="1" ht="22.5" customHeight="1">
      <c r="A493" s="122"/>
      <c r="B493" s="123"/>
      <c r="C493" s="56" t="s">
        <v>295</v>
      </c>
      <c r="D493" s="142">
        <v>0</v>
      </c>
      <c r="E493" s="142">
        <v>0</v>
      </c>
      <c r="F493" s="142">
        <f t="shared" si="242"/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5000</v>
      </c>
      <c r="P493" s="142">
        <v>5000</v>
      </c>
      <c r="S493" s="88"/>
    </row>
    <row r="494" spans="1:19" s="87" customFormat="1" ht="22.5" customHeight="1">
      <c r="A494" s="122"/>
      <c r="B494" s="123"/>
      <c r="C494" s="56" t="s">
        <v>300</v>
      </c>
      <c r="D494" s="142">
        <v>0</v>
      </c>
      <c r="E494" s="142">
        <v>33180.7</v>
      </c>
      <c r="F494" s="142">
        <f>SUM(G494:N494)</f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0</v>
      </c>
      <c r="S494" s="88"/>
    </row>
    <row r="495" spans="1:19" s="125" customFormat="1" ht="30" customHeight="1">
      <c r="A495" s="115"/>
      <c r="B495" s="270" t="s">
        <v>176</v>
      </c>
      <c r="C495" s="270"/>
      <c r="D495" s="90">
        <f>D496+D500+D504+D509+D513+D521+D525</f>
        <v>128376.88999999998</v>
      </c>
      <c r="E495" s="90">
        <f>E496+E500+E504+E509+E513+E521+E525</f>
        <v>165107.18000000002</v>
      </c>
      <c r="F495" s="90">
        <f aca="true" t="shared" si="248" ref="F495:F500">SUM(G495:N495)</f>
        <v>219400</v>
      </c>
      <c r="G495" s="90">
        <f aca="true" t="shared" si="249" ref="G495:N495">G496+G500+G504+G509+G513+G521+G525</f>
        <v>174400</v>
      </c>
      <c r="H495" s="90">
        <f t="shared" si="249"/>
        <v>45000</v>
      </c>
      <c r="I495" s="90">
        <f t="shared" si="249"/>
        <v>0</v>
      </c>
      <c r="J495" s="90">
        <f t="shared" si="249"/>
        <v>0</v>
      </c>
      <c r="K495" s="90">
        <f t="shared" si="249"/>
        <v>0</v>
      </c>
      <c r="L495" s="90">
        <f t="shared" si="249"/>
        <v>0</v>
      </c>
      <c r="M495" s="90">
        <f t="shared" si="249"/>
        <v>0</v>
      </c>
      <c r="N495" s="90">
        <f t="shared" si="249"/>
        <v>0</v>
      </c>
      <c r="O495" s="90">
        <f>O496+O500+O504+O509+O513+O521+O525</f>
        <v>235400</v>
      </c>
      <c r="P495" s="90">
        <f>P496+P500+P504+P509+P513+P521+P525</f>
        <v>246400</v>
      </c>
      <c r="S495" s="126"/>
    </row>
    <row r="496" spans="1:16" ht="24.75" customHeight="1">
      <c r="A496" s="134" t="s">
        <v>370</v>
      </c>
      <c r="B496" s="246" t="s">
        <v>177</v>
      </c>
      <c r="C496" s="247"/>
      <c r="D496" s="91">
        <f aca="true" t="shared" si="250" ref="D496:E498">D497</f>
        <v>72541.42</v>
      </c>
      <c r="E496" s="91">
        <f t="shared" si="250"/>
        <v>84942.6</v>
      </c>
      <c r="F496" s="95">
        <f t="shared" si="248"/>
        <v>119000</v>
      </c>
      <c r="G496" s="91">
        <f aca="true" t="shared" si="251" ref="G496:P497">G497</f>
        <v>119000</v>
      </c>
      <c r="H496" s="91">
        <f t="shared" si="251"/>
        <v>0</v>
      </c>
      <c r="I496" s="91">
        <f t="shared" si="251"/>
        <v>0</v>
      </c>
      <c r="J496" s="91">
        <f t="shared" si="251"/>
        <v>0</v>
      </c>
      <c r="K496" s="91">
        <f t="shared" si="251"/>
        <v>0</v>
      </c>
      <c r="L496" s="91">
        <f t="shared" si="251"/>
        <v>0</v>
      </c>
      <c r="M496" s="91">
        <f t="shared" si="251"/>
        <v>0</v>
      </c>
      <c r="N496" s="91">
        <f t="shared" si="251"/>
        <v>0</v>
      </c>
      <c r="O496" s="91">
        <f t="shared" si="251"/>
        <v>130000</v>
      </c>
      <c r="P496" s="91">
        <f t="shared" si="251"/>
        <v>140000</v>
      </c>
    </row>
    <row r="497" spans="1:16" ht="21" customHeight="1">
      <c r="A497" s="104"/>
      <c r="B497" s="78">
        <v>3</v>
      </c>
      <c r="C497" s="78" t="s">
        <v>3</v>
      </c>
      <c r="D497" s="92">
        <f t="shared" si="250"/>
        <v>72541.42</v>
      </c>
      <c r="E497" s="92">
        <f t="shared" si="250"/>
        <v>84942.6</v>
      </c>
      <c r="F497" s="92">
        <f t="shared" si="248"/>
        <v>119000</v>
      </c>
      <c r="G497" s="92">
        <f>G498</f>
        <v>119000</v>
      </c>
      <c r="H497" s="92">
        <f t="shared" si="251"/>
        <v>0</v>
      </c>
      <c r="I497" s="92">
        <f t="shared" si="251"/>
        <v>0</v>
      </c>
      <c r="J497" s="92">
        <f t="shared" si="251"/>
        <v>0</v>
      </c>
      <c r="K497" s="92">
        <f t="shared" si="251"/>
        <v>0</v>
      </c>
      <c r="L497" s="92">
        <f t="shared" si="251"/>
        <v>0</v>
      </c>
      <c r="M497" s="92">
        <f t="shared" si="251"/>
        <v>0</v>
      </c>
      <c r="N497" s="92">
        <f t="shared" si="251"/>
        <v>0</v>
      </c>
      <c r="O497" s="92">
        <f t="shared" si="251"/>
        <v>130000</v>
      </c>
      <c r="P497" s="92">
        <f t="shared" si="251"/>
        <v>140000</v>
      </c>
    </row>
    <row r="498" spans="1:16" ht="18" customHeight="1">
      <c r="A498" s="104"/>
      <c r="B498" s="78">
        <v>37</v>
      </c>
      <c r="C498" s="78" t="s">
        <v>132</v>
      </c>
      <c r="D498" s="92">
        <f t="shared" si="250"/>
        <v>72541.42</v>
      </c>
      <c r="E498" s="92">
        <f t="shared" si="250"/>
        <v>84942.6</v>
      </c>
      <c r="F498" s="92">
        <f t="shared" si="248"/>
        <v>119000</v>
      </c>
      <c r="G498" s="92">
        <f aca="true" t="shared" si="252" ref="G498:P498">G499</f>
        <v>119000</v>
      </c>
      <c r="H498" s="92">
        <f t="shared" si="252"/>
        <v>0</v>
      </c>
      <c r="I498" s="92">
        <f t="shared" si="252"/>
        <v>0</v>
      </c>
      <c r="J498" s="92">
        <f t="shared" si="252"/>
        <v>0</v>
      </c>
      <c r="K498" s="92">
        <f t="shared" si="252"/>
        <v>0</v>
      </c>
      <c r="L498" s="92">
        <f t="shared" si="252"/>
        <v>0</v>
      </c>
      <c r="M498" s="92">
        <f t="shared" si="252"/>
        <v>0</v>
      </c>
      <c r="N498" s="92">
        <f t="shared" si="252"/>
        <v>0</v>
      </c>
      <c r="O498" s="92">
        <f t="shared" si="252"/>
        <v>130000</v>
      </c>
      <c r="P498" s="92">
        <f t="shared" si="252"/>
        <v>140000</v>
      </c>
    </row>
    <row r="499" spans="1:19" s="101" customFormat="1" ht="15" customHeight="1">
      <c r="A499" s="111"/>
      <c r="B499" s="75"/>
      <c r="C499" s="56" t="s">
        <v>295</v>
      </c>
      <c r="D499" s="93">
        <v>72541.42</v>
      </c>
      <c r="E499" s="93">
        <v>84942.6</v>
      </c>
      <c r="F499" s="93">
        <f t="shared" si="248"/>
        <v>119000</v>
      </c>
      <c r="G499" s="93">
        <v>119000</v>
      </c>
      <c r="H499" s="93">
        <v>0</v>
      </c>
      <c r="I499" s="93">
        <v>0</v>
      </c>
      <c r="J499" s="93">
        <v>0</v>
      </c>
      <c r="K499" s="93">
        <v>0</v>
      </c>
      <c r="L499" s="93">
        <v>0</v>
      </c>
      <c r="M499" s="93">
        <v>0</v>
      </c>
      <c r="N499" s="93">
        <v>0</v>
      </c>
      <c r="O499" s="93">
        <v>130000</v>
      </c>
      <c r="P499" s="93">
        <v>140000</v>
      </c>
      <c r="S499" s="102"/>
    </row>
    <row r="500" spans="1:16" ht="24.75" customHeight="1">
      <c r="A500" s="109" t="s">
        <v>368</v>
      </c>
      <c r="B500" s="239" t="s">
        <v>178</v>
      </c>
      <c r="C500" s="240"/>
      <c r="D500" s="94">
        <f>D502</f>
        <v>5308.91</v>
      </c>
      <c r="E500" s="94">
        <f>E502</f>
        <v>5308.91</v>
      </c>
      <c r="F500" s="98">
        <f t="shared" si="248"/>
        <v>5400</v>
      </c>
      <c r="G500" s="94">
        <f aca="true" t="shared" si="253" ref="G500:P500">G502</f>
        <v>5400</v>
      </c>
      <c r="H500" s="94">
        <f t="shared" si="253"/>
        <v>0</v>
      </c>
      <c r="I500" s="94">
        <f t="shared" si="253"/>
        <v>0</v>
      </c>
      <c r="J500" s="94">
        <f t="shared" si="253"/>
        <v>0</v>
      </c>
      <c r="K500" s="94">
        <f t="shared" si="253"/>
        <v>0</v>
      </c>
      <c r="L500" s="94">
        <f t="shared" si="253"/>
        <v>0</v>
      </c>
      <c r="M500" s="94">
        <f t="shared" si="253"/>
        <v>0</v>
      </c>
      <c r="N500" s="94">
        <f t="shared" si="253"/>
        <v>0</v>
      </c>
      <c r="O500" s="94">
        <f t="shared" si="253"/>
        <v>5400</v>
      </c>
      <c r="P500" s="94">
        <f t="shared" si="253"/>
        <v>5400</v>
      </c>
    </row>
    <row r="501" spans="1:16" ht="21" customHeight="1">
      <c r="A501" s="104"/>
      <c r="B501" s="78">
        <v>3</v>
      </c>
      <c r="C501" s="110" t="s">
        <v>3</v>
      </c>
      <c r="D501" s="92">
        <f>D502</f>
        <v>5308.91</v>
      </c>
      <c r="E501" s="92">
        <f>E502</f>
        <v>5308.91</v>
      </c>
      <c r="F501" s="92">
        <f aca="true" t="shared" si="254" ref="F501:F524">SUM(G501:N501)</f>
        <v>5400</v>
      </c>
      <c r="G501" s="92">
        <f>G502</f>
        <v>5400</v>
      </c>
      <c r="H501" s="92">
        <f aca="true" t="shared" si="255" ref="H501:P501">H502</f>
        <v>0</v>
      </c>
      <c r="I501" s="92">
        <f t="shared" si="255"/>
        <v>0</v>
      </c>
      <c r="J501" s="92">
        <f t="shared" si="255"/>
        <v>0</v>
      </c>
      <c r="K501" s="92">
        <f t="shared" si="255"/>
        <v>0</v>
      </c>
      <c r="L501" s="92">
        <f t="shared" si="255"/>
        <v>0</v>
      </c>
      <c r="M501" s="92">
        <f t="shared" si="255"/>
        <v>0</v>
      </c>
      <c r="N501" s="92">
        <f t="shared" si="255"/>
        <v>0</v>
      </c>
      <c r="O501" s="92">
        <f t="shared" si="255"/>
        <v>5400</v>
      </c>
      <c r="P501" s="92">
        <f t="shared" si="255"/>
        <v>5400</v>
      </c>
    </row>
    <row r="502" spans="1:16" ht="18" customHeight="1">
      <c r="A502" s="104"/>
      <c r="B502" s="78" t="s">
        <v>94</v>
      </c>
      <c r="C502" s="110" t="s">
        <v>127</v>
      </c>
      <c r="D502" s="92">
        <f>D503</f>
        <v>5308.91</v>
      </c>
      <c r="E502" s="92">
        <f>E503</f>
        <v>5308.91</v>
      </c>
      <c r="F502" s="92">
        <f>SUM(G502:N502)</f>
        <v>5400</v>
      </c>
      <c r="G502" s="92">
        <f aca="true" t="shared" si="256" ref="G502:P502">G503</f>
        <v>5400</v>
      </c>
      <c r="H502" s="92">
        <f t="shared" si="256"/>
        <v>0</v>
      </c>
      <c r="I502" s="92">
        <f t="shared" si="256"/>
        <v>0</v>
      </c>
      <c r="J502" s="92">
        <f t="shared" si="256"/>
        <v>0</v>
      </c>
      <c r="K502" s="92">
        <f t="shared" si="256"/>
        <v>0</v>
      </c>
      <c r="L502" s="92">
        <f t="shared" si="256"/>
        <v>0</v>
      </c>
      <c r="M502" s="92">
        <f t="shared" si="256"/>
        <v>0</v>
      </c>
      <c r="N502" s="92">
        <f t="shared" si="256"/>
        <v>0</v>
      </c>
      <c r="O502" s="92">
        <f t="shared" si="256"/>
        <v>5400</v>
      </c>
      <c r="P502" s="92">
        <f t="shared" si="256"/>
        <v>5400</v>
      </c>
    </row>
    <row r="503" spans="1:19" s="101" customFormat="1" ht="15" customHeight="1">
      <c r="A503" s="111"/>
      <c r="B503" s="75"/>
      <c r="C503" s="56" t="s">
        <v>295</v>
      </c>
      <c r="D503" s="93">
        <v>5308.91</v>
      </c>
      <c r="E503" s="93">
        <v>5308.91</v>
      </c>
      <c r="F503" s="93">
        <f>SUM(G503:N503)</f>
        <v>5400</v>
      </c>
      <c r="G503" s="93">
        <v>5400</v>
      </c>
      <c r="H503" s="93">
        <v>0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5400</v>
      </c>
      <c r="P503" s="93">
        <v>5400</v>
      </c>
      <c r="S503" s="102"/>
    </row>
    <row r="504" spans="1:16" ht="24.75" customHeight="1">
      <c r="A504" s="109" t="s">
        <v>368</v>
      </c>
      <c r="B504" s="239" t="s">
        <v>179</v>
      </c>
      <c r="C504" s="240"/>
      <c r="D504" s="94">
        <f>D505</f>
        <v>17466.32</v>
      </c>
      <c r="E504" s="94">
        <f>E505</f>
        <v>26544.56</v>
      </c>
      <c r="F504" s="98">
        <f>SUM(G504:N504)</f>
        <v>45000</v>
      </c>
      <c r="G504" s="94">
        <f>G505</f>
        <v>0</v>
      </c>
      <c r="H504" s="94">
        <f aca="true" t="shared" si="257" ref="H504:P504">H505</f>
        <v>45000</v>
      </c>
      <c r="I504" s="94">
        <f t="shared" si="257"/>
        <v>0</v>
      </c>
      <c r="J504" s="94">
        <f t="shared" si="257"/>
        <v>0</v>
      </c>
      <c r="K504" s="94">
        <f t="shared" si="257"/>
        <v>0</v>
      </c>
      <c r="L504" s="94">
        <f t="shared" si="257"/>
        <v>0</v>
      </c>
      <c r="M504" s="94">
        <f t="shared" si="257"/>
        <v>0</v>
      </c>
      <c r="N504" s="94">
        <f t="shared" si="257"/>
        <v>0</v>
      </c>
      <c r="O504" s="94">
        <f t="shared" si="257"/>
        <v>50000</v>
      </c>
      <c r="P504" s="94">
        <f t="shared" si="257"/>
        <v>50000</v>
      </c>
    </row>
    <row r="505" spans="1:16" ht="21" customHeight="1">
      <c r="A505" s="104"/>
      <c r="B505" s="78">
        <v>3</v>
      </c>
      <c r="C505" s="78" t="s">
        <v>3</v>
      </c>
      <c r="D505" s="92">
        <f>D506</f>
        <v>17466.32</v>
      </c>
      <c r="E505" s="92">
        <f>E506</f>
        <v>26544.56</v>
      </c>
      <c r="F505" s="92">
        <f>SUM(G505:N505)</f>
        <v>45000</v>
      </c>
      <c r="G505" s="92">
        <f>G506</f>
        <v>0</v>
      </c>
      <c r="H505" s="92">
        <f aca="true" t="shared" si="258" ref="H505:P505">H506</f>
        <v>45000</v>
      </c>
      <c r="I505" s="92">
        <f t="shared" si="258"/>
        <v>0</v>
      </c>
      <c r="J505" s="92">
        <f t="shared" si="258"/>
        <v>0</v>
      </c>
      <c r="K505" s="92">
        <f t="shared" si="258"/>
        <v>0</v>
      </c>
      <c r="L505" s="92">
        <f t="shared" si="258"/>
        <v>0</v>
      </c>
      <c r="M505" s="92">
        <f t="shared" si="258"/>
        <v>0</v>
      </c>
      <c r="N505" s="92">
        <f t="shared" si="258"/>
        <v>0</v>
      </c>
      <c r="O505" s="92">
        <f t="shared" si="258"/>
        <v>50000</v>
      </c>
      <c r="P505" s="92">
        <f t="shared" si="258"/>
        <v>50000</v>
      </c>
    </row>
    <row r="506" spans="1:16" ht="18" customHeight="1">
      <c r="A506" s="104"/>
      <c r="B506" s="78">
        <v>37</v>
      </c>
      <c r="C506" s="78" t="s">
        <v>132</v>
      </c>
      <c r="D506" s="92">
        <f>D508+D507</f>
        <v>17466.32</v>
      </c>
      <c r="E506" s="92">
        <f>E508+E507</f>
        <v>26544.56</v>
      </c>
      <c r="F506" s="92">
        <f t="shared" si="254"/>
        <v>45000</v>
      </c>
      <c r="G506" s="92">
        <f>G508+G507</f>
        <v>0</v>
      </c>
      <c r="H506" s="92">
        <f aca="true" t="shared" si="259" ref="H506:P506">H508+H507</f>
        <v>45000</v>
      </c>
      <c r="I506" s="92">
        <f t="shared" si="259"/>
        <v>0</v>
      </c>
      <c r="J506" s="92">
        <f t="shared" si="259"/>
        <v>0</v>
      </c>
      <c r="K506" s="92">
        <f t="shared" si="259"/>
        <v>0</v>
      </c>
      <c r="L506" s="92">
        <f t="shared" si="259"/>
        <v>0</v>
      </c>
      <c r="M506" s="92">
        <f t="shared" si="259"/>
        <v>0</v>
      </c>
      <c r="N506" s="92">
        <f t="shared" si="259"/>
        <v>0</v>
      </c>
      <c r="O506" s="92">
        <f t="shared" si="259"/>
        <v>50000</v>
      </c>
      <c r="P506" s="92">
        <f t="shared" si="259"/>
        <v>50000</v>
      </c>
    </row>
    <row r="507" spans="1:19" s="101" customFormat="1" ht="15.75" customHeight="1">
      <c r="A507" s="111"/>
      <c r="B507" s="75"/>
      <c r="C507" s="56" t="s">
        <v>295</v>
      </c>
      <c r="D507" s="93">
        <v>0</v>
      </c>
      <c r="E507" s="93">
        <v>26544.56</v>
      </c>
      <c r="F507" s="93">
        <f>SUM(G507:N507)</f>
        <v>0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50000</v>
      </c>
      <c r="P507" s="93">
        <v>0</v>
      </c>
      <c r="S507" s="102"/>
    </row>
    <row r="508" spans="1:19" s="101" customFormat="1" ht="15.75" customHeight="1">
      <c r="A508" s="111"/>
      <c r="B508" s="75"/>
      <c r="C508" s="72" t="s">
        <v>305</v>
      </c>
      <c r="D508" s="93">
        <v>17466.32</v>
      </c>
      <c r="E508" s="93">
        <v>0</v>
      </c>
      <c r="F508" s="93">
        <f t="shared" si="254"/>
        <v>45000</v>
      </c>
      <c r="G508" s="93">
        <v>0</v>
      </c>
      <c r="H508" s="93">
        <v>45000</v>
      </c>
      <c r="I508" s="93">
        <v>0</v>
      </c>
      <c r="J508" s="93">
        <v>0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  <c r="P508" s="93">
        <v>50000</v>
      </c>
      <c r="S508" s="102"/>
    </row>
    <row r="509" spans="1:16" ht="24.75" customHeight="1">
      <c r="A509" s="109" t="s">
        <v>366</v>
      </c>
      <c r="B509" s="243" t="s">
        <v>260</v>
      </c>
      <c r="C509" s="240"/>
      <c r="D509" s="94">
        <f aca="true" t="shared" si="260" ref="D509:E511">D510</f>
        <v>7963.37</v>
      </c>
      <c r="E509" s="94">
        <f t="shared" si="260"/>
        <v>13272.28</v>
      </c>
      <c r="F509" s="98">
        <f t="shared" si="254"/>
        <v>14000</v>
      </c>
      <c r="G509" s="94">
        <f>G510</f>
        <v>14000</v>
      </c>
      <c r="H509" s="94">
        <f aca="true" t="shared" si="261" ref="H509:P511">H510</f>
        <v>0</v>
      </c>
      <c r="I509" s="94">
        <f t="shared" si="261"/>
        <v>0</v>
      </c>
      <c r="J509" s="94">
        <f t="shared" si="261"/>
        <v>0</v>
      </c>
      <c r="K509" s="94">
        <f t="shared" si="261"/>
        <v>0</v>
      </c>
      <c r="L509" s="94">
        <f t="shared" si="261"/>
        <v>0</v>
      </c>
      <c r="M509" s="94">
        <f t="shared" si="261"/>
        <v>0</v>
      </c>
      <c r="N509" s="94">
        <f t="shared" si="261"/>
        <v>0</v>
      </c>
      <c r="O509" s="94">
        <f>O510</f>
        <v>14000</v>
      </c>
      <c r="P509" s="94">
        <f>P510</f>
        <v>14000</v>
      </c>
    </row>
    <row r="510" spans="1:16" ht="21" customHeight="1">
      <c r="A510" s="104"/>
      <c r="B510" s="78">
        <v>3</v>
      </c>
      <c r="C510" s="110" t="s">
        <v>3</v>
      </c>
      <c r="D510" s="92">
        <f t="shared" si="260"/>
        <v>7963.37</v>
      </c>
      <c r="E510" s="92">
        <f t="shared" si="260"/>
        <v>13272.28</v>
      </c>
      <c r="F510" s="92">
        <f t="shared" si="254"/>
        <v>14000</v>
      </c>
      <c r="G510" s="92">
        <f>G511</f>
        <v>14000</v>
      </c>
      <c r="H510" s="92">
        <f t="shared" si="261"/>
        <v>0</v>
      </c>
      <c r="I510" s="92">
        <f t="shared" si="261"/>
        <v>0</v>
      </c>
      <c r="J510" s="92">
        <f t="shared" si="261"/>
        <v>0</v>
      </c>
      <c r="K510" s="92">
        <f t="shared" si="261"/>
        <v>0</v>
      </c>
      <c r="L510" s="92">
        <f t="shared" si="261"/>
        <v>0</v>
      </c>
      <c r="M510" s="92">
        <f t="shared" si="261"/>
        <v>0</v>
      </c>
      <c r="N510" s="92">
        <f t="shared" si="261"/>
        <v>0</v>
      </c>
      <c r="O510" s="92">
        <f>O511</f>
        <v>14000</v>
      </c>
      <c r="P510" s="92">
        <f>P511</f>
        <v>14000</v>
      </c>
    </row>
    <row r="511" spans="1:16" ht="18" customHeight="1">
      <c r="A511" s="104"/>
      <c r="B511" s="78">
        <v>38</v>
      </c>
      <c r="C511" s="110" t="s">
        <v>120</v>
      </c>
      <c r="D511" s="92">
        <f t="shared" si="260"/>
        <v>7963.37</v>
      </c>
      <c r="E511" s="92">
        <f t="shared" si="260"/>
        <v>13272.28</v>
      </c>
      <c r="F511" s="92">
        <f t="shared" si="254"/>
        <v>14000</v>
      </c>
      <c r="G511" s="92">
        <f>G512</f>
        <v>14000</v>
      </c>
      <c r="H511" s="92">
        <f t="shared" si="261"/>
        <v>0</v>
      </c>
      <c r="I511" s="92">
        <f t="shared" si="261"/>
        <v>0</v>
      </c>
      <c r="J511" s="92">
        <f t="shared" si="261"/>
        <v>0</v>
      </c>
      <c r="K511" s="92">
        <f t="shared" si="261"/>
        <v>0</v>
      </c>
      <c r="L511" s="92">
        <f t="shared" si="261"/>
        <v>0</v>
      </c>
      <c r="M511" s="92">
        <f t="shared" si="261"/>
        <v>0</v>
      </c>
      <c r="N511" s="92">
        <f t="shared" si="261"/>
        <v>0</v>
      </c>
      <c r="O511" s="92">
        <f t="shared" si="261"/>
        <v>14000</v>
      </c>
      <c r="P511" s="92">
        <f t="shared" si="261"/>
        <v>14000</v>
      </c>
    </row>
    <row r="512" spans="1:19" s="101" customFormat="1" ht="15" customHeight="1">
      <c r="A512" s="111"/>
      <c r="B512" s="75"/>
      <c r="C512" s="56" t="s">
        <v>295</v>
      </c>
      <c r="D512" s="93">
        <v>7963.37</v>
      </c>
      <c r="E512" s="93">
        <v>13272.28</v>
      </c>
      <c r="F512" s="93">
        <f t="shared" si="254"/>
        <v>14000</v>
      </c>
      <c r="G512" s="93">
        <v>14000</v>
      </c>
      <c r="H512" s="93">
        <v>0</v>
      </c>
      <c r="I512" s="93">
        <v>0</v>
      </c>
      <c r="J512" s="93">
        <v>0</v>
      </c>
      <c r="K512" s="93">
        <v>0</v>
      </c>
      <c r="L512" s="93">
        <v>0</v>
      </c>
      <c r="M512" s="93">
        <v>0</v>
      </c>
      <c r="N512" s="93">
        <v>0</v>
      </c>
      <c r="O512" s="93">
        <v>14000</v>
      </c>
      <c r="P512" s="93">
        <v>14000</v>
      </c>
      <c r="S512" s="102"/>
    </row>
    <row r="513" spans="1:16" ht="24.75" customHeight="1">
      <c r="A513" s="109" t="s">
        <v>369</v>
      </c>
      <c r="B513" s="239" t="s">
        <v>180</v>
      </c>
      <c r="C513" s="240"/>
      <c r="D513" s="94">
        <f>D514</f>
        <v>1114.87</v>
      </c>
      <c r="E513" s="94">
        <f>E514</f>
        <v>1194.51</v>
      </c>
      <c r="F513" s="98">
        <f t="shared" si="254"/>
        <v>2000</v>
      </c>
      <c r="G513" s="94">
        <f aca="true" t="shared" si="262" ref="G513:P513">G514</f>
        <v>2000</v>
      </c>
      <c r="H513" s="94">
        <f t="shared" si="262"/>
        <v>0</v>
      </c>
      <c r="I513" s="94">
        <f t="shared" si="262"/>
        <v>0</v>
      </c>
      <c r="J513" s="94">
        <f t="shared" si="262"/>
        <v>0</v>
      </c>
      <c r="K513" s="94">
        <f t="shared" si="262"/>
        <v>0</v>
      </c>
      <c r="L513" s="94">
        <f t="shared" si="262"/>
        <v>0</v>
      </c>
      <c r="M513" s="94">
        <f t="shared" si="262"/>
        <v>0</v>
      </c>
      <c r="N513" s="94">
        <f t="shared" si="262"/>
        <v>0</v>
      </c>
      <c r="O513" s="94">
        <f t="shared" si="262"/>
        <v>2000</v>
      </c>
      <c r="P513" s="94">
        <f t="shared" si="262"/>
        <v>2000</v>
      </c>
    </row>
    <row r="514" spans="1:16" ht="21" customHeight="1">
      <c r="A514" s="104"/>
      <c r="B514" s="78">
        <v>3</v>
      </c>
      <c r="C514" s="78" t="s">
        <v>3</v>
      </c>
      <c r="D514" s="92">
        <f>D518</f>
        <v>1114.87</v>
      </c>
      <c r="E514" s="92">
        <f>E518</f>
        <v>1194.51</v>
      </c>
      <c r="F514" s="92">
        <f t="shared" si="254"/>
        <v>2000</v>
      </c>
      <c r="G514" s="92">
        <f aca="true" t="shared" si="263" ref="G514:P514">G518</f>
        <v>2000</v>
      </c>
      <c r="H514" s="92">
        <f t="shared" si="263"/>
        <v>0</v>
      </c>
      <c r="I514" s="92">
        <f t="shared" si="263"/>
        <v>0</v>
      </c>
      <c r="J514" s="92">
        <f t="shared" si="263"/>
        <v>0</v>
      </c>
      <c r="K514" s="92">
        <f t="shared" si="263"/>
        <v>0</v>
      </c>
      <c r="L514" s="92">
        <f t="shared" si="263"/>
        <v>0</v>
      </c>
      <c r="M514" s="92">
        <f t="shared" si="263"/>
        <v>0</v>
      </c>
      <c r="N514" s="92">
        <f t="shared" si="263"/>
        <v>0</v>
      </c>
      <c r="O514" s="92">
        <f t="shared" si="263"/>
        <v>2000</v>
      </c>
      <c r="P514" s="92">
        <f t="shared" si="263"/>
        <v>2000</v>
      </c>
    </row>
    <row r="515" spans="1:19" s="154" customFormat="1" ht="15" customHeight="1">
      <c r="A515" s="227" t="s">
        <v>11</v>
      </c>
      <c r="B515" s="227" t="s">
        <v>95</v>
      </c>
      <c r="C515" s="226" t="s">
        <v>15</v>
      </c>
      <c r="D515" s="256" t="s">
        <v>326</v>
      </c>
      <c r="E515" s="256" t="s">
        <v>243</v>
      </c>
      <c r="F515" s="276" t="s">
        <v>328</v>
      </c>
      <c r="G515" s="268" t="s">
        <v>329</v>
      </c>
      <c r="H515" s="268"/>
      <c r="I515" s="268"/>
      <c r="J515" s="268"/>
      <c r="K515" s="268"/>
      <c r="L515" s="268"/>
      <c r="M515" s="268"/>
      <c r="N515" s="268"/>
      <c r="O515" s="256" t="s">
        <v>244</v>
      </c>
      <c r="P515" s="256" t="s">
        <v>330</v>
      </c>
      <c r="S515" s="155"/>
    </row>
    <row r="516" spans="1:19" s="154" customFormat="1" ht="36" customHeight="1">
      <c r="A516" s="226"/>
      <c r="B516" s="226"/>
      <c r="C516" s="226"/>
      <c r="D516" s="268"/>
      <c r="E516" s="268"/>
      <c r="F516" s="277"/>
      <c r="G516" s="160" t="s">
        <v>72</v>
      </c>
      <c r="H516" s="160" t="s">
        <v>12</v>
      </c>
      <c r="I516" s="160" t="s">
        <v>75</v>
      </c>
      <c r="J516" s="160" t="s">
        <v>73</v>
      </c>
      <c r="K516" s="160" t="s">
        <v>13</v>
      </c>
      <c r="L516" s="161" t="s">
        <v>233</v>
      </c>
      <c r="M516" s="160" t="s">
        <v>234</v>
      </c>
      <c r="N516" s="160" t="s">
        <v>99</v>
      </c>
      <c r="O516" s="256"/>
      <c r="P516" s="256"/>
      <c r="S516" s="155"/>
    </row>
    <row r="517" spans="1:16" s="152" customFormat="1" ht="10.5" customHeight="1">
      <c r="A517" s="151">
        <v>1</v>
      </c>
      <c r="B517" s="151">
        <v>2</v>
      </c>
      <c r="C517" s="151">
        <v>3</v>
      </c>
      <c r="D517" s="151">
        <v>4</v>
      </c>
      <c r="E517" s="151">
        <v>5</v>
      </c>
      <c r="F517" s="151">
        <v>6</v>
      </c>
      <c r="G517" s="151">
        <v>7</v>
      </c>
      <c r="H517" s="151">
        <v>8</v>
      </c>
      <c r="I517" s="151">
        <v>9</v>
      </c>
      <c r="J517" s="151">
        <v>10</v>
      </c>
      <c r="K517" s="151">
        <v>11</v>
      </c>
      <c r="L517" s="151">
        <v>12</v>
      </c>
      <c r="M517" s="151">
        <v>13</v>
      </c>
      <c r="N517" s="151">
        <v>14</v>
      </c>
      <c r="O517" s="151">
        <v>15</v>
      </c>
      <c r="P517" s="151">
        <v>16</v>
      </c>
    </row>
    <row r="518" spans="1:16" ht="18" customHeight="1">
      <c r="A518" s="104"/>
      <c r="B518" s="78">
        <v>37</v>
      </c>
      <c r="C518" s="78" t="s">
        <v>132</v>
      </c>
      <c r="D518" s="92">
        <f>D519+D520</f>
        <v>1114.87</v>
      </c>
      <c r="E518" s="92">
        <f>E519+E520</f>
        <v>1194.51</v>
      </c>
      <c r="F518" s="92">
        <f t="shared" si="254"/>
        <v>2000</v>
      </c>
      <c r="G518" s="92">
        <f>G519+G520</f>
        <v>2000</v>
      </c>
      <c r="H518" s="92">
        <f aca="true" t="shared" si="264" ref="H518:P518">H519+H520</f>
        <v>0</v>
      </c>
      <c r="I518" s="92">
        <f t="shared" si="264"/>
        <v>0</v>
      </c>
      <c r="J518" s="92">
        <f t="shared" si="264"/>
        <v>0</v>
      </c>
      <c r="K518" s="92">
        <f t="shared" si="264"/>
        <v>0</v>
      </c>
      <c r="L518" s="92">
        <f t="shared" si="264"/>
        <v>0</v>
      </c>
      <c r="M518" s="92">
        <f t="shared" si="264"/>
        <v>0</v>
      </c>
      <c r="N518" s="92">
        <f t="shared" si="264"/>
        <v>0</v>
      </c>
      <c r="O518" s="92">
        <f t="shared" si="264"/>
        <v>2000</v>
      </c>
      <c r="P518" s="92">
        <f t="shared" si="264"/>
        <v>2000</v>
      </c>
    </row>
    <row r="519" spans="1:19" s="101" customFormat="1" ht="15" customHeight="1">
      <c r="A519" s="111"/>
      <c r="B519" s="75"/>
      <c r="C519" s="56" t="s">
        <v>295</v>
      </c>
      <c r="D519" s="93">
        <v>0</v>
      </c>
      <c r="E519" s="93">
        <v>0</v>
      </c>
      <c r="F519" s="93">
        <f t="shared" si="254"/>
        <v>2000</v>
      </c>
      <c r="G519" s="93">
        <v>2000</v>
      </c>
      <c r="H519" s="93">
        <v>0</v>
      </c>
      <c r="I519" s="93">
        <v>0</v>
      </c>
      <c r="J519" s="93">
        <v>0</v>
      </c>
      <c r="K519" s="93">
        <v>0</v>
      </c>
      <c r="L519" s="93">
        <v>0</v>
      </c>
      <c r="M519" s="93">
        <v>0</v>
      </c>
      <c r="N519" s="93">
        <v>0</v>
      </c>
      <c r="O519" s="93">
        <v>2000</v>
      </c>
      <c r="P519" s="93">
        <v>2000</v>
      </c>
      <c r="S519" s="102"/>
    </row>
    <row r="520" spans="1:19" s="101" customFormat="1" ht="15" customHeight="1">
      <c r="A520" s="111"/>
      <c r="B520" s="75"/>
      <c r="C520" s="56" t="s">
        <v>300</v>
      </c>
      <c r="D520" s="93">
        <v>1114.87</v>
      </c>
      <c r="E520" s="93">
        <v>1194.51</v>
      </c>
      <c r="F520" s="93">
        <f>SUM(G520:N520)</f>
        <v>0</v>
      </c>
      <c r="G520" s="93">
        <v>0</v>
      </c>
      <c r="H520" s="93">
        <v>0</v>
      </c>
      <c r="I520" s="93">
        <v>0</v>
      </c>
      <c r="J520" s="93">
        <v>0</v>
      </c>
      <c r="K520" s="93">
        <v>0</v>
      </c>
      <c r="L520" s="93">
        <v>0</v>
      </c>
      <c r="M520" s="93">
        <v>0</v>
      </c>
      <c r="N520" s="93">
        <v>0</v>
      </c>
      <c r="O520" s="93">
        <v>0</v>
      </c>
      <c r="P520" s="93">
        <v>0</v>
      </c>
      <c r="S520" s="102"/>
    </row>
    <row r="521" spans="1:16" ht="24.75" customHeight="1">
      <c r="A521" s="109" t="s">
        <v>371</v>
      </c>
      <c r="B521" s="239" t="s">
        <v>181</v>
      </c>
      <c r="C521" s="240"/>
      <c r="D521" s="94">
        <f aca="true" t="shared" si="265" ref="D521:P522">D522</f>
        <v>23982</v>
      </c>
      <c r="E521" s="94">
        <f t="shared" si="265"/>
        <v>33844.32</v>
      </c>
      <c r="F521" s="98">
        <f t="shared" si="254"/>
        <v>34000</v>
      </c>
      <c r="G521" s="94">
        <f t="shared" si="265"/>
        <v>34000</v>
      </c>
      <c r="H521" s="94">
        <f t="shared" si="265"/>
        <v>0</v>
      </c>
      <c r="I521" s="94">
        <f t="shared" si="265"/>
        <v>0</v>
      </c>
      <c r="J521" s="94">
        <f t="shared" si="265"/>
        <v>0</v>
      </c>
      <c r="K521" s="94">
        <f t="shared" si="265"/>
        <v>0</v>
      </c>
      <c r="L521" s="94">
        <f t="shared" si="265"/>
        <v>0</v>
      </c>
      <c r="M521" s="94">
        <f t="shared" si="265"/>
        <v>0</v>
      </c>
      <c r="N521" s="94">
        <f t="shared" si="265"/>
        <v>0</v>
      </c>
      <c r="O521" s="94">
        <f t="shared" si="265"/>
        <v>34000</v>
      </c>
      <c r="P521" s="94">
        <f t="shared" si="265"/>
        <v>35000</v>
      </c>
    </row>
    <row r="522" spans="1:16" ht="21" customHeight="1">
      <c r="A522" s="104"/>
      <c r="B522" s="78">
        <v>3</v>
      </c>
      <c r="C522" s="110" t="s">
        <v>3</v>
      </c>
      <c r="D522" s="92">
        <f t="shared" si="265"/>
        <v>23982</v>
      </c>
      <c r="E522" s="92">
        <f t="shared" si="265"/>
        <v>33844.32</v>
      </c>
      <c r="F522" s="92">
        <f t="shared" si="254"/>
        <v>34000</v>
      </c>
      <c r="G522" s="92">
        <f t="shared" si="265"/>
        <v>34000</v>
      </c>
      <c r="H522" s="92">
        <f t="shared" si="265"/>
        <v>0</v>
      </c>
      <c r="I522" s="92">
        <f t="shared" si="265"/>
        <v>0</v>
      </c>
      <c r="J522" s="92">
        <f t="shared" si="265"/>
        <v>0</v>
      </c>
      <c r="K522" s="92">
        <f t="shared" si="265"/>
        <v>0</v>
      </c>
      <c r="L522" s="92">
        <f t="shared" si="265"/>
        <v>0</v>
      </c>
      <c r="M522" s="92">
        <f t="shared" si="265"/>
        <v>0</v>
      </c>
      <c r="N522" s="92">
        <f t="shared" si="265"/>
        <v>0</v>
      </c>
      <c r="O522" s="92">
        <f t="shared" si="265"/>
        <v>34000</v>
      </c>
      <c r="P522" s="92">
        <f t="shared" si="265"/>
        <v>35000</v>
      </c>
    </row>
    <row r="523" spans="1:16" ht="18" customHeight="1">
      <c r="A523" s="104"/>
      <c r="B523" s="78">
        <v>38</v>
      </c>
      <c r="C523" s="110" t="s">
        <v>120</v>
      </c>
      <c r="D523" s="92">
        <f>D524</f>
        <v>23982</v>
      </c>
      <c r="E523" s="92">
        <f>E524</f>
        <v>33844.32</v>
      </c>
      <c r="F523" s="92">
        <f t="shared" si="254"/>
        <v>34000</v>
      </c>
      <c r="G523" s="92">
        <f>G524</f>
        <v>34000</v>
      </c>
      <c r="H523" s="92">
        <f aca="true" t="shared" si="266" ref="H523:P523">H524</f>
        <v>0</v>
      </c>
      <c r="I523" s="92">
        <f t="shared" si="266"/>
        <v>0</v>
      </c>
      <c r="J523" s="92">
        <f t="shared" si="266"/>
        <v>0</v>
      </c>
      <c r="K523" s="92">
        <f t="shared" si="266"/>
        <v>0</v>
      </c>
      <c r="L523" s="92">
        <f t="shared" si="266"/>
        <v>0</v>
      </c>
      <c r="M523" s="92">
        <f t="shared" si="266"/>
        <v>0</v>
      </c>
      <c r="N523" s="92">
        <f t="shared" si="266"/>
        <v>0</v>
      </c>
      <c r="O523" s="92">
        <f t="shared" si="266"/>
        <v>34000</v>
      </c>
      <c r="P523" s="92">
        <f t="shared" si="266"/>
        <v>35000</v>
      </c>
    </row>
    <row r="524" spans="1:19" s="101" customFormat="1" ht="15" customHeight="1">
      <c r="A524" s="111"/>
      <c r="B524" s="75"/>
      <c r="C524" s="56" t="s">
        <v>295</v>
      </c>
      <c r="D524" s="93">
        <v>23982</v>
      </c>
      <c r="E524" s="93">
        <v>33844.32</v>
      </c>
      <c r="F524" s="93">
        <f t="shared" si="254"/>
        <v>34000</v>
      </c>
      <c r="G524" s="93">
        <v>34000</v>
      </c>
      <c r="H524" s="93">
        <v>0</v>
      </c>
      <c r="I524" s="93">
        <v>0</v>
      </c>
      <c r="J524" s="93">
        <v>0</v>
      </c>
      <c r="K524" s="93">
        <v>0</v>
      </c>
      <c r="L524" s="93">
        <v>0</v>
      </c>
      <c r="M524" s="93">
        <v>0</v>
      </c>
      <c r="N524" s="93">
        <v>0</v>
      </c>
      <c r="O524" s="93">
        <v>34000</v>
      </c>
      <c r="P524" s="93">
        <v>35000</v>
      </c>
      <c r="S524" s="102"/>
    </row>
    <row r="525" spans="1:16" ht="15.75" customHeight="1">
      <c r="A525" s="109" t="s">
        <v>367</v>
      </c>
      <c r="B525" s="239" t="s">
        <v>182</v>
      </c>
      <c r="C525" s="240"/>
      <c r="D525" s="94">
        <f aca="true" t="shared" si="267" ref="D525:P526">D526</f>
        <v>0</v>
      </c>
      <c r="E525" s="94">
        <f t="shared" si="267"/>
        <v>0</v>
      </c>
      <c r="F525" s="98">
        <f aca="true" t="shared" si="268" ref="F525:F539">SUM(G525:N525)</f>
        <v>0</v>
      </c>
      <c r="G525" s="94">
        <f t="shared" si="267"/>
        <v>0</v>
      </c>
      <c r="H525" s="94">
        <f t="shared" si="267"/>
        <v>0</v>
      </c>
      <c r="I525" s="94">
        <f t="shared" si="267"/>
        <v>0</v>
      </c>
      <c r="J525" s="94">
        <f t="shared" si="267"/>
        <v>0</v>
      </c>
      <c r="K525" s="94">
        <f t="shared" si="267"/>
        <v>0</v>
      </c>
      <c r="L525" s="94">
        <f t="shared" si="267"/>
        <v>0</v>
      </c>
      <c r="M525" s="94">
        <f t="shared" si="267"/>
        <v>0</v>
      </c>
      <c r="N525" s="94">
        <f t="shared" si="267"/>
        <v>0</v>
      </c>
      <c r="O525" s="94">
        <f t="shared" si="267"/>
        <v>0</v>
      </c>
      <c r="P525" s="94">
        <f t="shared" si="267"/>
        <v>0</v>
      </c>
    </row>
    <row r="526" spans="1:16" ht="21" customHeight="1">
      <c r="A526" s="104"/>
      <c r="B526" s="78">
        <v>4</v>
      </c>
      <c r="C526" s="78" t="s">
        <v>117</v>
      </c>
      <c r="D526" s="92">
        <f>D527</f>
        <v>0</v>
      </c>
      <c r="E526" s="92">
        <f>E527</f>
        <v>0</v>
      </c>
      <c r="F526" s="92">
        <f t="shared" si="268"/>
        <v>0</v>
      </c>
      <c r="G526" s="92">
        <f>G527</f>
        <v>0</v>
      </c>
      <c r="H526" s="92">
        <f t="shared" si="267"/>
        <v>0</v>
      </c>
      <c r="I526" s="92">
        <f t="shared" si="267"/>
        <v>0</v>
      </c>
      <c r="J526" s="92">
        <f t="shared" si="267"/>
        <v>0</v>
      </c>
      <c r="K526" s="92">
        <f t="shared" si="267"/>
        <v>0</v>
      </c>
      <c r="L526" s="92">
        <f t="shared" si="267"/>
        <v>0</v>
      </c>
      <c r="M526" s="92">
        <f t="shared" si="267"/>
        <v>0</v>
      </c>
      <c r="N526" s="92">
        <f t="shared" si="267"/>
        <v>0</v>
      </c>
      <c r="O526" s="92">
        <f t="shared" si="267"/>
        <v>0</v>
      </c>
      <c r="P526" s="92">
        <f t="shared" si="267"/>
        <v>0</v>
      </c>
    </row>
    <row r="527" spans="1:16" ht="18" customHeight="1">
      <c r="A527" s="104"/>
      <c r="B527" s="78">
        <v>42</v>
      </c>
      <c r="C527" s="78" t="s">
        <v>130</v>
      </c>
      <c r="D527" s="92">
        <f aca="true" t="shared" si="269" ref="D527:P527">D528</f>
        <v>0</v>
      </c>
      <c r="E527" s="92">
        <f t="shared" si="269"/>
        <v>0</v>
      </c>
      <c r="F527" s="92">
        <f t="shared" si="268"/>
        <v>0</v>
      </c>
      <c r="G527" s="92">
        <f t="shared" si="269"/>
        <v>0</v>
      </c>
      <c r="H527" s="92">
        <f t="shared" si="269"/>
        <v>0</v>
      </c>
      <c r="I527" s="92">
        <f t="shared" si="269"/>
        <v>0</v>
      </c>
      <c r="J527" s="92">
        <f t="shared" si="269"/>
        <v>0</v>
      </c>
      <c r="K527" s="92">
        <f t="shared" si="269"/>
        <v>0</v>
      </c>
      <c r="L527" s="92">
        <f t="shared" si="269"/>
        <v>0</v>
      </c>
      <c r="M527" s="92">
        <f t="shared" si="269"/>
        <v>0</v>
      </c>
      <c r="N527" s="92">
        <f t="shared" si="269"/>
        <v>0</v>
      </c>
      <c r="O527" s="92">
        <f t="shared" si="269"/>
        <v>0</v>
      </c>
      <c r="P527" s="92">
        <f t="shared" si="269"/>
        <v>0</v>
      </c>
    </row>
    <row r="528" spans="1:19" s="87" customFormat="1" ht="15" customHeight="1">
      <c r="A528" s="122"/>
      <c r="B528" s="123"/>
      <c r="C528" s="123"/>
      <c r="D528" s="142">
        <v>0</v>
      </c>
      <c r="E528" s="142">
        <v>0</v>
      </c>
      <c r="F528" s="142">
        <f t="shared" si="268"/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/>
      <c r="P528" s="142"/>
      <c r="S528" s="88"/>
    </row>
    <row r="529" spans="1:19" s="125" customFormat="1" ht="36" customHeight="1">
      <c r="A529" s="109"/>
      <c r="B529" s="275" t="s">
        <v>77</v>
      </c>
      <c r="C529" s="275"/>
      <c r="D529" s="145">
        <f>D530</f>
        <v>538147.8400000001</v>
      </c>
      <c r="E529" s="145">
        <f>E530</f>
        <v>773720.8999999999</v>
      </c>
      <c r="F529" s="145">
        <f t="shared" si="268"/>
        <v>949484</v>
      </c>
      <c r="G529" s="145">
        <f>G530</f>
        <v>694719</v>
      </c>
      <c r="H529" s="145">
        <f aca="true" t="shared" si="270" ref="H529:P529">H530</f>
        <v>1070</v>
      </c>
      <c r="I529" s="145">
        <f t="shared" si="270"/>
        <v>128030</v>
      </c>
      <c r="J529" s="145">
        <f t="shared" si="270"/>
        <v>111715</v>
      </c>
      <c r="K529" s="145">
        <f t="shared" si="270"/>
        <v>670</v>
      </c>
      <c r="L529" s="145">
        <f t="shared" si="270"/>
        <v>0</v>
      </c>
      <c r="M529" s="145">
        <f t="shared" si="270"/>
        <v>0</v>
      </c>
      <c r="N529" s="145">
        <f t="shared" si="270"/>
        <v>13280</v>
      </c>
      <c r="O529" s="145">
        <f t="shared" si="270"/>
        <v>805960</v>
      </c>
      <c r="P529" s="145">
        <f t="shared" si="270"/>
        <v>794370</v>
      </c>
      <c r="S529" s="126"/>
    </row>
    <row r="530" spans="1:16" ht="30" customHeight="1">
      <c r="A530" s="129"/>
      <c r="B530" s="273" t="s">
        <v>90</v>
      </c>
      <c r="C530" s="274"/>
      <c r="D530" s="141">
        <f>D531+D555+D560+D564</f>
        <v>538147.8400000001</v>
      </c>
      <c r="E530" s="141">
        <f>E531+E555+E560+E564</f>
        <v>773720.8999999999</v>
      </c>
      <c r="F530" s="141">
        <f t="shared" si="268"/>
        <v>949484</v>
      </c>
      <c r="G530" s="141">
        <f aca="true" t="shared" si="271" ref="G530:P530">G531+G555+G560+G564</f>
        <v>694719</v>
      </c>
      <c r="H530" s="141">
        <f t="shared" si="271"/>
        <v>1070</v>
      </c>
      <c r="I530" s="141">
        <f t="shared" si="271"/>
        <v>128030</v>
      </c>
      <c r="J530" s="141">
        <f t="shared" si="271"/>
        <v>111715</v>
      </c>
      <c r="K530" s="141">
        <f t="shared" si="271"/>
        <v>670</v>
      </c>
      <c r="L530" s="141">
        <f t="shared" si="271"/>
        <v>0</v>
      </c>
      <c r="M530" s="141">
        <f t="shared" si="271"/>
        <v>0</v>
      </c>
      <c r="N530" s="141">
        <f t="shared" si="271"/>
        <v>13280</v>
      </c>
      <c r="O530" s="141">
        <f t="shared" si="271"/>
        <v>805960</v>
      </c>
      <c r="P530" s="141">
        <f t="shared" si="271"/>
        <v>794370</v>
      </c>
    </row>
    <row r="531" spans="1:16" ht="24.75" customHeight="1">
      <c r="A531" s="109" t="s">
        <v>364</v>
      </c>
      <c r="B531" s="239" t="s">
        <v>93</v>
      </c>
      <c r="C531" s="240"/>
      <c r="D531" s="94">
        <f>D532+D545</f>
        <v>538147.8400000001</v>
      </c>
      <c r="E531" s="94">
        <f>E532+E545</f>
        <v>550481.1299999999</v>
      </c>
      <c r="F531" s="98">
        <f t="shared" si="268"/>
        <v>774379</v>
      </c>
      <c r="G531" s="94">
        <f aca="true" t="shared" si="272" ref="G531:P531">G532+G545</f>
        <v>629319</v>
      </c>
      <c r="H531" s="94">
        <f t="shared" si="272"/>
        <v>1070</v>
      </c>
      <c r="I531" s="94">
        <f t="shared" si="272"/>
        <v>128030</v>
      </c>
      <c r="J531" s="94">
        <f t="shared" si="272"/>
        <v>2010</v>
      </c>
      <c r="K531" s="94">
        <f t="shared" si="272"/>
        <v>670</v>
      </c>
      <c r="L531" s="94">
        <f t="shared" si="272"/>
        <v>0</v>
      </c>
      <c r="M531" s="94">
        <f t="shared" si="272"/>
        <v>0</v>
      </c>
      <c r="N531" s="94">
        <f t="shared" si="272"/>
        <v>13280</v>
      </c>
      <c r="O531" s="94">
        <f t="shared" si="272"/>
        <v>767470</v>
      </c>
      <c r="P531" s="94">
        <f t="shared" si="272"/>
        <v>794370</v>
      </c>
    </row>
    <row r="532" spans="1:16" ht="21" customHeight="1">
      <c r="A532" s="104"/>
      <c r="B532" s="78">
        <v>3</v>
      </c>
      <c r="C532" s="110" t="s">
        <v>3</v>
      </c>
      <c r="D532" s="92">
        <f>D533+D536+D543</f>
        <v>535085.66</v>
      </c>
      <c r="E532" s="92">
        <f>E533+E536+E543</f>
        <v>545822.5599999999</v>
      </c>
      <c r="F532" s="92">
        <f t="shared" si="268"/>
        <v>769169</v>
      </c>
      <c r="G532" s="92">
        <f aca="true" t="shared" si="273" ref="G532:P532">G533+G536+G543</f>
        <v>629319</v>
      </c>
      <c r="H532" s="92">
        <f t="shared" si="273"/>
        <v>0</v>
      </c>
      <c r="I532" s="92">
        <f t="shared" si="273"/>
        <v>124560</v>
      </c>
      <c r="J532" s="92">
        <f t="shared" si="273"/>
        <v>1340</v>
      </c>
      <c r="K532" s="92">
        <f t="shared" si="273"/>
        <v>670</v>
      </c>
      <c r="L532" s="92">
        <f t="shared" si="273"/>
        <v>0</v>
      </c>
      <c r="M532" s="92">
        <f t="shared" si="273"/>
        <v>0</v>
      </c>
      <c r="N532" s="92">
        <f t="shared" si="273"/>
        <v>13280</v>
      </c>
      <c r="O532" s="92">
        <f t="shared" si="273"/>
        <v>761740</v>
      </c>
      <c r="P532" s="92">
        <f t="shared" si="273"/>
        <v>790000</v>
      </c>
    </row>
    <row r="533" spans="1:16" ht="18" customHeight="1">
      <c r="A533" s="104"/>
      <c r="B533" s="78">
        <v>31</v>
      </c>
      <c r="C533" s="78" t="s">
        <v>6</v>
      </c>
      <c r="D533" s="92">
        <f>D534+D535</f>
        <v>413487.07</v>
      </c>
      <c r="E533" s="92">
        <f>E534+E535</f>
        <v>379958.86</v>
      </c>
      <c r="F533" s="92">
        <f>SUM(G533:N533)</f>
        <v>586539</v>
      </c>
      <c r="G533" s="92">
        <f>G534+G535</f>
        <v>586139</v>
      </c>
      <c r="H533" s="92">
        <f aca="true" t="shared" si="274" ref="H533:P533">H534+H535</f>
        <v>0</v>
      </c>
      <c r="I533" s="92">
        <f t="shared" si="274"/>
        <v>400</v>
      </c>
      <c r="J533" s="92">
        <f t="shared" si="274"/>
        <v>0</v>
      </c>
      <c r="K533" s="92">
        <f t="shared" si="274"/>
        <v>0</v>
      </c>
      <c r="L533" s="92">
        <f t="shared" si="274"/>
        <v>0</v>
      </c>
      <c r="M533" s="92">
        <f t="shared" si="274"/>
        <v>0</v>
      </c>
      <c r="N533" s="92">
        <f t="shared" si="274"/>
        <v>0</v>
      </c>
      <c r="O533" s="92">
        <f t="shared" si="274"/>
        <v>590000</v>
      </c>
      <c r="P533" s="92">
        <f t="shared" si="274"/>
        <v>613000</v>
      </c>
    </row>
    <row r="534" spans="1:19" s="101" customFormat="1" ht="15" customHeight="1">
      <c r="A534" s="111"/>
      <c r="B534" s="75"/>
      <c r="C534" s="56" t="s">
        <v>295</v>
      </c>
      <c r="D534" s="93">
        <v>413274.71</v>
      </c>
      <c r="E534" s="93">
        <v>379560.69</v>
      </c>
      <c r="F534" s="93">
        <f t="shared" si="268"/>
        <v>586139</v>
      </c>
      <c r="G534" s="93">
        <v>586139</v>
      </c>
      <c r="H534" s="93">
        <v>0</v>
      </c>
      <c r="I534" s="93">
        <v>0</v>
      </c>
      <c r="J534" s="93">
        <v>0</v>
      </c>
      <c r="K534" s="93">
        <v>0</v>
      </c>
      <c r="L534" s="93">
        <v>0</v>
      </c>
      <c r="M534" s="93">
        <v>0</v>
      </c>
      <c r="N534" s="93">
        <v>0</v>
      </c>
      <c r="O534" s="93">
        <v>589500</v>
      </c>
      <c r="P534" s="93">
        <v>612000</v>
      </c>
      <c r="S534" s="102"/>
    </row>
    <row r="535" spans="1:19" s="101" customFormat="1" ht="15" customHeight="1">
      <c r="A535" s="111"/>
      <c r="B535" s="75"/>
      <c r="C535" s="57" t="s">
        <v>303</v>
      </c>
      <c r="D535" s="93">
        <v>212.36</v>
      </c>
      <c r="E535" s="93">
        <v>398.17</v>
      </c>
      <c r="F535" s="93">
        <f>SUM(G535:N535)</f>
        <v>400</v>
      </c>
      <c r="G535" s="93">
        <v>0</v>
      </c>
      <c r="H535" s="93">
        <v>0</v>
      </c>
      <c r="I535" s="93">
        <v>400</v>
      </c>
      <c r="J535" s="93">
        <v>0</v>
      </c>
      <c r="K535" s="93">
        <v>0</v>
      </c>
      <c r="L535" s="93">
        <v>0</v>
      </c>
      <c r="M535" s="93">
        <v>0</v>
      </c>
      <c r="N535" s="93">
        <v>0</v>
      </c>
      <c r="O535" s="93">
        <v>500</v>
      </c>
      <c r="P535" s="93">
        <v>1000</v>
      </c>
      <c r="S535" s="102"/>
    </row>
    <row r="536" spans="1:16" ht="18" customHeight="1">
      <c r="A536" s="104"/>
      <c r="B536" s="78">
        <v>32</v>
      </c>
      <c r="C536" s="78" t="s">
        <v>8</v>
      </c>
      <c r="D536" s="92">
        <f>SUM(D537:D542)</f>
        <v>118579.83</v>
      </c>
      <c r="E536" s="92">
        <f>SUM(E537:E542)</f>
        <v>162811.07</v>
      </c>
      <c r="F536" s="92">
        <f t="shared" si="268"/>
        <v>180640</v>
      </c>
      <c r="G536" s="92">
        <f>SUM(G537:G542)</f>
        <v>43180</v>
      </c>
      <c r="H536" s="92">
        <f aca="true" t="shared" si="275" ref="H536:P536">SUM(H537:H542)</f>
        <v>0</v>
      </c>
      <c r="I536" s="92">
        <f t="shared" si="275"/>
        <v>122170</v>
      </c>
      <c r="J536" s="92">
        <f t="shared" si="275"/>
        <v>1340</v>
      </c>
      <c r="K536" s="92">
        <f t="shared" si="275"/>
        <v>670</v>
      </c>
      <c r="L536" s="92">
        <f t="shared" si="275"/>
        <v>0</v>
      </c>
      <c r="M536" s="92">
        <f t="shared" si="275"/>
        <v>0</v>
      </c>
      <c r="N536" s="92">
        <f t="shared" si="275"/>
        <v>13280</v>
      </c>
      <c r="O536" s="92">
        <f>SUM(O537:O542)</f>
        <v>169740</v>
      </c>
      <c r="P536" s="92">
        <f t="shared" si="275"/>
        <v>175000</v>
      </c>
    </row>
    <row r="537" spans="1:19" s="101" customFormat="1" ht="15" customHeight="1">
      <c r="A537" s="111"/>
      <c r="B537" s="137"/>
      <c r="C537" s="56" t="s">
        <v>295</v>
      </c>
      <c r="D537" s="93">
        <v>23195.44</v>
      </c>
      <c r="E537" s="93">
        <v>37388.02</v>
      </c>
      <c r="F537" s="93">
        <f t="shared" si="268"/>
        <v>43180</v>
      </c>
      <c r="G537" s="93">
        <v>43180</v>
      </c>
      <c r="H537" s="93">
        <v>0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41200</v>
      </c>
      <c r="P537" s="93">
        <v>53300</v>
      </c>
      <c r="R537" s="102"/>
      <c r="S537" s="102"/>
    </row>
    <row r="538" spans="1:19" s="101" customFormat="1" ht="15" customHeight="1">
      <c r="A538" s="86"/>
      <c r="B538" s="116"/>
      <c r="C538" s="56" t="s">
        <v>302</v>
      </c>
      <c r="D538" s="93">
        <v>1.29</v>
      </c>
      <c r="E538" s="93">
        <v>0</v>
      </c>
      <c r="F538" s="93">
        <f>SUM(G538:N538)</f>
        <v>0</v>
      </c>
      <c r="G538" s="93">
        <v>0</v>
      </c>
      <c r="H538" s="93">
        <v>0</v>
      </c>
      <c r="I538" s="93">
        <v>0</v>
      </c>
      <c r="J538" s="93">
        <v>0</v>
      </c>
      <c r="K538" s="93">
        <v>0</v>
      </c>
      <c r="L538" s="93">
        <v>0</v>
      </c>
      <c r="M538" s="93">
        <v>0</v>
      </c>
      <c r="N538" s="93">
        <v>0</v>
      </c>
      <c r="O538" s="93">
        <v>0</v>
      </c>
      <c r="P538" s="93">
        <v>0</v>
      </c>
      <c r="S538" s="102"/>
    </row>
    <row r="539" spans="1:19" s="101" customFormat="1" ht="15" customHeight="1">
      <c r="A539" s="86"/>
      <c r="B539" s="116"/>
      <c r="C539" s="57" t="s">
        <v>303</v>
      </c>
      <c r="D539" s="93">
        <v>93487.82</v>
      </c>
      <c r="E539" s="93">
        <v>103523.79</v>
      </c>
      <c r="F539" s="93">
        <f t="shared" si="268"/>
        <v>122170</v>
      </c>
      <c r="G539" s="93">
        <v>0</v>
      </c>
      <c r="H539" s="93">
        <v>0</v>
      </c>
      <c r="I539" s="93">
        <v>122170</v>
      </c>
      <c r="J539" s="93">
        <v>0</v>
      </c>
      <c r="K539" s="93">
        <v>0</v>
      </c>
      <c r="L539" s="93">
        <v>0</v>
      </c>
      <c r="M539" s="93">
        <v>0</v>
      </c>
      <c r="N539" s="93">
        <v>0</v>
      </c>
      <c r="O539" s="93">
        <v>118340</v>
      </c>
      <c r="P539" s="93">
        <v>119700</v>
      </c>
      <c r="S539" s="102"/>
    </row>
    <row r="540" spans="1:19" s="101" customFormat="1" ht="15" customHeight="1">
      <c r="A540" s="86"/>
      <c r="B540" s="116"/>
      <c r="C540" s="56" t="s">
        <v>296</v>
      </c>
      <c r="D540" s="93">
        <v>1762.56</v>
      </c>
      <c r="E540" s="93">
        <v>663.61</v>
      </c>
      <c r="F540" s="93">
        <f aca="true" t="shared" si="276" ref="F540:F558">SUM(G540:N540)</f>
        <v>1340</v>
      </c>
      <c r="G540" s="93">
        <v>0</v>
      </c>
      <c r="H540" s="93">
        <v>0</v>
      </c>
      <c r="I540" s="93">
        <v>0</v>
      </c>
      <c r="J540" s="93">
        <v>1340</v>
      </c>
      <c r="K540" s="93">
        <v>0</v>
      </c>
      <c r="L540" s="93">
        <v>0</v>
      </c>
      <c r="M540" s="93">
        <v>0</v>
      </c>
      <c r="N540" s="93">
        <v>0</v>
      </c>
      <c r="O540" s="93">
        <v>1500</v>
      </c>
      <c r="P540" s="93">
        <v>1000</v>
      </c>
      <c r="S540" s="102"/>
    </row>
    <row r="541" spans="1:19" s="101" customFormat="1" ht="15" customHeight="1">
      <c r="A541" s="86"/>
      <c r="B541" s="116"/>
      <c r="C541" s="56" t="s">
        <v>306</v>
      </c>
      <c r="D541" s="93">
        <v>132.72</v>
      </c>
      <c r="E541" s="93">
        <v>1327.23</v>
      </c>
      <c r="F541" s="93">
        <f>SUM(G541:N541)</f>
        <v>670</v>
      </c>
      <c r="G541" s="93">
        <v>0</v>
      </c>
      <c r="H541" s="93">
        <v>0</v>
      </c>
      <c r="I541" s="93">
        <v>0</v>
      </c>
      <c r="J541" s="93">
        <v>0</v>
      </c>
      <c r="K541" s="93">
        <v>670</v>
      </c>
      <c r="L541" s="93">
        <v>0</v>
      </c>
      <c r="M541" s="93">
        <v>0</v>
      </c>
      <c r="N541" s="93">
        <v>0</v>
      </c>
      <c r="O541" s="93">
        <v>1000</v>
      </c>
      <c r="P541" s="93">
        <v>1000</v>
      </c>
      <c r="S541" s="102"/>
    </row>
    <row r="542" spans="1:19" s="101" customFormat="1" ht="15" customHeight="1">
      <c r="A542" s="111"/>
      <c r="B542" s="75"/>
      <c r="C542" s="56" t="s">
        <v>315</v>
      </c>
      <c r="D542" s="93">
        <v>0</v>
      </c>
      <c r="E542" s="93">
        <v>19908.42</v>
      </c>
      <c r="F542" s="93">
        <f t="shared" si="276"/>
        <v>13280</v>
      </c>
      <c r="G542" s="93">
        <v>0</v>
      </c>
      <c r="H542" s="93">
        <v>0</v>
      </c>
      <c r="I542" s="93">
        <v>0</v>
      </c>
      <c r="J542" s="93">
        <v>0</v>
      </c>
      <c r="K542" s="93">
        <v>0</v>
      </c>
      <c r="L542" s="93">
        <v>0</v>
      </c>
      <c r="M542" s="93">
        <v>0</v>
      </c>
      <c r="N542" s="93">
        <v>13280</v>
      </c>
      <c r="O542" s="93">
        <v>7700</v>
      </c>
      <c r="P542" s="93">
        <v>0</v>
      </c>
      <c r="S542" s="102"/>
    </row>
    <row r="543" spans="1:16" ht="18" customHeight="1">
      <c r="A543" s="104"/>
      <c r="B543" s="78" t="s">
        <v>116</v>
      </c>
      <c r="C543" s="78" t="s">
        <v>119</v>
      </c>
      <c r="D543" s="92">
        <f>D544</f>
        <v>3018.76</v>
      </c>
      <c r="E543" s="92">
        <f>E544</f>
        <v>3052.63</v>
      </c>
      <c r="F543" s="92">
        <f t="shared" si="276"/>
        <v>1990</v>
      </c>
      <c r="G543" s="92">
        <f>G544</f>
        <v>0</v>
      </c>
      <c r="H543" s="92">
        <f aca="true" t="shared" si="277" ref="H543:P543">H544</f>
        <v>0</v>
      </c>
      <c r="I543" s="92">
        <f t="shared" si="277"/>
        <v>1990</v>
      </c>
      <c r="J543" s="92">
        <f t="shared" si="277"/>
        <v>0</v>
      </c>
      <c r="K543" s="92">
        <f t="shared" si="277"/>
        <v>0</v>
      </c>
      <c r="L543" s="92">
        <f t="shared" si="277"/>
        <v>0</v>
      </c>
      <c r="M543" s="92">
        <f t="shared" si="277"/>
        <v>0</v>
      </c>
      <c r="N543" s="92">
        <f t="shared" si="277"/>
        <v>0</v>
      </c>
      <c r="O543" s="92">
        <f t="shared" si="277"/>
        <v>2000</v>
      </c>
      <c r="P543" s="92">
        <f t="shared" si="277"/>
        <v>2000</v>
      </c>
    </row>
    <row r="544" spans="1:19" s="101" customFormat="1" ht="15" customHeight="1">
      <c r="A544" s="111"/>
      <c r="B544" s="137"/>
      <c r="C544" s="57" t="s">
        <v>303</v>
      </c>
      <c r="D544" s="93">
        <v>3018.76</v>
      </c>
      <c r="E544" s="93">
        <v>3052.63</v>
      </c>
      <c r="F544" s="93">
        <f t="shared" si="276"/>
        <v>1990</v>
      </c>
      <c r="G544" s="93">
        <v>0</v>
      </c>
      <c r="H544" s="93">
        <v>0</v>
      </c>
      <c r="I544" s="93">
        <v>1990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2000</v>
      </c>
      <c r="P544" s="93">
        <v>2000</v>
      </c>
      <c r="S544" s="102"/>
    </row>
    <row r="545" spans="1:16" ht="21" customHeight="1">
      <c r="A545" s="104"/>
      <c r="B545" s="78" t="s">
        <v>81</v>
      </c>
      <c r="C545" s="78" t="s">
        <v>117</v>
      </c>
      <c r="D545" s="92">
        <f>D546</f>
        <v>3062.1800000000003</v>
      </c>
      <c r="E545" s="92">
        <f>E546</f>
        <v>4658.57</v>
      </c>
      <c r="F545" s="92">
        <f t="shared" si="276"/>
        <v>5210</v>
      </c>
      <c r="G545" s="92">
        <f>G546</f>
        <v>0</v>
      </c>
      <c r="H545" s="92">
        <f aca="true" t="shared" si="278" ref="H545:P545">H546</f>
        <v>1070</v>
      </c>
      <c r="I545" s="92">
        <f t="shared" si="278"/>
        <v>3470</v>
      </c>
      <c r="J545" s="92">
        <f t="shared" si="278"/>
        <v>670</v>
      </c>
      <c r="K545" s="92">
        <f t="shared" si="278"/>
        <v>0</v>
      </c>
      <c r="L545" s="92">
        <f t="shared" si="278"/>
        <v>0</v>
      </c>
      <c r="M545" s="92">
        <f t="shared" si="278"/>
        <v>0</v>
      </c>
      <c r="N545" s="92">
        <f t="shared" si="278"/>
        <v>0</v>
      </c>
      <c r="O545" s="92">
        <f t="shared" si="278"/>
        <v>5730</v>
      </c>
      <c r="P545" s="92">
        <f t="shared" si="278"/>
        <v>4370</v>
      </c>
    </row>
    <row r="546" spans="1:16" ht="18" customHeight="1">
      <c r="A546" s="104"/>
      <c r="B546" s="78" t="s">
        <v>85</v>
      </c>
      <c r="C546" s="78" t="s">
        <v>118</v>
      </c>
      <c r="D546" s="92">
        <f>D547+D549+D548</f>
        <v>3062.1800000000003</v>
      </c>
      <c r="E546" s="92">
        <f>E547+E549+E548</f>
        <v>4658.57</v>
      </c>
      <c r="F546" s="92">
        <f t="shared" si="276"/>
        <v>5210</v>
      </c>
      <c r="G546" s="92">
        <f>G547+G549+G548</f>
        <v>0</v>
      </c>
      <c r="H546" s="92">
        <f aca="true" t="shared" si="279" ref="H546:P546">H547+H549+H548</f>
        <v>1070</v>
      </c>
      <c r="I546" s="92">
        <f t="shared" si="279"/>
        <v>3470</v>
      </c>
      <c r="J546" s="92">
        <f t="shared" si="279"/>
        <v>670</v>
      </c>
      <c r="K546" s="92">
        <f t="shared" si="279"/>
        <v>0</v>
      </c>
      <c r="L546" s="92">
        <f t="shared" si="279"/>
        <v>0</v>
      </c>
      <c r="M546" s="92">
        <f t="shared" si="279"/>
        <v>0</v>
      </c>
      <c r="N546" s="92">
        <f t="shared" si="279"/>
        <v>0</v>
      </c>
      <c r="O546" s="92">
        <f>O547+O549+O548</f>
        <v>5730</v>
      </c>
      <c r="P546" s="92">
        <f t="shared" si="279"/>
        <v>4370</v>
      </c>
    </row>
    <row r="547" spans="1:19" s="101" customFormat="1" ht="15" customHeight="1">
      <c r="A547" s="111"/>
      <c r="B547" s="75"/>
      <c r="C547" s="56" t="s">
        <v>302</v>
      </c>
      <c r="D547" s="93">
        <v>1061.78</v>
      </c>
      <c r="E547" s="93">
        <v>1075.06</v>
      </c>
      <c r="F547" s="93">
        <v>0</v>
      </c>
      <c r="G547" s="93">
        <v>0</v>
      </c>
      <c r="H547" s="93">
        <v>1070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  <c r="N547" s="93">
        <v>0</v>
      </c>
      <c r="O547" s="93">
        <v>1070</v>
      </c>
      <c r="P547" s="93">
        <v>1070</v>
      </c>
      <c r="S547" s="102"/>
    </row>
    <row r="548" spans="1:19" s="101" customFormat="1" ht="15" customHeight="1">
      <c r="A548" s="86"/>
      <c r="B548" s="116"/>
      <c r="C548" s="56" t="s">
        <v>296</v>
      </c>
      <c r="D548" s="93">
        <v>0</v>
      </c>
      <c r="E548" s="93">
        <v>663.61</v>
      </c>
      <c r="F548" s="93">
        <f>SUM(G548:N548)</f>
        <v>670</v>
      </c>
      <c r="G548" s="93">
        <v>0</v>
      </c>
      <c r="H548" s="93">
        <v>0</v>
      </c>
      <c r="I548" s="93">
        <v>0</v>
      </c>
      <c r="J548" s="93">
        <v>670</v>
      </c>
      <c r="K548" s="93">
        <v>0</v>
      </c>
      <c r="L548" s="93">
        <v>0</v>
      </c>
      <c r="M548" s="93">
        <v>0</v>
      </c>
      <c r="N548" s="93">
        <v>0</v>
      </c>
      <c r="O548" s="93">
        <v>500</v>
      </c>
      <c r="P548" s="93">
        <v>1000</v>
      </c>
      <c r="S548" s="102"/>
    </row>
    <row r="549" spans="1:19" s="101" customFormat="1" ht="15" customHeight="1">
      <c r="A549" s="111"/>
      <c r="B549" s="75"/>
      <c r="C549" s="57" t="s">
        <v>303</v>
      </c>
      <c r="D549" s="93">
        <v>2000.4</v>
      </c>
      <c r="E549" s="93">
        <v>2919.9</v>
      </c>
      <c r="F549" s="93">
        <v>0</v>
      </c>
      <c r="G549" s="93">
        <v>0</v>
      </c>
      <c r="H549" s="93">
        <v>0</v>
      </c>
      <c r="I549" s="93">
        <v>3470</v>
      </c>
      <c r="J549" s="93">
        <v>0</v>
      </c>
      <c r="K549" s="93">
        <v>0</v>
      </c>
      <c r="L549" s="93">
        <v>0</v>
      </c>
      <c r="M549" s="93">
        <v>0</v>
      </c>
      <c r="N549" s="93">
        <v>0</v>
      </c>
      <c r="O549" s="93">
        <v>4160</v>
      </c>
      <c r="P549" s="93">
        <v>2300</v>
      </c>
      <c r="S549" s="102"/>
    </row>
    <row r="550" spans="1:19" s="101" customFormat="1" ht="15" customHeight="1">
      <c r="A550" s="112"/>
      <c r="B550" s="113"/>
      <c r="C550" s="113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S550" s="102"/>
    </row>
    <row r="551" spans="1:19" s="101" customFormat="1" ht="15" customHeight="1">
      <c r="A551" s="112"/>
      <c r="B551" s="113"/>
      <c r="C551" s="113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S551" s="102"/>
    </row>
    <row r="552" spans="1:19" s="154" customFormat="1" ht="15" customHeight="1">
      <c r="A552" s="227" t="s">
        <v>11</v>
      </c>
      <c r="B552" s="227" t="s">
        <v>95</v>
      </c>
      <c r="C552" s="226" t="s">
        <v>15</v>
      </c>
      <c r="D552" s="256" t="s">
        <v>326</v>
      </c>
      <c r="E552" s="256" t="s">
        <v>243</v>
      </c>
      <c r="F552" s="276" t="s">
        <v>328</v>
      </c>
      <c r="G552" s="268" t="s">
        <v>329</v>
      </c>
      <c r="H552" s="268"/>
      <c r="I552" s="268"/>
      <c r="J552" s="268"/>
      <c r="K552" s="268"/>
      <c r="L552" s="268"/>
      <c r="M552" s="268"/>
      <c r="N552" s="268"/>
      <c r="O552" s="256" t="s">
        <v>244</v>
      </c>
      <c r="P552" s="256" t="s">
        <v>330</v>
      </c>
      <c r="S552" s="155"/>
    </row>
    <row r="553" spans="1:19" s="154" customFormat="1" ht="35.25" customHeight="1">
      <c r="A553" s="226"/>
      <c r="B553" s="226"/>
      <c r="C553" s="226"/>
      <c r="D553" s="268"/>
      <c r="E553" s="268"/>
      <c r="F553" s="277"/>
      <c r="G553" s="160" t="s">
        <v>72</v>
      </c>
      <c r="H553" s="160" t="s">
        <v>12</v>
      </c>
      <c r="I553" s="160" t="s">
        <v>75</v>
      </c>
      <c r="J553" s="160" t="s">
        <v>73</v>
      </c>
      <c r="K553" s="160" t="s">
        <v>13</v>
      </c>
      <c r="L553" s="161" t="s">
        <v>233</v>
      </c>
      <c r="M553" s="160" t="s">
        <v>234</v>
      </c>
      <c r="N553" s="160" t="s">
        <v>99</v>
      </c>
      <c r="O553" s="256"/>
      <c r="P553" s="256"/>
      <c r="S553" s="155"/>
    </row>
    <row r="554" spans="1:16" s="152" customFormat="1" ht="10.5" customHeight="1">
      <c r="A554" s="151">
        <v>1</v>
      </c>
      <c r="B554" s="151">
        <v>2</v>
      </c>
      <c r="C554" s="151">
        <v>3</v>
      </c>
      <c r="D554" s="151">
        <v>4</v>
      </c>
      <c r="E554" s="151">
        <v>5</v>
      </c>
      <c r="F554" s="151">
        <v>6</v>
      </c>
      <c r="G554" s="151">
        <v>7</v>
      </c>
      <c r="H554" s="151">
        <v>8</v>
      </c>
      <c r="I554" s="151">
        <v>9</v>
      </c>
      <c r="J554" s="151">
        <v>10</v>
      </c>
      <c r="K554" s="151">
        <v>11</v>
      </c>
      <c r="L554" s="151">
        <v>12</v>
      </c>
      <c r="M554" s="151">
        <v>13</v>
      </c>
      <c r="N554" s="151">
        <v>14</v>
      </c>
      <c r="O554" s="151">
        <v>15</v>
      </c>
      <c r="P554" s="151">
        <v>16</v>
      </c>
    </row>
    <row r="555" spans="1:16" ht="24.75" customHeight="1">
      <c r="A555" s="109" t="s">
        <v>364</v>
      </c>
      <c r="B555" s="243" t="s">
        <v>201</v>
      </c>
      <c r="C555" s="240"/>
      <c r="D555" s="94">
        <f>D556</f>
        <v>0</v>
      </c>
      <c r="E555" s="94">
        <f>E556</f>
        <v>106178.25</v>
      </c>
      <c r="F555" s="98">
        <f t="shared" si="276"/>
        <v>92000</v>
      </c>
      <c r="G555" s="94">
        <f aca="true" t="shared" si="280" ref="G555:P555">G556</f>
        <v>65400</v>
      </c>
      <c r="H555" s="94">
        <f t="shared" si="280"/>
        <v>0</v>
      </c>
      <c r="I555" s="94">
        <f t="shared" si="280"/>
        <v>0</v>
      </c>
      <c r="J555" s="94">
        <f t="shared" si="280"/>
        <v>26600</v>
      </c>
      <c r="K555" s="94">
        <f t="shared" si="280"/>
        <v>0</v>
      </c>
      <c r="L555" s="94">
        <f t="shared" si="280"/>
        <v>0</v>
      </c>
      <c r="M555" s="94">
        <f t="shared" si="280"/>
        <v>0</v>
      </c>
      <c r="N555" s="94">
        <f t="shared" si="280"/>
        <v>0</v>
      </c>
      <c r="O555" s="94">
        <f t="shared" si="280"/>
        <v>0</v>
      </c>
      <c r="P555" s="94">
        <f t="shared" si="280"/>
        <v>0</v>
      </c>
    </row>
    <row r="556" spans="1:16" ht="21" customHeight="1">
      <c r="A556" s="104"/>
      <c r="B556" s="78">
        <v>4</v>
      </c>
      <c r="C556" s="78" t="s">
        <v>122</v>
      </c>
      <c r="D556" s="92">
        <f>D557</f>
        <v>0</v>
      </c>
      <c r="E556" s="92">
        <f>E557</f>
        <v>106178.25</v>
      </c>
      <c r="F556" s="92">
        <f t="shared" si="276"/>
        <v>92000</v>
      </c>
      <c r="G556" s="92">
        <f>G557</f>
        <v>65400</v>
      </c>
      <c r="H556" s="92">
        <f aca="true" t="shared" si="281" ref="H556:P556">H557</f>
        <v>0</v>
      </c>
      <c r="I556" s="92">
        <f t="shared" si="281"/>
        <v>0</v>
      </c>
      <c r="J556" s="92">
        <f t="shared" si="281"/>
        <v>26600</v>
      </c>
      <c r="K556" s="92">
        <f t="shared" si="281"/>
        <v>0</v>
      </c>
      <c r="L556" s="92">
        <f t="shared" si="281"/>
        <v>0</v>
      </c>
      <c r="M556" s="92">
        <f t="shared" si="281"/>
        <v>0</v>
      </c>
      <c r="N556" s="92">
        <f t="shared" si="281"/>
        <v>0</v>
      </c>
      <c r="O556" s="92">
        <f t="shared" si="281"/>
        <v>0</v>
      </c>
      <c r="P556" s="92">
        <f t="shared" si="281"/>
        <v>0</v>
      </c>
    </row>
    <row r="557" spans="1:16" ht="18" customHeight="1">
      <c r="A557" s="104"/>
      <c r="B557" s="78" t="s">
        <v>5</v>
      </c>
      <c r="C557" s="78" t="s">
        <v>133</v>
      </c>
      <c r="D557" s="92">
        <f>D558+D559</f>
        <v>0</v>
      </c>
      <c r="E557" s="92">
        <f>E558+E559</f>
        <v>106178.25</v>
      </c>
      <c r="F557" s="92">
        <f t="shared" si="276"/>
        <v>92000</v>
      </c>
      <c r="G557" s="92">
        <f>G558+G559</f>
        <v>65400</v>
      </c>
      <c r="H557" s="92">
        <f aca="true" t="shared" si="282" ref="H557:P557">H558+H559</f>
        <v>0</v>
      </c>
      <c r="I557" s="92">
        <f t="shared" si="282"/>
        <v>0</v>
      </c>
      <c r="J557" s="92">
        <f t="shared" si="282"/>
        <v>26600</v>
      </c>
      <c r="K557" s="92">
        <f t="shared" si="282"/>
        <v>0</v>
      </c>
      <c r="L557" s="92">
        <f t="shared" si="282"/>
        <v>0</v>
      </c>
      <c r="M557" s="92">
        <f t="shared" si="282"/>
        <v>0</v>
      </c>
      <c r="N557" s="92">
        <f t="shared" si="282"/>
        <v>0</v>
      </c>
      <c r="O557" s="92">
        <f t="shared" si="282"/>
        <v>0</v>
      </c>
      <c r="P557" s="92">
        <f t="shared" si="282"/>
        <v>0</v>
      </c>
    </row>
    <row r="558" spans="1:19" s="101" customFormat="1" ht="15" customHeight="1">
      <c r="A558" s="111"/>
      <c r="B558" s="75"/>
      <c r="C558" s="56" t="s">
        <v>295</v>
      </c>
      <c r="D558" s="93">
        <v>0</v>
      </c>
      <c r="E558" s="93">
        <v>61052.49</v>
      </c>
      <c r="F558" s="93">
        <f t="shared" si="276"/>
        <v>65400</v>
      </c>
      <c r="G558" s="93">
        <v>65400</v>
      </c>
      <c r="H558" s="93">
        <v>0</v>
      </c>
      <c r="I558" s="93">
        <v>0</v>
      </c>
      <c r="J558" s="93">
        <v>0</v>
      </c>
      <c r="K558" s="93">
        <v>0</v>
      </c>
      <c r="L558" s="93">
        <v>0</v>
      </c>
      <c r="M558" s="93">
        <v>0</v>
      </c>
      <c r="N558" s="93">
        <v>0</v>
      </c>
      <c r="O558" s="93">
        <v>0</v>
      </c>
      <c r="P558" s="93">
        <v>0</v>
      </c>
      <c r="S558" s="102"/>
    </row>
    <row r="559" spans="1:19" s="101" customFormat="1" ht="15" customHeight="1">
      <c r="A559" s="111"/>
      <c r="B559" s="75"/>
      <c r="C559" s="56" t="s">
        <v>300</v>
      </c>
      <c r="D559" s="93">
        <v>0</v>
      </c>
      <c r="E559" s="93">
        <v>45125.76</v>
      </c>
      <c r="F559" s="93">
        <f>SUM(G559:N559)</f>
        <v>26600</v>
      </c>
      <c r="G559" s="93">
        <v>0</v>
      </c>
      <c r="H559" s="93">
        <v>0</v>
      </c>
      <c r="I559" s="93">
        <v>0</v>
      </c>
      <c r="J559" s="93">
        <v>26600</v>
      </c>
      <c r="K559" s="93">
        <v>0</v>
      </c>
      <c r="L559" s="93">
        <v>0</v>
      </c>
      <c r="M559" s="93">
        <v>0</v>
      </c>
      <c r="N559" s="93">
        <v>0</v>
      </c>
      <c r="O559" s="93">
        <v>0</v>
      </c>
      <c r="P559" s="93">
        <v>0</v>
      </c>
      <c r="S559" s="102"/>
    </row>
    <row r="560" spans="1:16" ht="24.75" customHeight="1">
      <c r="A560" s="109" t="s">
        <v>364</v>
      </c>
      <c r="B560" s="243" t="s">
        <v>202</v>
      </c>
      <c r="C560" s="240"/>
      <c r="D560" s="94">
        <f aca="true" t="shared" si="283" ref="D560:E562">D561</f>
        <v>0</v>
      </c>
      <c r="E560" s="94">
        <f t="shared" si="283"/>
        <v>0</v>
      </c>
      <c r="F560" s="98">
        <f>SUM(G560:N560)</f>
        <v>0</v>
      </c>
      <c r="G560" s="94">
        <f>G561</f>
        <v>0</v>
      </c>
      <c r="H560" s="94">
        <f aca="true" t="shared" si="284" ref="H560:N560">H561</f>
        <v>0</v>
      </c>
      <c r="I560" s="94">
        <f t="shared" si="284"/>
        <v>0</v>
      </c>
      <c r="J560" s="94">
        <f t="shared" si="284"/>
        <v>0</v>
      </c>
      <c r="K560" s="94">
        <f t="shared" si="284"/>
        <v>0</v>
      </c>
      <c r="L560" s="94">
        <f t="shared" si="284"/>
        <v>0</v>
      </c>
      <c r="M560" s="94">
        <f t="shared" si="284"/>
        <v>0</v>
      </c>
      <c r="N560" s="94">
        <f t="shared" si="284"/>
        <v>0</v>
      </c>
      <c r="O560" s="94">
        <f>O561</f>
        <v>0</v>
      </c>
      <c r="P560" s="94">
        <f>P561</f>
        <v>0</v>
      </c>
    </row>
    <row r="561" spans="1:16" ht="21" customHeight="1">
      <c r="A561" s="104"/>
      <c r="B561" s="78">
        <v>3</v>
      </c>
      <c r="C561" s="110" t="s">
        <v>3</v>
      </c>
      <c r="D561" s="92">
        <f t="shared" si="283"/>
        <v>0</v>
      </c>
      <c r="E561" s="92">
        <f t="shared" si="283"/>
        <v>0</v>
      </c>
      <c r="F561" s="92">
        <f>SUM(G561:N561)</f>
        <v>0</v>
      </c>
      <c r="G561" s="92">
        <f aca="true" t="shared" si="285" ref="G561:P562">G562</f>
        <v>0</v>
      </c>
      <c r="H561" s="92">
        <f t="shared" si="285"/>
        <v>0</v>
      </c>
      <c r="I561" s="92">
        <f t="shared" si="285"/>
        <v>0</v>
      </c>
      <c r="J561" s="92">
        <f t="shared" si="285"/>
        <v>0</v>
      </c>
      <c r="K561" s="92">
        <f t="shared" si="285"/>
        <v>0</v>
      </c>
      <c r="L561" s="92">
        <f t="shared" si="285"/>
        <v>0</v>
      </c>
      <c r="M561" s="92">
        <f t="shared" si="285"/>
        <v>0</v>
      </c>
      <c r="N561" s="92">
        <f t="shared" si="285"/>
        <v>0</v>
      </c>
      <c r="O561" s="92">
        <f t="shared" si="285"/>
        <v>0</v>
      </c>
      <c r="P561" s="92">
        <f t="shared" si="285"/>
        <v>0</v>
      </c>
    </row>
    <row r="562" spans="1:16" ht="18" customHeight="1">
      <c r="A562" s="104"/>
      <c r="B562" s="78">
        <v>32</v>
      </c>
      <c r="C562" s="110" t="s">
        <v>7</v>
      </c>
      <c r="D562" s="92">
        <f t="shared" si="283"/>
        <v>0</v>
      </c>
      <c r="E562" s="92">
        <f t="shared" si="283"/>
        <v>0</v>
      </c>
      <c r="F562" s="92">
        <f>SUM(G562:N562)</f>
        <v>0</v>
      </c>
      <c r="G562" s="92">
        <f>G563</f>
        <v>0</v>
      </c>
      <c r="H562" s="92">
        <f t="shared" si="285"/>
        <v>0</v>
      </c>
      <c r="I562" s="92">
        <f t="shared" si="285"/>
        <v>0</v>
      </c>
      <c r="J562" s="92">
        <f t="shared" si="285"/>
        <v>0</v>
      </c>
      <c r="K562" s="92">
        <f t="shared" si="285"/>
        <v>0</v>
      </c>
      <c r="L562" s="92">
        <f t="shared" si="285"/>
        <v>0</v>
      </c>
      <c r="M562" s="92">
        <f t="shared" si="285"/>
        <v>0</v>
      </c>
      <c r="N562" s="92">
        <f t="shared" si="285"/>
        <v>0</v>
      </c>
      <c r="O562" s="92">
        <v>0</v>
      </c>
      <c r="P562" s="92">
        <v>0</v>
      </c>
    </row>
    <row r="563" spans="1:19" s="87" customFormat="1" ht="15" customHeight="1">
      <c r="A563" s="122"/>
      <c r="B563" s="123"/>
      <c r="C563" s="124"/>
      <c r="D563" s="142">
        <v>0</v>
      </c>
      <c r="E563" s="142">
        <v>0</v>
      </c>
      <c r="F563" s="142">
        <f>SUM(G563:N563)</f>
        <v>0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0</v>
      </c>
      <c r="S563" s="88"/>
    </row>
    <row r="564" spans="1:19" s="125" customFormat="1" ht="35.25" customHeight="1">
      <c r="A564" s="109" t="s">
        <v>364</v>
      </c>
      <c r="B564" s="281" t="s">
        <v>261</v>
      </c>
      <c r="C564" s="281"/>
      <c r="D564" s="94">
        <f>D565+D570</f>
        <v>0</v>
      </c>
      <c r="E564" s="94">
        <f>E565+E570</f>
        <v>117061.51999999999</v>
      </c>
      <c r="F564" s="98">
        <f aca="true" t="shared" si="286" ref="F564:F569">SUM(G564:N564)</f>
        <v>83105</v>
      </c>
      <c r="G564" s="94">
        <f aca="true" t="shared" si="287" ref="G564:P564">G565+G570</f>
        <v>0</v>
      </c>
      <c r="H564" s="94">
        <f t="shared" si="287"/>
        <v>0</v>
      </c>
      <c r="I564" s="94">
        <f t="shared" si="287"/>
        <v>0</v>
      </c>
      <c r="J564" s="94">
        <f t="shared" si="287"/>
        <v>83105</v>
      </c>
      <c r="K564" s="94">
        <f t="shared" si="287"/>
        <v>0</v>
      </c>
      <c r="L564" s="94">
        <f t="shared" si="287"/>
        <v>0</v>
      </c>
      <c r="M564" s="94">
        <f t="shared" si="287"/>
        <v>0</v>
      </c>
      <c r="N564" s="94">
        <f t="shared" si="287"/>
        <v>0</v>
      </c>
      <c r="O564" s="94">
        <f t="shared" si="287"/>
        <v>38490</v>
      </c>
      <c r="P564" s="94">
        <f t="shared" si="287"/>
        <v>0</v>
      </c>
      <c r="S564" s="126"/>
    </row>
    <row r="565" spans="1:16" ht="21" customHeight="1">
      <c r="A565" s="131"/>
      <c r="B565" s="132">
        <v>3</v>
      </c>
      <c r="C565" s="133" t="s">
        <v>3</v>
      </c>
      <c r="D565" s="96">
        <f>D566+D568</f>
        <v>0</v>
      </c>
      <c r="E565" s="96">
        <f>E566+E568</f>
        <v>110425.37999999999</v>
      </c>
      <c r="F565" s="96">
        <f t="shared" si="286"/>
        <v>77795</v>
      </c>
      <c r="G565" s="96">
        <f aca="true" t="shared" si="288" ref="G565:P565">G566+G568</f>
        <v>0</v>
      </c>
      <c r="H565" s="96">
        <f t="shared" si="288"/>
        <v>0</v>
      </c>
      <c r="I565" s="96">
        <f t="shared" si="288"/>
        <v>0</v>
      </c>
      <c r="J565" s="96">
        <f t="shared" si="288"/>
        <v>77795</v>
      </c>
      <c r="K565" s="96">
        <f t="shared" si="288"/>
        <v>0</v>
      </c>
      <c r="L565" s="96">
        <f t="shared" si="288"/>
        <v>0</v>
      </c>
      <c r="M565" s="96">
        <f t="shared" si="288"/>
        <v>0</v>
      </c>
      <c r="N565" s="96">
        <f t="shared" si="288"/>
        <v>0</v>
      </c>
      <c r="O565" s="96">
        <f t="shared" si="288"/>
        <v>35830</v>
      </c>
      <c r="P565" s="96">
        <f t="shared" si="288"/>
        <v>0</v>
      </c>
    </row>
    <row r="566" spans="1:16" ht="18" customHeight="1">
      <c r="A566" s="104"/>
      <c r="B566" s="78">
        <v>31</v>
      </c>
      <c r="C566" s="78" t="s">
        <v>6</v>
      </c>
      <c r="D566" s="92">
        <f>D567</f>
        <v>0</v>
      </c>
      <c r="E566" s="92">
        <f>E567</f>
        <v>83615.37</v>
      </c>
      <c r="F566" s="92">
        <f t="shared" si="286"/>
        <v>61865</v>
      </c>
      <c r="G566" s="92">
        <f>G567</f>
        <v>0</v>
      </c>
      <c r="H566" s="92">
        <f aca="true" t="shared" si="289" ref="H566:P566">H567</f>
        <v>0</v>
      </c>
      <c r="I566" s="92">
        <f t="shared" si="289"/>
        <v>0</v>
      </c>
      <c r="J566" s="92">
        <f t="shared" si="289"/>
        <v>61865</v>
      </c>
      <c r="K566" s="92">
        <f t="shared" si="289"/>
        <v>0</v>
      </c>
      <c r="L566" s="92">
        <f t="shared" si="289"/>
        <v>0</v>
      </c>
      <c r="M566" s="92">
        <f t="shared" si="289"/>
        <v>0</v>
      </c>
      <c r="N566" s="92">
        <f t="shared" si="289"/>
        <v>0</v>
      </c>
      <c r="O566" s="92">
        <f t="shared" si="289"/>
        <v>27200</v>
      </c>
      <c r="P566" s="92">
        <f t="shared" si="289"/>
        <v>0</v>
      </c>
    </row>
    <row r="567" spans="1:19" s="101" customFormat="1" ht="15" customHeight="1">
      <c r="A567" s="111"/>
      <c r="B567" s="75"/>
      <c r="C567" s="56" t="s">
        <v>296</v>
      </c>
      <c r="D567" s="93">
        <v>0</v>
      </c>
      <c r="E567" s="93">
        <v>83615.37</v>
      </c>
      <c r="F567" s="93">
        <f t="shared" si="286"/>
        <v>61865</v>
      </c>
      <c r="G567" s="93">
        <v>0</v>
      </c>
      <c r="H567" s="93">
        <v>0</v>
      </c>
      <c r="I567" s="93">
        <v>0</v>
      </c>
      <c r="J567" s="93">
        <v>61865</v>
      </c>
      <c r="K567" s="93">
        <v>0</v>
      </c>
      <c r="L567" s="93">
        <v>0</v>
      </c>
      <c r="M567" s="93">
        <v>0</v>
      </c>
      <c r="N567" s="93">
        <v>0</v>
      </c>
      <c r="O567" s="93">
        <v>27200</v>
      </c>
      <c r="P567" s="93">
        <v>0</v>
      </c>
      <c r="S567" s="102"/>
    </row>
    <row r="568" spans="1:16" ht="18" customHeight="1">
      <c r="A568" s="104"/>
      <c r="B568" s="78">
        <v>32</v>
      </c>
      <c r="C568" s="78" t="s">
        <v>8</v>
      </c>
      <c r="D568" s="92">
        <f>SUM(D569:D569)</f>
        <v>0</v>
      </c>
      <c r="E568" s="92">
        <f>SUM(E569:E569)</f>
        <v>26810.01</v>
      </c>
      <c r="F568" s="92">
        <f t="shared" si="286"/>
        <v>15930</v>
      </c>
      <c r="G568" s="92">
        <f aca="true" t="shared" si="290" ref="G568:P568">SUM(G569:G569)</f>
        <v>0</v>
      </c>
      <c r="H568" s="92">
        <f t="shared" si="290"/>
        <v>0</v>
      </c>
      <c r="I568" s="92">
        <f t="shared" si="290"/>
        <v>0</v>
      </c>
      <c r="J568" s="92">
        <f t="shared" si="290"/>
        <v>15930</v>
      </c>
      <c r="K568" s="92">
        <f t="shared" si="290"/>
        <v>0</v>
      </c>
      <c r="L568" s="92">
        <f t="shared" si="290"/>
        <v>0</v>
      </c>
      <c r="M568" s="92">
        <f t="shared" si="290"/>
        <v>0</v>
      </c>
      <c r="N568" s="92">
        <f t="shared" si="290"/>
        <v>0</v>
      </c>
      <c r="O568" s="92">
        <f t="shared" si="290"/>
        <v>8630</v>
      </c>
      <c r="P568" s="92">
        <f t="shared" si="290"/>
        <v>0</v>
      </c>
    </row>
    <row r="569" spans="1:19" s="101" customFormat="1" ht="15" customHeight="1">
      <c r="A569" s="111"/>
      <c r="B569" s="137"/>
      <c r="C569" s="56" t="s">
        <v>296</v>
      </c>
      <c r="D569" s="93">
        <v>0</v>
      </c>
      <c r="E569" s="93">
        <v>26810.01</v>
      </c>
      <c r="F569" s="93">
        <f t="shared" si="286"/>
        <v>15930</v>
      </c>
      <c r="G569" s="93">
        <v>0</v>
      </c>
      <c r="H569" s="93">
        <v>0</v>
      </c>
      <c r="I569" s="93">
        <v>0</v>
      </c>
      <c r="J569" s="93">
        <v>15930</v>
      </c>
      <c r="K569" s="93">
        <v>0</v>
      </c>
      <c r="L569" s="93">
        <v>0</v>
      </c>
      <c r="M569" s="93">
        <v>0</v>
      </c>
      <c r="N569" s="93">
        <v>0</v>
      </c>
      <c r="O569" s="93">
        <v>8630</v>
      </c>
      <c r="P569" s="93">
        <v>0</v>
      </c>
      <c r="S569" s="102"/>
    </row>
    <row r="570" spans="1:16" ht="21" customHeight="1">
      <c r="A570" s="104"/>
      <c r="B570" s="78" t="s">
        <v>81</v>
      </c>
      <c r="C570" s="78" t="s">
        <v>117</v>
      </c>
      <c r="D570" s="92">
        <f>D571</f>
        <v>0</v>
      </c>
      <c r="E570" s="92">
        <f>E571</f>
        <v>6636.14</v>
      </c>
      <c r="F570" s="92">
        <f>SUM(G570:N570)</f>
        <v>5310</v>
      </c>
      <c r="G570" s="92">
        <f>G571</f>
        <v>0</v>
      </c>
      <c r="H570" s="92">
        <f aca="true" t="shared" si="291" ref="H570:P571">H571</f>
        <v>0</v>
      </c>
      <c r="I570" s="92">
        <f t="shared" si="291"/>
        <v>0</v>
      </c>
      <c r="J570" s="92">
        <f t="shared" si="291"/>
        <v>5310</v>
      </c>
      <c r="K570" s="92">
        <f t="shared" si="291"/>
        <v>0</v>
      </c>
      <c r="L570" s="92">
        <f t="shared" si="291"/>
        <v>0</v>
      </c>
      <c r="M570" s="92">
        <f t="shared" si="291"/>
        <v>0</v>
      </c>
      <c r="N570" s="92">
        <f t="shared" si="291"/>
        <v>0</v>
      </c>
      <c r="O570" s="92">
        <f t="shared" si="291"/>
        <v>2660</v>
      </c>
      <c r="P570" s="92">
        <f t="shared" si="291"/>
        <v>0</v>
      </c>
    </row>
    <row r="571" spans="1:16" ht="18" customHeight="1">
      <c r="A571" s="104"/>
      <c r="B571" s="78" t="s">
        <v>85</v>
      </c>
      <c r="C571" s="78" t="s">
        <v>118</v>
      </c>
      <c r="D571" s="92">
        <f>D572</f>
        <v>0</v>
      </c>
      <c r="E571" s="92">
        <f>E572</f>
        <v>6636.14</v>
      </c>
      <c r="F571" s="92">
        <f>SUM(G571:N571)</f>
        <v>5310</v>
      </c>
      <c r="G571" s="92">
        <f>G572</f>
        <v>0</v>
      </c>
      <c r="H571" s="92">
        <f t="shared" si="291"/>
        <v>0</v>
      </c>
      <c r="I571" s="92">
        <f t="shared" si="291"/>
        <v>0</v>
      </c>
      <c r="J571" s="92">
        <f t="shared" si="291"/>
        <v>5310</v>
      </c>
      <c r="K571" s="92">
        <f t="shared" si="291"/>
        <v>0</v>
      </c>
      <c r="L571" s="92">
        <f t="shared" si="291"/>
        <v>0</v>
      </c>
      <c r="M571" s="92">
        <f t="shared" si="291"/>
        <v>0</v>
      </c>
      <c r="N571" s="92">
        <f t="shared" si="291"/>
        <v>0</v>
      </c>
      <c r="O571" s="92">
        <f t="shared" si="291"/>
        <v>2660</v>
      </c>
      <c r="P571" s="92">
        <f t="shared" si="291"/>
        <v>0</v>
      </c>
    </row>
    <row r="572" spans="1:19" s="101" customFormat="1" ht="15" customHeight="1">
      <c r="A572" s="111"/>
      <c r="B572" s="75"/>
      <c r="C572" s="56" t="s">
        <v>296</v>
      </c>
      <c r="D572" s="93">
        <v>0</v>
      </c>
      <c r="E572" s="93">
        <v>6636.14</v>
      </c>
      <c r="F572" s="93">
        <f>SUM(G572:N572)</f>
        <v>5310</v>
      </c>
      <c r="G572" s="93">
        <v>0</v>
      </c>
      <c r="H572" s="93">
        <v>0</v>
      </c>
      <c r="I572" s="93">
        <v>0</v>
      </c>
      <c r="J572" s="93">
        <v>5310</v>
      </c>
      <c r="K572" s="93">
        <v>0</v>
      </c>
      <c r="L572" s="93">
        <v>0</v>
      </c>
      <c r="M572" s="93">
        <v>0</v>
      </c>
      <c r="N572" s="93">
        <v>0</v>
      </c>
      <c r="O572" s="93">
        <v>2660</v>
      </c>
      <c r="P572" s="93">
        <v>0</v>
      </c>
      <c r="S572" s="102"/>
    </row>
    <row r="573" spans="1:16" ht="36" customHeight="1">
      <c r="A573" s="109"/>
      <c r="B573" s="253" t="s">
        <v>134</v>
      </c>
      <c r="C573" s="254"/>
      <c r="D573" s="145">
        <f aca="true" t="shared" si="292" ref="D573:P573">D574</f>
        <v>125120.69</v>
      </c>
      <c r="E573" s="145">
        <f t="shared" si="292"/>
        <v>158573.22</v>
      </c>
      <c r="F573" s="145">
        <f aca="true" t="shared" si="293" ref="F573:F603">SUM(G573:N573)</f>
        <v>126381</v>
      </c>
      <c r="G573" s="145">
        <f t="shared" si="292"/>
        <v>111466</v>
      </c>
      <c r="H573" s="145">
        <f t="shared" si="292"/>
        <v>3153</v>
      </c>
      <c r="I573" s="145"/>
      <c r="J573" s="145">
        <f t="shared" si="292"/>
        <v>7964</v>
      </c>
      <c r="K573" s="145">
        <f t="shared" si="292"/>
        <v>0</v>
      </c>
      <c r="L573" s="145">
        <f t="shared" si="292"/>
        <v>0</v>
      </c>
      <c r="M573" s="145">
        <f t="shared" si="292"/>
        <v>0</v>
      </c>
      <c r="N573" s="145">
        <f t="shared" si="292"/>
        <v>3798</v>
      </c>
      <c r="O573" s="145">
        <f t="shared" si="292"/>
        <v>128556</v>
      </c>
      <c r="P573" s="145">
        <f t="shared" si="292"/>
        <v>426665</v>
      </c>
    </row>
    <row r="574" spans="1:16" ht="30" customHeight="1">
      <c r="A574" s="121"/>
      <c r="B574" s="248" t="s">
        <v>91</v>
      </c>
      <c r="C574" s="249"/>
      <c r="D574" s="90">
        <f>D575+D592+D601</f>
        <v>125120.69</v>
      </c>
      <c r="E574" s="90">
        <f>E575+E592+E601</f>
        <v>158573.22</v>
      </c>
      <c r="F574" s="90">
        <f t="shared" si="293"/>
        <v>126381</v>
      </c>
      <c r="G574" s="90">
        <f aca="true" t="shared" si="294" ref="G574:P574">G575+G592+G601</f>
        <v>111466</v>
      </c>
      <c r="H574" s="90">
        <f t="shared" si="294"/>
        <v>3153</v>
      </c>
      <c r="I574" s="90">
        <f t="shared" si="294"/>
        <v>0</v>
      </c>
      <c r="J574" s="90">
        <f t="shared" si="294"/>
        <v>7964</v>
      </c>
      <c r="K574" s="90">
        <f t="shared" si="294"/>
        <v>0</v>
      </c>
      <c r="L574" s="90">
        <f t="shared" si="294"/>
        <v>0</v>
      </c>
      <c r="M574" s="90">
        <f t="shared" si="294"/>
        <v>0</v>
      </c>
      <c r="N574" s="90">
        <f t="shared" si="294"/>
        <v>3798</v>
      </c>
      <c r="O574" s="90">
        <f t="shared" si="294"/>
        <v>128556</v>
      </c>
      <c r="P574" s="90">
        <f t="shared" si="294"/>
        <v>426665</v>
      </c>
    </row>
    <row r="575" spans="1:16" ht="24.75" customHeight="1">
      <c r="A575" s="109" t="s">
        <v>362</v>
      </c>
      <c r="B575" s="239" t="s">
        <v>92</v>
      </c>
      <c r="C575" s="240"/>
      <c r="D575" s="94">
        <f aca="true" t="shared" si="295" ref="D575:P575">SUM(D576)</f>
        <v>75801.42</v>
      </c>
      <c r="E575" s="94">
        <f t="shared" si="295"/>
        <v>83717.57</v>
      </c>
      <c r="F575" s="98">
        <f t="shared" si="293"/>
        <v>105144</v>
      </c>
      <c r="G575" s="94">
        <f t="shared" si="295"/>
        <v>99919</v>
      </c>
      <c r="H575" s="94">
        <f t="shared" si="295"/>
        <v>3153</v>
      </c>
      <c r="I575" s="94">
        <f t="shared" si="295"/>
        <v>0</v>
      </c>
      <c r="J575" s="94">
        <f t="shared" si="295"/>
        <v>0</v>
      </c>
      <c r="K575" s="94">
        <f t="shared" si="295"/>
        <v>0</v>
      </c>
      <c r="L575" s="94">
        <f t="shared" si="295"/>
        <v>0</v>
      </c>
      <c r="M575" s="94">
        <f t="shared" si="295"/>
        <v>0</v>
      </c>
      <c r="N575" s="94">
        <f t="shared" si="295"/>
        <v>2072</v>
      </c>
      <c r="O575" s="94">
        <f t="shared" si="295"/>
        <v>105993</v>
      </c>
      <c r="P575" s="94">
        <f t="shared" si="295"/>
        <v>110161</v>
      </c>
    </row>
    <row r="576" spans="1:16" ht="21" customHeight="1">
      <c r="A576" s="138"/>
      <c r="B576" s="110">
        <v>3</v>
      </c>
      <c r="C576" s="110" t="s">
        <v>3</v>
      </c>
      <c r="D576" s="92">
        <f>D577+D579+D587+D590</f>
        <v>75801.42</v>
      </c>
      <c r="E576" s="92">
        <f>E577+E579+E587+E590</f>
        <v>83717.57</v>
      </c>
      <c r="F576" s="92">
        <f t="shared" si="293"/>
        <v>105144</v>
      </c>
      <c r="G576" s="92">
        <f aca="true" t="shared" si="296" ref="G576:P576">G577+G579+G587+G590</f>
        <v>99919</v>
      </c>
      <c r="H576" s="92">
        <f t="shared" si="296"/>
        <v>3153</v>
      </c>
      <c r="I576" s="92">
        <f t="shared" si="296"/>
        <v>0</v>
      </c>
      <c r="J576" s="92">
        <f t="shared" si="296"/>
        <v>0</v>
      </c>
      <c r="K576" s="92">
        <f t="shared" si="296"/>
        <v>0</v>
      </c>
      <c r="L576" s="92">
        <f t="shared" si="296"/>
        <v>0</v>
      </c>
      <c r="M576" s="92">
        <f t="shared" si="296"/>
        <v>0</v>
      </c>
      <c r="N576" s="92">
        <f t="shared" si="296"/>
        <v>2072</v>
      </c>
      <c r="O576" s="92">
        <f t="shared" si="296"/>
        <v>105993</v>
      </c>
      <c r="P576" s="92">
        <f t="shared" si="296"/>
        <v>110161</v>
      </c>
    </row>
    <row r="577" spans="1:16" ht="18" customHeight="1">
      <c r="A577" s="138"/>
      <c r="B577" s="110">
        <v>31</v>
      </c>
      <c r="C577" s="78" t="s">
        <v>6</v>
      </c>
      <c r="D577" s="92">
        <f>D578</f>
        <v>55340.53</v>
      </c>
      <c r="E577" s="92">
        <f>E578</f>
        <v>58792.22</v>
      </c>
      <c r="F577" s="92">
        <f t="shared" si="293"/>
        <v>72939</v>
      </c>
      <c r="G577" s="92">
        <f>G578</f>
        <v>72939</v>
      </c>
      <c r="H577" s="92">
        <f aca="true" t="shared" si="297" ref="H577:P577">H578</f>
        <v>0</v>
      </c>
      <c r="I577" s="92">
        <f t="shared" si="297"/>
        <v>0</v>
      </c>
      <c r="J577" s="92">
        <f t="shared" si="297"/>
        <v>0</v>
      </c>
      <c r="K577" s="92">
        <f t="shared" si="297"/>
        <v>0</v>
      </c>
      <c r="L577" s="92">
        <f t="shared" si="297"/>
        <v>0</v>
      </c>
      <c r="M577" s="92">
        <f t="shared" si="297"/>
        <v>0</v>
      </c>
      <c r="N577" s="92">
        <f t="shared" si="297"/>
        <v>0</v>
      </c>
      <c r="O577" s="92">
        <f t="shared" si="297"/>
        <v>73263</v>
      </c>
      <c r="P577" s="92">
        <f t="shared" si="297"/>
        <v>75652</v>
      </c>
    </row>
    <row r="578" spans="1:19" s="101" customFormat="1" ht="15" customHeight="1">
      <c r="A578" s="86"/>
      <c r="B578" s="116"/>
      <c r="C578" s="56" t="s">
        <v>295</v>
      </c>
      <c r="D578" s="93">
        <v>55340.53</v>
      </c>
      <c r="E578" s="93">
        <v>58792.22</v>
      </c>
      <c r="F578" s="93">
        <f t="shared" si="293"/>
        <v>72939</v>
      </c>
      <c r="G578" s="93">
        <v>72939</v>
      </c>
      <c r="H578" s="93">
        <v>0</v>
      </c>
      <c r="I578" s="93">
        <v>0</v>
      </c>
      <c r="J578" s="93">
        <v>0</v>
      </c>
      <c r="K578" s="93">
        <v>0</v>
      </c>
      <c r="L578" s="93">
        <v>0</v>
      </c>
      <c r="M578" s="93">
        <v>0</v>
      </c>
      <c r="N578" s="93">
        <v>0</v>
      </c>
      <c r="O578" s="93">
        <v>73263</v>
      </c>
      <c r="P578" s="93">
        <v>75652</v>
      </c>
      <c r="S578" s="102"/>
    </row>
    <row r="579" spans="1:18" ht="18" customHeight="1">
      <c r="A579" s="138"/>
      <c r="B579" s="110">
        <v>32</v>
      </c>
      <c r="C579" s="78" t="s">
        <v>8</v>
      </c>
      <c r="D579" s="92">
        <f>D583+D584+D586+D585</f>
        <v>19984.920000000002</v>
      </c>
      <c r="E579" s="92">
        <f>E583+E584+E586+E585</f>
        <v>24354.640000000003</v>
      </c>
      <c r="F579" s="92">
        <f t="shared" si="293"/>
        <v>31634</v>
      </c>
      <c r="G579" s="92">
        <f>G583+G584+G586+G585</f>
        <v>26807</v>
      </c>
      <c r="H579" s="92">
        <f aca="true" t="shared" si="298" ref="H579:P579">H583+H584+H586+H585</f>
        <v>2755</v>
      </c>
      <c r="I579" s="92">
        <f t="shared" si="298"/>
        <v>0</v>
      </c>
      <c r="J579" s="92">
        <f t="shared" si="298"/>
        <v>0</v>
      </c>
      <c r="K579" s="92">
        <f t="shared" si="298"/>
        <v>0</v>
      </c>
      <c r="L579" s="92">
        <f t="shared" si="298"/>
        <v>0</v>
      </c>
      <c r="M579" s="92">
        <f t="shared" si="298"/>
        <v>0</v>
      </c>
      <c r="N579" s="92">
        <f t="shared" si="298"/>
        <v>2072</v>
      </c>
      <c r="O579" s="92">
        <f t="shared" si="298"/>
        <v>32119</v>
      </c>
      <c r="P579" s="92">
        <f t="shared" si="298"/>
        <v>33845</v>
      </c>
      <c r="R579" s="106"/>
    </row>
    <row r="580" spans="1:19" s="154" customFormat="1" ht="15" customHeight="1">
      <c r="A580" s="227" t="s">
        <v>11</v>
      </c>
      <c r="B580" s="227" t="s">
        <v>95</v>
      </c>
      <c r="C580" s="226" t="s">
        <v>15</v>
      </c>
      <c r="D580" s="256" t="s">
        <v>326</v>
      </c>
      <c r="E580" s="256" t="s">
        <v>243</v>
      </c>
      <c r="F580" s="276" t="s">
        <v>328</v>
      </c>
      <c r="G580" s="268" t="s">
        <v>329</v>
      </c>
      <c r="H580" s="268"/>
      <c r="I580" s="268"/>
      <c r="J580" s="268"/>
      <c r="K580" s="268"/>
      <c r="L580" s="268"/>
      <c r="M580" s="268"/>
      <c r="N580" s="268"/>
      <c r="O580" s="256" t="s">
        <v>244</v>
      </c>
      <c r="P580" s="256" t="s">
        <v>330</v>
      </c>
      <c r="S580" s="155"/>
    </row>
    <row r="581" spans="1:19" s="154" customFormat="1" ht="35.25" customHeight="1">
      <c r="A581" s="226"/>
      <c r="B581" s="226"/>
      <c r="C581" s="226"/>
      <c r="D581" s="268"/>
      <c r="E581" s="268"/>
      <c r="F581" s="277"/>
      <c r="G581" s="160" t="s">
        <v>72</v>
      </c>
      <c r="H581" s="160" t="s">
        <v>12</v>
      </c>
      <c r="I581" s="160" t="s">
        <v>75</v>
      </c>
      <c r="J581" s="160" t="s">
        <v>73</v>
      </c>
      <c r="K581" s="160" t="s">
        <v>13</v>
      </c>
      <c r="L581" s="161" t="s">
        <v>233</v>
      </c>
      <c r="M581" s="160" t="s">
        <v>234</v>
      </c>
      <c r="N581" s="160" t="s">
        <v>99</v>
      </c>
      <c r="O581" s="256"/>
      <c r="P581" s="256"/>
      <c r="S581" s="155"/>
    </row>
    <row r="582" spans="1:16" s="152" customFormat="1" ht="10.5" customHeight="1">
      <c r="A582" s="151">
        <v>1</v>
      </c>
      <c r="B582" s="151">
        <v>2</v>
      </c>
      <c r="C582" s="151">
        <v>3</v>
      </c>
      <c r="D582" s="151">
        <v>4</v>
      </c>
      <c r="E582" s="151">
        <v>5</v>
      </c>
      <c r="F582" s="151">
        <v>6</v>
      </c>
      <c r="G582" s="151">
        <v>7</v>
      </c>
      <c r="H582" s="151">
        <v>8</v>
      </c>
      <c r="I582" s="151">
        <v>9</v>
      </c>
      <c r="J582" s="151">
        <v>10</v>
      </c>
      <c r="K582" s="151">
        <v>11</v>
      </c>
      <c r="L582" s="151">
        <v>12</v>
      </c>
      <c r="M582" s="151">
        <v>13</v>
      </c>
      <c r="N582" s="151">
        <v>14</v>
      </c>
      <c r="O582" s="151">
        <v>15</v>
      </c>
      <c r="P582" s="151">
        <v>16</v>
      </c>
    </row>
    <row r="583" spans="1:19" s="101" customFormat="1" ht="15" customHeight="1">
      <c r="A583" s="111"/>
      <c r="B583" s="137"/>
      <c r="C583" s="56" t="s">
        <v>295</v>
      </c>
      <c r="D583" s="93">
        <v>15744.54</v>
      </c>
      <c r="E583" s="93">
        <v>17107.97</v>
      </c>
      <c r="F583" s="93">
        <f t="shared" si="293"/>
        <v>26807</v>
      </c>
      <c r="G583" s="93">
        <v>26807</v>
      </c>
      <c r="H583" s="93">
        <v>0</v>
      </c>
      <c r="I583" s="93">
        <v>0</v>
      </c>
      <c r="J583" s="93">
        <v>0</v>
      </c>
      <c r="K583" s="93">
        <v>0</v>
      </c>
      <c r="L583" s="93">
        <v>0</v>
      </c>
      <c r="M583" s="93">
        <v>0</v>
      </c>
      <c r="N583" s="93">
        <v>0</v>
      </c>
      <c r="O583" s="93">
        <v>17701</v>
      </c>
      <c r="P583" s="93">
        <v>28845</v>
      </c>
      <c r="S583" s="102"/>
    </row>
    <row r="584" spans="1:19" s="101" customFormat="1" ht="15" customHeight="1">
      <c r="A584" s="86"/>
      <c r="B584" s="116"/>
      <c r="C584" s="57" t="s">
        <v>304</v>
      </c>
      <c r="D584" s="93">
        <v>1115.29</v>
      </c>
      <c r="E584" s="93">
        <v>3085.81</v>
      </c>
      <c r="F584" s="93">
        <f t="shared" si="293"/>
        <v>2755</v>
      </c>
      <c r="G584" s="93">
        <v>0</v>
      </c>
      <c r="H584" s="93">
        <v>2755</v>
      </c>
      <c r="I584" s="93">
        <v>0</v>
      </c>
      <c r="J584" s="93">
        <v>0</v>
      </c>
      <c r="K584" s="93">
        <v>0</v>
      </c>
      <c r="L584" s="93">
        <v>0</v>
      </c>
      <c r="M584" s="93">
        <v>0</v>
      </c>
      <c r="N584" s="93">
        <v>0</v>
      </c>
      <c r="O584" s="93">
        <v>3800</v>
      </c>
      <c r="P584" s="93">
        <v>5000</v>
      </c>
      <c r="S584" s="102"/>
    </row>
    <row r="585" spans="1:19" s="101" customFormat="1" ht="15" customHeight="1">
      <c r="A585" s="86"/>
      <c r="B585" s="116"/>
      <c r="C585" s="56" t="s">
        <v>318</v>
      </c>
      <c r="D585" s="93">
        <v>199.22</v>
      </c>
      <c r="E585" s="93">
        <v>0</v>
      </c>
      <c r="F585" s="93">
        <f>SUM(G585:N585)</f>
        <v>0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  <c r="L585" s="93">
        <v>0</v>
      </c>
      <c r="M585" s="93">
        <v>0</v>
      </c>
      <c r="N585" s="93">
        <v>0</v>
      </c>
      <c r="O585" s="93"/>
      <c r="P585" s="93"/>
      <c r="S585" s="102"/>
    </row>
    <row r="586" spans="1:19" s="101" customFormat="1" ht="15" customHeight="1">
      <c r="A586" s="86"/>
      <c r="B586" s="116"/>
      <c r="C586" s="56" t="s">
        <v>314</v>
      </c>
      <c r="D586" s="93">
        <v>2925.87</v>
      </c>
      <c r="E586" s="93">
        <v>4160.86</v>
      </c>
      <c r="F586" s="93">
        <f t="shared" si="293"/>
        <v>2072</v>
      </c>
      <c r="G586" s="93">
        <v>0</v>
      </c>
      <c r="H586" s="93">
        <v>0</v>
      </c>
      <c r="I586" s="93">
        <v>0</v>
      </c>
      <c r="J586" s="93">
        <v>0</v>
      </c>
      <c r="K586" s="93">
        <v>0</v>
      </c>
      <c r="L586" s="93">
        <v>0</v>
      </c>
      <c r="M586" s="93">
        <v>0</v>
      </c>
      <c r="N586" s="93">
        <v>2072</v>
      </c>
      <c r="O586" s="93">
        <v>10618</v>
      </c>
      <c r="P586" s="93"/>
      <c r="S586" s="102"/>
    </row>
    <row r="587" spans="1:16" ht="18" customHeight="1">
      <c r="A587" s="104"/>
      <c r="B587" s="78" t="s">
        <v>116</v>
      </c>
      <c r="C587" s="78" t="s">
        <v>119</v>
      </c>
      <c r="D587" s="92">
        <f>D588+D589</f>
        <v>475.97</v>
      </c>
      <c r="E587" s="92">
        <f>E588+E589</f>
        <v>570.71</v>
      </c>
      <c r="F587" s="92">
        <f t="shared" si="293"/>
        <v>571</v>
      </c>
      <c r="G587" s="92">
        <f>G588+G589</f>
        <v>173</v>
      </c>
      <c r="H587" s="92">
        <f aca="true" t="shared" si="299" ref="H587:P587">H588+H589</f>
        <v>398</v>
      </c>
      <c r="I587" s="92">
        <f t="shared" si="299"/>
        <v>0</v>
      </c>
      <c r="J587" s="92">
        <f t="shared" si="299"/>
        <v>0</v>
      </c>
      <c r="K587" s="92">
        <f t="shared" si="299"/>
        <v>0</v>
      </c>
      <c r="L587" s="92">
        <f t="shared" si="299"/>
        <v>0</v>
      </c>
      <c r="M587" s="92">
        <f t="shared" si="299"/>
        <v>0</v>
      </c>
      <c r="N587" s="92">
        <f t="shared" si="299"/>
        <v>0</v>
      </c>
      <c r="O587" s="92">
        <f t="shared" si="299"/>
        <v>611</v>
      </c>
      <c r="P587" s="92">
        <f t="shared" si="299"/>
        <v>664</v>
      </c>
    </row>
    <row r="588" spans="1:19" s="101" customFormat="1" ht="15" customHeight="1">
      <c r="A588" s="111"/>
      <c r="B588" s="137"/>
      <c r="C588" s="56" t="s">
        <v>295</v>
      </c>
      <c r="D588" s="93">
        <v>150.54</v>
      </c>
      <c r="E588" s="93">
        <v>172.54</v>
      </c>
      <c r="F588" s="93">
        <f t="shared" si="293"/>
        <v>173</v>
      </c>
      <c r="G588" s="93">
        <v>173</v>
      </c>
      <c r="H588" s="93">
        <v>0</v>
      </c>
      <c r="I588" s="93">
        <v>0</v>
      </c>
      <c r="J588" s="93">
        <v>0</v>
      </c>
      <c r="K588" s="93">
        <v>0</v>
      </c>
      <c r="L588" s="93">
        <v>0</v>
      </c>
      <c r="M588" s="93">
        <v>0</v>
      </c>
      <c r="N588" s="93">
        <v>0</v>
      </c>
      <c r="O588" s="93">
        <v>350</v>
      </c>
      <c r="P588" s="93">
        <v>355</v>
      </c>
      <c r="S588" s="102"/>
    </row>
    <row r="589" spans="1:19" s="101" customFormat="1" ht="15" customHeight="1">
      <c r="A589" s="111"/>
      <c r="B589" s="137"/>
      <c r="C589" s="57" t="s">
        <v>304</v>
      </c>
      <c r="D589" s="93">
        <v>325.43</v>
      </c>
      <c r="E589" s="93">
        <v>398.17</v>
      </c>
      <c r="F589" s="93">
        <f>SUM(G589:N589)</f>
        <v>398</v>
      </c>
      <c r="G589" s="93">
        <v>0</v>
      </c>
      <c r="H589" s="93">
        <v>398</v>
      </c>
      <c r="I589" s="93">
        <v>0</v>
      </c>
      <c r="J589" s="93">
        <v>0</v>
      </c>
      <c r="K589" s="93">
        <v>0</v>
      </c>
      <c r="L589" s="93">
        <v>0</v>
      </c>
      <c r="M589" s="93">
        <v>0</v>
      </c>
      <c r="N589" s="93">
        <v>0</v>
      </c>
      <c r="O589" s="93">
        <v>261</v>
      </c>
      <c r="P589" s="93">
        <v>309</v>
      </c>
      <c r="S589" s="102"/>
    </row>
    <row r="590" spans="1:16" ht="18" customHeight="1">
      <c r="A590" s="104"/>
      <c r="B590" s="78" t="s">
        <v>138</v>
      </c>
      <c r="C590" s="78" t="s">
        <v>139</v>
      </c>
      <c r="D590" s="92">
        <f>D591</f>
        <v>0</v>
      </c>
      <c r="E590" s="92">
        <f>E591</f>
        <v>0</v>
      </c>
      <c r="F590" s="92">
        <f t="shared" si="293"/>
        <v>0</v>
      </c>
      <c r="G590" s="92">
        <f aca="true" t="shared" si="300" ref="G590:N590">G591</f>
        <v>0</v>
      </c>
      <c r="H590" s="92">
        <f t="shared" si="300"/>
        <v>0</v>
      </c>
      <c r="I590" s="92">
        <f t="shared" si="300"/>
        <v>0</v>
      </c>
      <c r="J590" s="92">
        <f t="shared" si="300"/>
        <v>0</v>
      </c>
      <c r="K590" s="92">
        <f t="shared" si="300"/>
        <v>0</v>
      </c>
      <c r="L590" s="92">
        <f t="shared" si="300"/>
        <v>0</v>
      </c>
      <c r="M590" s="92">
        <f t="shared" si="300"/>
        <v>0</v>
      </c>
      <c r="N590" s="92">
        <f t="shared" si="300"/>
        <v>0</v>
      </c>
      <c r="O590" s="92">
        <v>0</v>
      </c>
      <c r="P590" s="92">
        <v>0</v>
      </c>
    </row>
    <row r="591" spans="1:19" s="101" customFormat="1" ht="15" customHeight="1">
      <c r="A591" s="111"/>
      <c r="B591" s="137"/>
      <c r="C591" s="75"/>
      <c r="D591" s="93">
        <v>0</v>
      </c>
      <c r="E591" s="93">
        <v>0</v>
      </c>
      <c r="F591" s="93">
        <f t="shared" si="293"/>
        <v>0</v>
      </c>
      <c r="G591" s="93">
        <v>0</v>
      </c>
      <c r="H591" s="93">
        <v>0</v>
      </c>
      <c r="I591" s="93">
        <v>0</v>
      </c>
      <c r="J591" s="93">
        <v>0</v>
      </c>
      <c r="K591" s="93">
        <v>0</v>
      </c>
      <c r="L591" s="93">
        <v>0</v>
      </c>
      <c r="M591" s="93">
        <v>0</v>
      </c>
      <c r="N591" s="93">
        <v>0</v>
      </c>
      <c r="O591" s="93"/>
      <c r="P591" s="93"/>
      <c r="S591" s="102"/>
    </row>
    <row r="592" spans="1:16" ht="24.75" customHeight="1">
      <c r="A592" s="109" t="s">
        <v>34</v>
      </c>
      <c r="B592" s="237" t="s">
        <v>98</v>
      </c>
      <c r="C592" s="238"/>
      <c r="D592" s="94">
        <f aca="true" t="shared" si="301" ref="D592:P592">SUM(D593)</f>
        <v>17449.2</v>
      </c>
      <c r="E592" s="94">
        <f t="shared" si="301"/>
        <v>19908.43</v>
      </c>
      <c r="F592" s="98">
        <f t="shared" si="293"/>
        <v>21237</v>
      </c>
      <c r="G592" s="94">
        <f t="shared" si="301"/>
        <v>11547</v>
      </c>
      <c r="H592" s="94">
        <f t="shared" si="301"/>
        <v>0</v>
      </c>
      <c r="I592" s="94">
        <f t="shared" si="301"/>
        <v>0</v>
      </c>
      <c r="J592" s="94">
        <f t="shared" si="301"/>
        <v>7964</v>
      </c>
      <c r="K592" s="94">
        <f t="shared" si="301"/>
        <v>0</v>
      </c>
      <c r="L592" s="94">
        <f t="shared" si="301"/>
        <v>0</v>
      </c>
      <c r="M592" s="94">
        <f t="shared" si="301"/>
        <v>0</v>
      </c>
      <c r="N592" s="94">
        <f t="shared" si="301"/>
        <v>1726</v>
      </c>
      <c r="O592" s="94">
        <f t="shared" si="301"/>
        <v>22563</v>
      </c>
      <c r="P592" s="94">
        <f t="shared" si="301"/>
        <v>23890</v>
      </c>
    </row>
    <row r="593" spans="1:16" ht="21" customHeight="1">
      <c r="A593" s="104"/>
      <c r="B593" s="110">
        <v>4</v>
      </c>
      <c r="C593" s="78" t="s">
        <v>117</v>
      </c>
      <c r="D593" s="92">
        <f>SUM(D594+D599)</f>
        <v>17449.2</v>
      </c>
      <c r="E593" s="92">
        <f>SUM(E594+E599)</f>
        <v>19908.43</v>
      </c>
      <c r="F593" s="92">
        <f t="shared" si="293"/>
        <v>21237</v>
      </c>
      <c r="G593" s="92">
        <f aca="true" t="shared" si="302" ref="G593:P593">SUM(G594+G599)</f>
        <v>11547</v>
      </c>
      <c r="H593" s="92">
        <f t="shared" si="302"/>
        <v>0</v>
      </c>
      <c r="I593" s="92">
        <f t="shared" si="302"/>
        <v>0</v>
      </c>
      <c r="J593" s="92">
        <f t="shared" si="302"/>
        <v>7964</v>
      </c>
      <c r="K593" s="92">
        <f t="shared" si="302"/>
        <v>0</v>
      </c>
      <c r="L593" s="92">
        <f t="shared" si="302"/>
        <v>0</v>
      </c>
      <c r="M593" s="92">
        <f t="shared" si="302"/>
        <v>0</v>
      </c>
      <c r="N593" s="92">
        <f t="shared" si="302"/>
        <v>1726</v>
      </c>
      <c r="O593" s="92">
        <f t="shared" si="302"/>
        <v>22563</v>
      </c>
      <c r="P593" s="92">
        <f t="shared" si="302"/>
        <v>23890</v>
      </c>
    </row>
    <row r="594" spans="1:16" ht="18" customHeight="1">
      <c r="A594" s="104"/>
      <c r="B594" s="110">
        <v>42</v>
      </c>
      <c r="C594" s="78" t="s">
        <v>118</v>
      </c>
      <c r="D594" s="92">
        <f>D595+D597+D598+D596</f>
        <v>17449.2</v>
      </c>
      <c r="E594" s="92">
        <f>E595+E597+E598+E596</f>
        <v>19908.43</v>
      </c>
      <c r="F594" s="92">
        <f t="shared" si="293"/>
        <v>21237</v>
      </c>
      <c r="G594" s="92">
        <f>G595+G597+G598+G596</f>
        <v>11547</v>
      </c>
      <c r="H594" s="92">
        <f aca="true" t="shared" si="303" ref="H594:P594">H595+H597+H598+H596</f>
        <v>0</v>
      </c>
      <c r="I594" s="92">
        <f t="shared" si="303"/>
        <v>0</v>
      </c>
      <c r="J594" s="92">
        <f t="shared" si="303"/>
        <v>7964</v>
      </c>
      <c r="K594" s="92">
        <f t="shared" si="303"/>
        <v>0</v>
      </c>
      <c r="L594" s="92">
        <f t="shared" si="303"/>
        <v>0</v>
      </c>
      <c r="M594" s="92">
        <f t="shared" si="303"/>
        <v>0</v>
      </c>
      <c r="N594" s="92">
        <f t="shared" si="303"/>
        <v>1726</v>
      </c>
      <c r="O594" s="92">
        <f t="shared" si="303"/>
        <v>22563</v>
      </c>
      <c r="P594" s="92">
        <f t="shared" si="303"/>
        <v>23890</v>
      </c>
    </row>
    <row r="595" spans="1:19" s="101" customFormat="1" ht="15" customHeight="1">
      <c r="A595" s="111"/>
      <c r="B595" s="116"/>
      <c r="C595" s="56" t="s">
        <v>295</v>
      </c>
      <c r="D595" s="93">
        <v>8888.94</v>
      </c>
      <c r="E595" s="93">
        <v>10219.66</v>
      </c>
      <c r="F595" s="93">
        <f t="shared" si="293"/>
        <v>11547</v>
      </c>
      <c r="G595" s="93">
        <v>11547</v>
      </c>
      <c r="H595" s="93">
        <v>0</v>
      </c>
      <c r="I595" s="93">
        <v>0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14599</v>
      </c>
      <c r="P595" s="93">
        <v>15926</v>
      </c>
      <c r="S595" s="102"/>
    </row>
    <row r="596" spans="1:19" s="101" customFormat="1" ht="15" customHeight="1">
      <c r="A596" s="111"/>
      <c r="B596" s="137"/>
      <c r="C596" s="57" t="s">
        <v>304</v>
      </c>
      <c r="D596" s="93">
        <v>596.89</v>
      </c>
      <c r="E596" s="93">
        <v>0</v>
      </c>
      <c r="F596" s="93">
        <f>SUM(G596:N596)</f>
        <v>0</v>
      </c>
      <c r="G596" s="93">
        <v>0</v>
      </c>
      <c r="H596" s="93">
        <v>0</v>
      </c>
      <c r="I596" s="93">
        <v>0</v>
      </c>
      <c r="J596" s="93">
        <v>0</v>
      </c>
      <c r="K596" s="93">
        <v>0</v>
      </c>
      <c r="L596" s="93">
        <v>0</v>
      </c>
      <c r="M596" s="93">
        <v>0</v>
      </c>
      <c r="N596" s="93">
        <v>0</v>
      </c>
      <c r="O596" s="93"/>
      <c r="P596" s="93"/>
      <c r="S596" s="102"/>
    </row>
    <row r="597" spans="1:19" s="101" customFormat="1" ht="15" customHeight="1">
      <c r="A597" s="111"/>
      <c r="B597" s="116"/>
      <c r="C597" s="56" t="s">
        <v>299</v>
      </c>
      <c r="D597" s="93">
        <v>7963.37</v>
      </c>
      <c r="E597" s="93">
        <v>7963.37</v>
      </c>
      <c r="F597" s="93">
        <f t="shared" si="293"/>
        <v>7964</v>
      </c>
      <c r="G597" s="93">
        <v>0</v>
      </c>
      <c r="H597" s="93">
        <v>0</v>
      </c>
      <c r="I597" s="93">
        <v>0</v>
      </c>
      <c r="J597" s="93">
        <v>7964</v>
      </c>
      <c r="K597" s="93">
        <v>0</v>
      </c>
      <c r="L597" s="93">
        <v>0</v>
      </c>
      <c r="M597" s="93">
        <v>0</v>
      </c>
      <c r="N597" s="93">
        <v>0</v>
      </c>
      <c r="O597" s="93">
        <v>7964</v>
      </c>
      <c r="P597" s="93">
        <v>7964</v>
      </c>
      <c r="S597" s="102"/>
    </row>
    <row r="598" spans="1:19" s="101" customFormat="1" ht="15" customHeight="1">
      <c r="A598" s="111"/>
      <c r="B598" s="116"/>
      <c r="C598" s="56" t="s">
        <v>314</v>
      </c>
      <c r="D598" s="93">
        <v>0</v>
      </c>
      <c r="E598" s="93">
        <v>1725.4</v>
      </c>
      <c r="F598" s="93">
        <f t="shared" si="293"/>
        <v>1726</v>
      </c>
      <c r="G598" s="93">
        <v>0</v>
      </c>
      <c r="H598" s="93">
        <v>0</v>
      </c>
      <c r="I598" s="93">
        <v>0</v>
      </c>
      <c r="J598" s="93">
        <v>0</v>
      </c>
      <c r="K598" s="93">
        <v>0</v>
      </c>
      <c r="L598" s="93">
        <v>0</v>
      </c>
      <c r="M598" s="93">
        <v>0</v>
      </c>
      <c r="N598" s="93">
        <v>1726</v>
      </c>
      <c r="O598" s="93">
        <v>0</v>
      </c>
      <c r="P598" s="93">
        <v>0</v>
      </c>
      <c r="S598" s="102"/>
    </row>
    <row r="599" spans="1:16" ht="18" customHeight="1">
      <c r="A599" s="104"/>
      <c r="B599" s="110">
        <v>43</v>
      </c>
      <c r="C599" s="78" t="s">
        <v>141</v>
      </c>
      <c r="D599" s="92">
        <f>D600</f>
        <v>0</v>
      </c>
      <c r="E599" s="92">
        <f>E600</f>
        <v>0</v>
      </c>
      <c r="F599" s="92">
        <f t="shared" si="293"/>
        <v>0</v>
      </c>
      <c r="G599" s="92">
        <f>G600</f>
        <v>0</v>
      </c>
      <c r="H599" s="92">
        <f aca="true" t="shared" si="304" ref="H599:N599">H600</f>
        <v>0</v>
      </c>
      <c r="I599" s="92">
        <f t="shared" si="304"/>
        <v>0</v>
      </c>
      <c r="J599" s="92">
        <f t="shared" si="304"/>
        <v>0</v>
      </c>
      <c r="K599" s="92">
        <f t="shared" si="304"/>
        <v>0</v>
      </c>
      <c r="L599" s="92">
        <f t="shared" si="304"/>
        <v>0</v>
      </c>
      <c r="M599" s="92">
        <f t="shared" si="304"/>
        <v>0</v>
      </c>
      <c r="N599" s="92">
        <f t="shared" si="304"/>
        <v>0</v>
      </c>
      <c r="O599" s="92">
        <v>0</v>
      </c>
      <c r="P599" s="92">
        <v>0</v>
      </c>
    </row>
    <row r="600" spans="1:19" s="101" customFormat="1" ht="15" customHeight="1">
      <c r="A600" s="111"/>
      <c r="B600" s="116"/>
      <c r="C600" s="75"/>
      <c r="D600" s="93">
        <v>0</v>
      </c>
      <c r="E600" s="93">
        <v>0</v>
      </c>
      <c r="F600" s="93">
        <f t="shared" si="293"/>
        <v>0</v>
      </c>
      <c r="G600" s="93">
        <v>0</v>
      </c>
      <c r="H600" s="93">
        <v>0</v>
      </c>
      <c r="I600" s="93">
        <v>0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/>
      <c r="P600" s="93"/>
      <c r="S600" s="102"/>
    </row>
    <row r="601" spans="1:16" ht="24.75" customHeight="1">
      <c r="A601" s="109" t="s">
        <v>34</v>
      </c>
      <c r="B601" s="239" t="s">
        <v>236</v>
      </c>
      <c r="C601" s="240"/>
      <c r="D601" s="94">
        <f>D602</f>
        <v>31870.07</v>
      </c>
      <c r="E601" s="94">
        <f>E602</f>
        <v>54947.22</v>
      </c>
      <c r="F601" s="98">
        <f t="shared" si="293"/>
        <v>0</v>
      </c>
      <c r="G601" s="94">
        <f aca="true" t="shared" si="305" ref="G601:P602">G602</f>
        <v>0</v>
      </c>
      <c r="H601" s="94">
        <f t="shared" si="305"/>
        <v>0</v>
      </c>
      <c r="I601" s="94">
        <f t="shared" si="305"/>
        <v>0</v>
      </c>
      <c r="J601" s="94">
        <f t="shared" si="305"/>
        <v>0</v>
      </c>
      <c r="K601" s="94">
        <f t="shared" si="305"/>
        <v>0</v>
      </c>
      <c r="L601" s="94">
        <f t="shared" si="305"/>
        <v>0</v>
      </c>
      <c r="M601" s="94">
        <f t="shared" si="305"/>
        <v>0</v>
      </c>
      <c r="N601" s="94">
        <f t="shared" si="305"/>
        <v>0</v>
      </c>
      <c r="O601" s="94">
        <f t="shared" si="305"/>
        <v>0</v>
      </c>
      <c r="P601" s="94">
        <f t="shared" si="305"/>
        <v>292614</v>
      </c>
    </row>
    <row r="602" spans="1:16" ht="21" customHeight="1">
      <c r="A602" s="104"/>
      <c r="B602" s="78">
        <v>4</v>
      </c>
      <c r="C602" s="110" t="s">
        <v>126</v>
      </c>
      <c r="D602" s="92">
        <f>D603</f>
        <v>31870.07</v>
      </c>
      <c r="E602" s="92">
        <f>E603</f>
        <v>54947.22</v>
      </c>
      <c r="F602" s="92">
        <f t="shared" si="293"/>
        <v>0</v>
      </c>
      <c r="G602" s="92">
        <f t="shared" si="305"/>
        <v>0</v>
      </c>
      <c r="H602" s="92">
        <f t="shared" si="305"/>
        <v>0</v>
      </c>
      <c r="I602" s="92">
        <f t="shared" si="305"/>
        <v>0</v>
      </c>
      <c r="J602" s="92">
        <f t="shared" si="305"/>
        <v>0</v>
      </c>
      <c r="K602" s="92">
        <f t="shared" si="305"/>
        <v>0</v>
      </c>
      <c r="L602" s="92">
        <f t="shared" si="305"/>
        <v>0</v>
      </c>
      <c r="M602" s="92">
        <f t="shared" si="305"/>
        <v>0</v>
      </c>
      <c r="N602" s="92">
        <f t="shared" si="305"/>
        <v>0</v>
      </c>
      <c r="O602" s="92">
        <f t="shared" si="305"/>
        <v>0</v>
      </c>
      <c r="P602" s="92">
        <f t="shared" si="305"/>
        <v>292614</v>
      </c>
    </row>
    <row r="603" spans="1:16" ht="18" customHeight="1">
      <c r="A603" s="104"/>
      <c r="B603" s="78" t="s">
        <v>82</v>
      </c>
      <c r="C603" s="110" t="s">
        <v>237</v>
      </c>
      <c r="D603" s="92">
        <f>D605+D604</f>
        <v>31870.07</v>
      </c>
      <c r="E603" s="92">
        <f>E605+E604</f>
        <v>54947.22</v>
      </c>
      <c r="F603" s="92">
        <f t="shared" si="293"/>
        <v>0</v>
      </c>
      <c r="G603" s="92">
        <f>G605+G604</f>
        <v>0</v>
      </c>
      <c r="H603" s="92">
        <f aca="true" t="shared" si="306" ref="H603:P603">H605+H604</f>
        <v>0</v>
      </c>
      <c r="I603" s="92">
        <f t="shared" si="306"/>
        <v>0</v>
      </c>
      <c r="J603" s="92">
        <f t="shared" si="306"/>
        <v>0</v>
      </c>
      <c r="K603" s="92">
        <f t="shared" si="306"/>
        <v>0</v>
      </c>
      <c r="L603" s="92">
        <f t="shared" si="306"/>
        <v>0</v>
      </c>
      <c r="M603" s="92">
        <f t="shared" si="306"/>
        <v>0</v>
      </c>
      <c r="N603" s="92">
        <f t="shared" si="306"/>
        <v>0</v>
      </c>
      <c r="O603" s="92">
        <f t="shared" si="306"/>
        <v>0</v>
      </c>
      <c r="P603" s="92">
        <f t="shared" si="306"/>
        <v>292614</v>
      </c>
    </row>
    <row r="604" spans="1:19" s="101" customFormat="1" ht="15" customHeight="1">
      <c r="A604" s="111"/>
      <c r="B604" s="75"/>
      <c r="C604" s="68" t="s">
        <v>310</v>
      </c>
      <c r="D604" s="93">
        <v>31870.07</v>
      </c>
      <c r="E604" s="93">
        <v>0</v>
      </c>
      <c r="F604" s="93">
        <v>0</v>
      </c>
      <c r="G604" s="93">
        <v>0</v>
      </c>
      <c r="H604" s="93">
        <v>0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/>
      <c r="P604" s="93"/>
      <c r="S604" s="102"/>
    </row>
    <row r="605" spans="1:19" s="101" customFormat="1" ht="15" customHeight="1">
      <c r="A605" s="111"/>
      <c r="B605" s="75"/>
      <c r="C605" s="56" t="s">
        <v>314</v>
      </c>
      <c r="D605" s="93">
        <v>0</v>
      </c>
      <c r="E605" s="93">
        <v>54947.22</v>
      </c>
      <c r="F605" s="93">
        <v>0</v>
      </c>
      <c r="G605" s="93">
        <v>0</v>
      </c>
      <c r="H605" s="93">
        <v>0</v>
      </c>
      <c r="I605" s="93">
        <v>0</v>
      </c>
      <c r="J605" s="93">
        <v>0</v>
      </c>
      <c r="K605" s="93">
        <v>0</v>
      </c>
      <c r="L605" s="93">
        <v>0</v>
      </c>
      <c r="M605" s="93">
        <v>0</v>
      </c>
      <c r="N605" s="93">
        <v>0</v>
      </c>
      <c r="O605" s="93"/>
      <c r="P605" s="93">
        <v>292614</v>
      </c>
      <c r="S605" s="102"/>
    </row>
    <row r="606" spans="1:16" ht="36" customHeight="1">
      <c r="A606" s="109"/>
      <c r="B606" s="271" t="s">
        <v>408</v>
      </c>
      <c r="C606" s="272"/>
      <c r="D606" s="145">
        <f>D608</f>
        <v>0</v>
      </c>
      <c r="E606" s="145">
        <f>E608</f>
        <v>0</v>
      </c>
      <c r="F606" s="145">
        <f>SUM(G606:N606)</f>
        <v>74000</v>
      </c>
      <c r="G606" s="145">
        <f aca="true" t="shared" si="307" ref="G606:P606">G608</f>
        <v>74000</v>
      </c>
      <c r="H606" s="145">
        <f t="shared" si="307"/>
        <v>0</v>
      </c>
      <c r="I606" s="145">
        <f t="shared" si="307"/>
        <v>0</v>
      </c>
      <c r="J606" s="145">
        <f t="shared" si="307"/>
        <v>0</v>
      </c>
      <c r="K606" s="145">
        <f t="shared" si="307"/>
        <v>0</v>
      </c>
      <c r="L606" s="145">
        <f t="shared" si="307"/>
        <v>0</v>
      </c>
      <c r="M606" s="145">
        <f t="shared" si="307"/>
        <v>0</v>
      </c>
      <c r="N606" s="145">
        <f t="shared" si="307"/>
        <v>0</v>
      </c>
      <c r="O606" s="145">
        <f t="shared" si="307"/>
        <v>316000</v>
      </c>
      <c r="P606" s="145">
        <f t="shared" si="307"/>
        <v>361000</v>
      </c>
    </row>
    <row r="607" spans="1:16" ht="30" customHeight="1">
      <c r="A607" s="121"/>
      <c r="B607" s="235" t="s">
        <v>219</v>
      </c>
      <c r="C607" s="236"/>
      <c r="D607" s="90">
        <f>D608</f>
        <v>0</v>
      </c>
      <c r="E607" s="90">
        <f>E608</f>
        <v>0</v>
      </c>
      <c r="F607" s="90">
        <f aca="true" t="shared" si="308" ref="F607:F614">SUM(G607:N607)</f>
        <v>74000</v>
      </c>
      <c r="G607" s="90">
        <f>G608</f>
        <v>74000</v>
      </c>
      <c r="H607" s="90">
        <f aca="true" t="shared" si="309" ref="H607:P607">H608</f>
        <v>0</v>
      </c>
      <c r="I607" s="90">
        <f t="shared" si="309"/>
        <v>0</v>
      </c>
      <c r="J607" s="90">
        <f t="shared" si="309"/>
        <v>0</v>
      </c>
      <c r="K607" s="90">
        <f t="shared" si="309"/>
        <v>0</v>
      </c>
      <c r="L607" s="90">
        <f t="shared" si="309"/>
        <v>0</v>
      </c>
      <c r="M607" s="90">
        <f t="shared" si="309"/>
        <v>0</v>
      </c>
      <c r="N607" s="90">
        <f t="shared" si="309"/>
        <v>0</v>
      </c>
      <c r="O607" s="90">
        <f>O608</f>
        <v>316000</v>
      </c>
      <c r="P607" s="90">
        <f t="shared" si="309"/>
        <v>361000</v>
      </c>
    </row>
    <row r="608" spans="1:16" ht="24.75" customHeight="1">
      <c r="A608" s="109" t="s">
        <v>362</v>
      </c>
      <c r="B608" s="239" t="s">
        <v>241</v>
      </c>
      <c r="C608" s="240"/>
      <c r="D608" s="94">
        <f>D609+D617</f>
        <v>0</v>
      </c>
      <c r="E608" s="94">
        <f>E609+E617</f>
        <v>0</v>
      </c>
      <c r="F608" s="98">
        <f t="shared" si="308"/>
        <v>74000</v>
      </c>
      <c r="G608" s="94">
        <f aca="true" t="shared" si="310" ref="G608:P608">G609+G617</f>
        <v>74000</v>
      </c>
      <c r="H608" s="94">
        <f t="shared" si="310"/>
        <v>0</v>
      </c>
      <c r="I608" s="94">
        <f t="shared" si="310"/>
        <v>0</v>
      </c>
      <c r="J608" s="94">
        <f t="shared" si="310"/>
        <v>0</v>
      </c>
      <c r="K608" s="94">
        <f t="shared" si="310"/>
        <v>0</v>
      </c>
      <c r="L608" s="94">
        <f t="shared" si="310"/>
        <v>0</v>
      </c>
      <c r="M608" s="94">
        <f t="shared" si="310"/>
        <v>0</v>
      </c>
      <c r="N608" s="94">
        <f t="shared" si="310"/>
        <v>0</v>
      </c>
      <c r="O608" s="94">
        <f t="shared" si="310"/>
        <v>316000</v>
      </c>
      <c r="P608" s="94">
        <f t="shared" si="310"/>
        <v>361000</v>
      </c>
    </row>
    <row r="609" spans="1:16" ht="21" customHeight="1">
      <c r="A609" s="104"/>
      <c r="B609" s="78">
        <v>3</v>
      </c>
      <c r="C609" s="110" t="s">
        <v>3</v>
      </c>
      <c r="D609" s="92">
        <f>D610+D613+D615</f>
        <v>0</v>
      </c>
      <c r="E609" s="92">
        <f>E610+E613+E615</f>
        <v>0</v>
      </c>
      <c r="F609" s="92">
        <f t="shared" si="308"/>
        <v>71000</v>
      </c>
      <c r="G609" s="92">
        <f aca="true" t="shared" si="311" ref="G609:P609">G610+G613+G615</f>
        <v>71000</v>
      </c>
      <c r="H609" s="92">
        <f t="shared" si="311"/>
        <v>0</v>
      </c>
      <c r="I609" s="92">
        <f t="shared" si="311"/>
        <v>0</v>
      </c>
      <c r="J609" s="92">
        <f t="shared" si="311"/>
        <v>0</v>
      </c>
      <c r="K609" s="92">
        <f t="shared" si="311"/>
        <v>0</v>
      </c>
      <c r="L609" s="92">
        <f t="shared" si="311"/>
        <v>0</v>
      </c>
      <c r="M609" s="92">
        <f t="shared" si="311"/>
        <v>0</v>
      </c>
      <c r="N609" s="92">
        <f t="shared" si="311"/>
        <v>0</v>
      </c>
      <c r="O609" s="92">
        <f t="shared" si="311"/>
        <v>301000</v>
      </c>
      <c r="P609" s="92">
        <f t="shared" si="311"/>
        <v>341000</v>
      </c>
    </row>
    <row r="610" spans="1:16" ht="18" customHeight="1">
      <c r="A610" s="104"/>
      <c r="B610" s="78">
        <v>31</v>
      </c>
      <c r="C610" s="78" t="s">
        <v>6</v>
      </c>
      <c r="D610" s="92">
        <f>D611+D612</f>
        <v>0</v>
      </c>
      <c r="E610" s="92">
        <f>E611+E612</f>
        <v>0</v>
      </c>
      <c r="F610" s="92">
        <f t="shared" si="308"/>
        <v>49000</v>
      </c>
      <c r="G610" s="92">
        <f>G611+G612</f>
        <v>49000</v>
      </c>
      <c r="H610" s="92">
        <f aca="true" t="shared" si="312" ref="H610:P610">H611+H612</f>
        <v>0</v>
      </c>
      <c r="I610" s="92">
        <f t="shared" si="312"/>
        <v>0</v>
      </c>
      <c r="J610" s="92">
        <f t="shared" si="312"/>
        <v>0</v>
      </c>
      <c r="K610" s="92">
        <f t="shared" si="312"/>
        <v>0</v>
      </c>
      <c r="L610" s="92">
        <f t="shared" si="312"/>
        <v>0</v>
      </c>
      <c r="M610" s="92">
        <f t="shared" si="312"/>
        <v>0</v>
      </c>
      <c r="N610" s="92">
        <f t="shared" si="312"/>
        <v>0</v>
      </c>
      <c r="O610" s="92">
        <f t="shared" si="312"/>
        <v>100000</v>
      </c>
      <c r="P610" s="92">
        <f t="shared" si="312"/>
        <v>120000</v>
      </c>
    </row>
    <row r="611" spans="1:19" s="101" customFormat="1" ht="15" customHeight="1">
      <c r="A611" s="111"/>
      <c r="B611" s="75"/>
      <c r="C611" s="56" t="s">
        <v>295</v>
      </c>
      <c r="D611" s="93">
        <v>0</v>
      </c>
      <c r="E611" s="93">
        <v>0</v>
      </c>
      <c r="F611" s="93">
        <f t="shared" si="308"/>
        <v>49000</v>
      </c>
      <c r="G611" s="93">
        <v>49000</v>
      </c>
      <c r="H611" s="93">
        <v>0</v>
      </c>
      <c r="I611" s="93">
        <v>0</v>
      </c>
      <c r="J611" s="93">
        <v>0</v>
      </c>
      <c r="K611" s="93">
        <v>0</v>
      </c>
      <c r="L611" s="93">
        <v>0</v>
      </c>
      <c r="M611" s="93">
        <v>0</v>
      </c>
      <c r="N611" s="93">
        <v>0</v>
      </c>
      <c r="O611" s="93">
        <v>90000</v>
      </c>
      <c r="P611" s="93">
        <v>105000</v>
      </c>
      <c r="S611" s="102"/>
    </row>
    <row r="612" spans="1:19" s="101" customFormat="1" ht="15" customHeight="1">
      <c r="A612" s="111"/>
      <c r="B612" s="75"/>
      <c r="C612" s="56" t="s">
        <v>312</v>
      </c>
      <c r="D612" s="93">
        <v>0</v>
      </c>
      <c r="E612" s="93">
        <v>0</v>
      </c>
      <c r="F612" s="93">
        <f t="shared" si="308"/>
        <v>0</v>
      </c>
      <c r="G612" s="93">
        <v>0</v>
      </c>
      <c r="H612" s="93">
        <v>0</v>
      </c>
      <c r="I612" s="93">
        <v>0</v>
      </c>
      <c r="J612" s="93">
        <v>0</v>
      </c>
      <c r="K612" s="93">
        <v>0</v>
      </c>
      <c r="L612" s="93">
        <v>0</v>
      </c>
      <c r="M612" s="93">
        <v>0</v>
      </c>
      <c r="N612" s="93">
        <v>0</v>
      </c>
      <c r="O612" s="93">
        <v>10000</v>
      </c>
      <c r="P612" s="93">
        <v>15000</v>
      </c>
      <c r="S612" s="102"/>
    </row>
    <row r="613" spans="1:16" ht="18" customHeight="1">
      <c r="A613" s="104"/>
      <c r="B613" s="78">
        <v>32</v>
      </c>
      <c r="C613" s="78" t="s">
        <v>8</v>
      </c>
      <c r="D613" s="92">
        <f>D5742</f>
        <v>0</v>
      </c>
      <c r="E613" s="92">
        <f>E5742</f>
        <v>0</v>
      </c>
      <c r="F613" s="92">
        <f t="shared" si="308"/>
        <v>21000</v>
      </c>
      <c r="G613" s="92">
        <f>G614</f>
        <v>21000</v>
      </c>
      <c r="H613" s="92">
        <f aca="true" t="shared" si="313" ref="H613:P613">H614</f>
        <v>0</v>
      </c>
      <c r="I613" s="92">
        <f t="shared" si="313"/>
        <v>0</v>
      </c>
      <c r="J613" s="92">
        <f t="shared" si="313"/>
        <v>0</v>
      </c>
      <c r="K613" s="92">
        <f t="shared" si="313"/>
        <v>0</v>
      </c>
      <c r="L613" s="92">
        <f t="shared" si="313"/>
        <v>0</v>
      </c>
      <c r="M613" s="92">
        <f t="shared" si="313"/>
        <v>0</v>
      </c>
      <c r="N613" s="92">
        <f t="shared" si="313"/>
        <v>0</v>
      </c>
      <c r="O613" s="92">
        <f t="shared" si="313"/>
        <v>200000</v>
      </c>
      <c r="P613" s="92">
        <f t="shared" si="313"/>
        <v>220000</v>
      </c>
    </row>
    <row r="614" spans="1:19" s="101" customFormat="1" ht="15" customHeight="1">
      <c r="A614" s="111"/>
      <c r="B614" s="137"/>
      <c r="C614" s="56" t="s">
        <v>295</v>
      </c>
      <c r="D614" s="93">
        <v>0</v>
      </c>
      <c r="E614" s="93">
        <v>0</v>
      </c>
      <c r="F614" s="93">
        <f t="shared" si="308"/>
        <v>21000</v>
      </c>
      <c r="G614" s="93">
        <v>21000</v>
      </c>
      <c r="H614" s="93">
        <v>0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  <c r="N614" s="93">
        <v>0</v>
      </c>
      <c r="O614" s="93">
        <v>200000</v>
      </c>
      <c r="P614" s="93">
        <v>220000</v>
      </c>
      <c r="S614" s="102"/>
    </row>
    <row r="615" spans="1:21" ht="18" customHeight="1">
      <c r="A615" s="104"/>
      <c r="B615" s="78" t="s">
        <v>116</v>
      </c>
      <c r="C615" s="78" t="s">
        <v>119</v>
      </c>
      <c r="D615" s="92">
        <f>D616</f>
        <v>0</v>
      </c>
      <c r="E615" s="92">
        <f>E616</f>
        <v>0</v>
      </c>
      <c r="F615" s="92">
        <f aca="true" t="shared" si="314" ref="F615:F620">SUM(G615:N615)</f>
        <v>1000</v>
      </c>
      <c r="G615" s="92">
        <f>G616</f>
        <v>1000</v>
      </c>
      <c r="H615" s="92">
        <f aca="true" t="shared" si="315" ref="H615:N615">H616</f>
        <v>0</v>
      </c>
      <c r="I615" s="92">
        <f t="shared" si="315"/>
        <v>0</v>
      </c>
      <c r="J615" s="92">
        <f t="shared" si="315"/>
        <v>0</v>
      </c>
      <c r="K615" s="92">
        <f t="shared" si="315"/>
        <v>0</v>
      </c>
      <c r="L615" s="92">
        <f t="shared" si="315"/>
        <v>0</v>
      </c>
      <c r="M615" s="92">
        <f t="shared" si="315"/>
        <v>0</v>
      </c>
      <c r="N615" s="92">
        <f t="shared" si="315"/>
        <v>0</v>
      </c>
      <c r="O615" s="92">
        <f>O616</f>
        <v>1000</v>
      </c>
      <c r="P615" s="92">
        <f>P616</f>
        <v>1000</v>
      </c>
      <c r="R615" s="106"/>
      <c r="T615" s="106"/>
      <c r="U615" s="106"/>
    </row>
    <row r="616" spans="1:21" s="101" customFormat="1" ht="15" customHeight="1">
      <c r="A616" s="111"/>
      <c r="B616" s="137"/>
      <c r="C616" s="56" t="s">
        <v>295</v>
      </c>
      <c r="D616" s="93">
        <v>0</v>
      </c>
      <c r="E616" s="93">
        <v>0</v>
      </c>
      <c r="F616" s="93">
        <f t="shared" si="314"/>
        <v>1000</v>
      </c>
      <c r="G616" s="93">
        <v>1000</v>
      </c>
      <c r="H616" s="93">
        <v>0</v>
      </c>
      <c r="I616" s="93">
        <v>0</v>
      </c>
      <c r="J616" s="93">
        <v>0</v>
      </c>
      <c r="K616" s="93">
        <v>0</v>
      </c>
      <c r="L616" s="93">
        <v>0</v>
      </c>
      <c r="M616" s="93">
        <v>0</v>
      </c>
      <c r="N616" s="93">
        <v>0</v>
      </c>
      <c r="O616" s="93">
        <v>1000</v>
      </c>
      <c r="P616" s="93">
        <v>1000</v>
      </c>
      <c r="R616" s="102"/>
      <c r="S616" s="102"/>
      <c r="T616" s="102"/>
      <c r="U616" s="102"/>
    </row>
    <row r="617" spans="1:21" ht="21" customHeight="1">
      <c r="A617" s="104"/>
      <c r="B617" s="78" t="s">
        <v>81</v>
      </c>
      <c r="C617" s="78" t="s">
        <v>117</v>
      </c>
      <c r="D617" s="92">
        <f>D618</f>
        <v>0</v>
      </c>
      <c r="E617" s="92">
        <f>E618</f>
        <v>0</v>
      </c>
      <c r="F617" s="92">
        <f t="shared" si="314"/>
        <v>3000</v>
      </c>
      <c r="G617" s="92">
        <f>G618</f>
        <v>3000</v>
      </c>
      <c r="H617" s="92">
        <f aca="true" t="shared" si="316" ref="H617:P618">H618</f>
        <v>0</v>
      </c>
      <c r="I617" s="92">
        <f t="shared" si="316"/>
        <v>0</v>
      </c>
      <c r="J617" s="92">
        <f t="shared" si="316"/>
        <v>0</v>
      </c>
      <c r="K617" s="92">
        <f t="shared" si="316"/>
        <v>0</v>
      </c>
      <c r="L617" s="92">
        <f t="shared" si="316"/>
        <v>0</v>
      </c>
      <c r="M617" s="92">
        <f t="shared" si="316"/>
        <v>0</v>
      </c>
      <c r="N617" s="92">
        <f t="shared" si="316"/>
        <v>0</v>
      </c>
      <c r="O617" s="92">
        <f t="shared" si="316"/>
        <v>15000</v>
      </c>
      <c r="P617" s="92">
        <f t="shared" si="316"/>
        <v>20000</v>
      </c>
      <c r="R617" s="106"/>
      <c r="T617" s="106"/>
      <c r="U617" s="106"/>
    </row>
    <row r="618" spans="1:21" ht="18" customHeight="1">
      <c r="A618" s="104"/>
      <c r="B618" s="78" t="s">
        <v>85</v>
      </c>
      <c r="C618" s="78" t="s">
        <v>118</v>
      </c>
      <c r="D618" s="92">
        <f>D619</f>
        <v>0</v>
      </c>
      <c r="E618" s="92">
        <f>E619</f>
        <v>0</v>
      </c>
      <c r="F618" s="92">
        <f t="shared" si="314"/>
        <v>3000</v>
      </c>
      <c r="G618" s="92">
        <f>G619</f>
        <v>3000</v>
      </c>
      <c r="H618" s="92">
        <f t="shared" si="316"/>
        <v>0</v>
      </c>
      <c r="I618" s="92">
        <f t="shared" si="316"/>
        <v>0</v>
      </c>
      <c r="J618" s="92">
        <f t="shared" si="316"/>
        <v>0</v>
      </c>
      <c r="K618" s="92">
        <f t="shared" si="316"/>
        <v>0</v>
      </c>
      <c r="L618" s="92">
        <f t="shared" si="316"/>
        <v>0</v>
      </c>
      <c r="M618" s="92">
        <f t="shared" si="316"/>
        <v>0</v>
      </c>
      <c r="N618" s="92">
        <f t="shared" si="316"/>
        <v>0</v>
      </c>
      <c r="O618" s="92">
        <f t="shared" si="316"/>
        <v>15000</v>
      </c>
      <c r="P618" s="92">
        <f t="shared" si="316"/>
        <v>20000</v>
      </c>
      <c r="R618" s="106"/>
      <c r="T618" s="106"/>
      <c r="U618" s="106"/>
    </row>
    <row r="619" spans="1:21" s="101" customFormat="1" ht="15" customHeight="1">
      <c r="A619" s="111"/>
      <c r="B619" s="75"/>
      <c r="C619" s="56" t="s">
        <v>295</v>
      </c>
      <c r="D619" s="93">
        <v>0</v>
      </c>
      <c r="E619" s="93">
        <v>0</v>
      </c>
      <c r="F619" s="93">
        <f t="shared" si="314"/>
        <v>3000</v>
      </c>
      <c r="G619" s="93">
        <v>3000</v>
      </c>
      <c r="H619" s="93">
        <v>0</v>
      </c>
      <c r="I619" s="93">
        <v>0</v>
      </c>
      <c r="J619" s="93">
        <v>0</v>
      </c>
      <c r="K619" s="93">
        <v>0</v>
      </c>
      <c r="L619" s="93">
        <v>0</v>
      </c>
      <c r="M619" s="93">
        <v>0</v>
      </c>
      <c r="N619" s="93">
        <v>0</v>
      </c>
      <c r="O619" s="93">
        <v>15000</v>
      </c>
      <c r="P619" s="93">
        <v>20000</v>
      </c>
      <c r="R619" s="102"/>
      <c r="S619" s="102"/>
      <c r="T619" s="102"/>
      <c r="U619" s="102"/>
    </row>
    <row r="620" spans="1:21" s="62" customFormat="1" ht="30" customHeight="1">
      <c r="A620" s="162"/>
      <c r="B620" s="163"/>
      <c r="C620" s="164" t="s">
        <v>4</v>
      </c>
      <c r="D620" s="165">
        <f>D10</f>
        <v>4821374.747</v>
      </c>
      <c r="E620" s="165">
        <f>E10</f>
        <v>8179158.529999998</v>
      </c>
      <c r="F620" s="165">
        <f t="shared" si="314"/>
        <v>11677900</v>
      </c>
      <c r="G620" s="165">
        <f aca="true" t="shared" si="317" ref="G620:P620">G10</f>
        <v>4659230</v>
      </c>
      <c r="H620" s="165">
        <f t="shared" si="317"/>
        <v>1143723</v>
      </c>
      <c r="I620" s="165">
        <f t="shared" si="317"/>
        <v>1292694</v>
      </c>
      <c r="J620" s="165">
        <f t="shared" si="317"/>
        <v>1067509</v>
      </c>
      <c r="K620" s="167">
        <f t="shared" si="317"/>
        <v>670</v>
      </c>
      <c r="L620" s="165">
        <f t="shared" si="317"/>
        <v>600</v>
      </c>
      <c r="M620" s="165">
        <f t="shared" si="317"/>
        <v>0</v>
      </c>
      <c r="N620" s="165">
        <f t="shared" si="317"/>
        <v>3513474</v>
      </c>
      <c r="O620" s="165">
        <f t="shared" si="317"/>
        <v>11317916</v>
      </c>
      <c r="P620" s="165">
        <f t="shared" si="317"/>
        <v>10170291</v>
      </c>
      <c r="R620" s="166"/>
      <c r="S620" s="166"/>
      <c r="T620" s="166"/>
      <c r="U620" s="166"/>
    </row>
    <row r="621" spans="18:21" ht="15" customHeight="1">
      <c r="R621" s="106"/>
      <c r="T621" s="106"/>
      <c r="U621" s="106"/>
    </row>
    <row r="622" spans="18:21" ht="15" customHeight="1">
      <c r="R622" s="106"/>
      <c r="T622" s="106"/>
      <c r="U622" s="106"/>
    </row>
    <row r="623" spans="18:21" ht="15" customHeight="1">
      <c r="R623" s="106"/>
      <c r="T623" s="106"/>
      <c r="U623" s="106"/>
    </row>
    <row r="624" spans="18:21" ht="15" customHeight="1">
      <c r="R624" s="106"/>
      <c r="T624" s="106"/>
      <c r="U624" s="106"/>
    </row>
    <row r="625" spans="18:21" ht="15" customHeight="1">
      <c r="R625" s="106"/>
      <c r="T625" s="106"/>
      <c r="U625" s="106"/>
    </row>
    <row r="626" spans="18:20" ht="15" customHeight="1">
      <c r="R626" s="106"/>
      <c r="T626" s="106"/>
    </row>
    <row r="627" spans="18:20" ht="15" customHeight="1">
      <c r="R627" s="106"/>
      <c r="T627" s="106"/>
    </row>
    <row r="628" spans="18:20" ht="15" customHeight="1">
      <c r="R628" s="106"/>
      <c r="T628" s="106"/>
    </row>
    <row r="629" spans="18:20" ht="15" customHeight="1">
      <c r="R629" s="106"/>
      <c r="T629" s="106"/>
    </row>
    <row r="630" ht="15" customHeight="1">
      <c r="T630" s="106"/>
    </row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</sheetData>
  <sheetProtection/>
  <mergeCells count="255">
    <mergeCell ref="P369:P370"/>
    <mergeCell ref="D70:D71"/>
    <mergeCell ref="D235:D236"/>
    <mergeCell ref="D134:D135"/>
    <mergeCell ref="E134:E135"/>
    <mergeCell ref="D268:D269"/>
    <mergeCell ref="D337:D338"/>
    <mergeCell ref="D369:D370"/>
    <mergeCell ref="O103:O104"/>
    <mergeCell ref="O337:O338"/>
    <mergeCell ref="P337:P338"/>
    <mergeCell ref="O235:O236"/>
    <mergeCell ref="A369:A370"/>
    <mergeCell ref="B369:B370"/>
    <mergeCell ref="C369:C370"/>
    <mergeCell ref="E369:E370"/>
    <mergeCell ref="F369:F370"/>
    <mergeCell ref="G369:N369"/>
    <mergeCell ref="O369:O370"/>
    <mergeCell ref="A337:A338"/>
    <mergeCell ref="E337:E338"/>
    <mergeCell ref="F337:F338"/>
    <mergeCell ref="G337:N337"/>
    <mergeCell ref="A103:A104"/>
    <mergeCell ref="D103:D104"/>
    <mergeCell ref="E103:E104"/>
    <mergeCell ref="F103:F104"/>
    <mergeCell ref="G103:N103"/>
    <mergeCell ref="A235:A236"/>
    <mergeCell ref="B235:B236"/>
    <mergeCell ref="P103:P104"/>
    <mergeCell ref="P235:P236"/>
    <mergeCell ref="P552:P553"/>
    <mergeCell ref="E580:E581"/>
    <mergeCell ref="F580:F581"/>
    <mergeCell ref="A70:A71"/>
    <mergeCell ref="B70:B71"/>
    <mergeCell ref="C70:C71"/>
    <mergeCell ref="E70:E71"/>
    <mergeCell ref="F70:F71"/>
    <mergeCell ref="G70:N70"/>
    <mergeCell ref="O70:O71"/>
    <mergeCell ref="O446:O447"/>
    <mergeCell ref="B446:B447"/>
    <mergeCell ref="C446:C447"/>
    <mergeCell ref="E446:E447"/>
    <mergeCell ref="F446:F447"/>
    <mergeCell ref="B413:C413"/>
    <mergeCell ref="B421:C421"/>
    <mergeCell ref="B382:C382"/>
    <mergeCell ref="P446:P447"/>
    <mergeCell ref="D446:D447"/>
    <mergeCell ref="A446:A447"/>
    <mergeCell ref="G446:N446"/>
    <mergeCell ref="A406:A407"/>
    <mergeCell ref="B406:B407"/>
    <mergeCell ref="C406:C407"/>
    <mergeCell ref="E406:E407"/>
    <mergeCell ref="F406:F407"/>
    <mergeCell ref="B473:C473"/>
    <mergeCell ref="B496:C496"/>
    <mergeCell ref="B481:C481"/>
    <mergeCell ref="B460:C460"/>
    <mergeCell ref="B490:C490"/>
    <mergeCell ref="B515:B516"/>
    <mergeCell ref="B468:C468"/>
    <mergeCell ref="A580:A581"/>
    <mergeCell ref="B580:B581"/>
    <mergeCell ref="C580:C581"/>
    <mergeCell ref="G580:N580"/>
    <mergeCell ref="O580:O581"/>
    <mergeCell ref="B513:C513"/>
    <mergeCell ref="A515:A516"/>
    <mergeCell ref="F515:F516"/>
    <mergeCell ref="G515:N515"/>
    <mergeCell ref="O515:O516"/>
    <mergeCell ref="P580:P581"/>
    <mergeCell ref="D580:D581"/>
    <mergeCell ref="O406:O407"/>
    <mergeCell ref="P406:P407"/>
    <mergeCell ref="B525:C525"/>
    <mergeCell ref="B529:C529"/>
    <mergeCell ref="C515:C516"/>
    <mergeCell ref="F552:F553"/>
    <mergeCell ref="G406:N406"/>
    <mergeCell ref="B564:C564"/>
    <mergeCell ref="B606:C606"/>
    <mergeCell ref="B437:C437"/>
    <mergeCell ref="B360:C360"/>
    <mergeCell ref="B560:C560"/>
    <mergeCell ref="B530:C530"/>
    <mergeCell ref="B531:C531"/>
    <mergeCell ref="B552:B553"/>
    <mergeCell ref="B482:C482"/>
    <mergeCell ref="B389:C389"/>
    <mergeCell ref="B427:C427"/>
    <mergeCell ref="B601:C601"/>
    <mergeCell ref="B500:C500"/>
    <mergeCell ref="B495:C495"/>
    <mergeCell ref="G235:N235"/>
    <mergeCell ref="D515:D516"/>
    <mergeCell ref="D552:D553"/>
    <mergeCell ref="D406:D407"/>
    <mergeCell ref="E552:E553"/>
    <mergeCell ref="E515:E516"/>
    <mergeCell ref="B388:C388"/>
    <mergeCell ref="E235:E236"/>
    <mergeCell ref="F235:F236"/>
    <mergeCell ref="B409:C409"/>
    <mergeCell ref="B504:C504"/>
    <mergeCell ref="B294:C294"/>
    <mergeCell ref="B351:C351"/>
    <mergeCell ref="B288:C288"/>
    <mergeCell ref="B262:C262"/>
    <mergeCell ref="B399:C399"/>
    <mergeCell ref="B337:B338"/>
    <mergeCell ref="A134:A135"/>
    <mergeCell ref="B134:B135"/>
    <mergeCell ref="C134:C135"/>
    <mergeCell ref="B202:C202"/>
    <mergeCell ref="B172:C172"/>
    <mergeCell ref="B176:C176"/>
    <mergeCell ref="B180:C180"/>
    <mergeCell ref="B148:C148"/>
    <mergeCell ref="B141:C141"/>
    <mergeCell ref="P37:P38"/>
    <mergeCell ref="B93:C93"/>
    <mergeCell ref="B48:C48"/>
    <mergeCell ref="B112:C112"/>
    <mergeCell ref="B129:C129"/>
    <mergeCell ref="B107:C107"/>
    <mergeCell ref="B57:C57"/>
    <mergeCell ref="B116:C116"/>
    <mergeCell ref="B125:C125"/>
    <mergeCell ref="P70:P71"/>
    <mergeCell ref="G552:N552"/>
    <mergeCell ref="O552:O553"/>
    <mergeCell ref="B120:C120"/>
    <mergeCell ref="B189:C189"/>
    <mergeCell ref="B242:C242"/>
    <mergeCell ref="B252:C252"/>
    <mergeCell ref="B158:C158"/>
    <mergeCell ref="B167:C167"/>
    <mergeCell ref="B223:C223"/>
    <mergeCell ref="B217:C217"/>
    <mergeCell ref="C552:C553"/>
    <mergeCell ref="B472:C472"/>
    <mergeCell ref="B477:C477"/>
    <mergeCell ref="B130:C130"/>
    <mergeCell ref="B208:C208"/>
    <mergeCell ref="B228:C228"/>
    <mergeCell ref="B305:C305"/>
    <mergeCell ref="B347:C347"/>
    <mergeCell ref="B395:C395"/>
    <mergeCell ref="B509:C509"/>
    <mergeCell ref="O37:O38"/>
    <mergeCell ref="B23:C23"/>
    <mergeCell ref="E37:E38"/>
    <mergeCell ref="B56:C56"/>
    <mergeCell ref="G37:N37"/>
    <mergeCell ref="B27:C27"/>
    <mergeCell ref="B40:C40"/>
    <mergeCell ref="B37:B38"/>
    <mergeCell ref="C37:C38"/>
    <mergeCell ref="A37:A38"/>
    <mergeCell ref="F37:F38"/>
    <mergeCell ref="C7:C8"/>
    <mergeCell ref="B13:C13"/>
    <mergeCell ref="B103:B104"/>
    <mergeCell ref="C103:C104"/>
    <mergeCell ref="B41:C41"/>
    <mergeCell ref="D37:D38"/>
    <mergeCell ref="B75:C75"/>
    <mergeCell ref="B81:C81"/>
    <mergeCell ref="B65:C65"/>
    <mergeCell ref="B97:C97"/>
    <mergeCell ref="B80:C80"/>
    <mergeCell ref="B66:C66"/>
    <mergeCell ref="B106:C106"/>
    <mergeCell ref="B89:C89"/>
    <mergeCell ref="B85:C85"/>
    <mergeCell ref="B12:C12"/>
    <mergeCell ref="F7:F8"/>
    <mergeCell ref="D7:D8"/>
    <mergeCell ref="A7:A8"/>
    <mergeCell ref="B7:B8"/>
    <mergeCell ref="O7:O8"/>
    <mergeCell ref="E7:E8"/>
    <mergeCell ref="P515:P516"/>
    <mergeCell ref="E268:E269"/>
    <mergeCell ref="B284:C284"/>
    <mergeCell ref="B332:C332"/>
    <mergeCell ref="B443:C443"/>
    <mergeCell ref="P268:P269"/>
    <mergeCell ref="B309:C309"/>
    <mergeCell ref="B364:C364"/>
    <mergeCell ref="B467:C467"/>
    <mergeCell ref="F268:F269"/>
    <mergeCell ref="O268:O269"/>
    <mergeCell ref="B608:C608"/>
    <mergeCell ref="B375:C375"/>
    <mergeCell ref="C268:C269"/>
    <mergeCell ref="B575:C575"/>
    <mergeCell ref="B574:C574"/>
    <mergeCell ref="B555:C555"/>
    <mergeCell ref="B486:C486"/>
    <mergeCell ref="G268:N268"/>
    <mergeCell ref="B304:C304"/>
    <mergeCell ref="B573:C573"/>
    <mergeCell ref="B521:C521"/>
    <mergeCell ref="B147:C147"/>
    <mergeCell ref="B268:B269"/>
    <mergeCell ref="B152:C152"/>
    <mergeCell ref="B247:C247"/>
    <mergeCell ref="B251:C251"/>
    <mergeCell ref="B209:C209"/>
    <mergeCell ref="B300:C300"/>
    <mergeCell ref="B346:C346"/>
    <mergeCell ref="B218:C218"/>
    <mergeCell ref="B238:C238"/>
    <mergeCell ref="B257:C257"/>
    <mergeCell ref="B213:C213"/>
    <mergeCell ref="B256:C256"/>
    <mergeCell ref="B319:C319"/>
    <mergeCell ref="C235:C236"/>
    <mergeCell ref="C337:C338"/>
    <mergeCell ref="B137:C137"/>
    <mergeCell ref="A268:A269"/>
    <mergeCell ref="B340:C340"/>
    <mergeCell ref="B184:C184"/>
    <mergeCell ref="B196:C196"/>
    <mergeCell ref="B166:C166"/>
    <mergeCell ref="B315:C315"/>
    <mergeCell ref="B277:C277"/>
    <mergeCell ref="B278:C278"/>
    <mergeCell ref="A552:A553"/>
    <mergeCell ref="B607:C607"/>
    <mergeCell ref="B592:C592"/>
    <mergeCell ref="B271:C271"/>
    <mergeCell ref="B368:C368"/>
    <mergeCell ref="B454:C454"/>
    <mergeCell ref="B325:C325"/>
    <mergeCell ref="B355:C355"/>
    <mergeCell ref="B359:C359"/>
    <mergeCell ref="B324:C324"/>
    <mergeCell ref="E1:G1"/>
    <mergeCell ref="B2:P4"/>
    <mergeCell ref="F134:F135"/>
    <mergeCell ref="G134:N134"/>
    <mergeCell ref="O134:O135"/>
    <mergeCell ref="P134:P135"/>
    <mergeCell ref="P7:P8"/>
    <mergeCell ref="G7:N7"/>
    <mergeCell ref="A10:C10"/>
    <mergeCell ref="B11:C11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2023. - Posebni dio</oddHeader>
    <oddFooter>&amp;C&amp;"Arial,Kurziv"&amp;7Stranica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25" sqref="B25:D25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31.28125" style="0" customWidth="1"/>
  </cols>
  <sheetData>
    <row r="1" spans="1:12" s="4" customFormat="1" ht="30" customHeight="1">
      <c r="A1" s="1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2"/>
    </row>
    <row r="2" spans="1:12" s="4" customFormat="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</row>
    <row r="3" spans="1:12" s="27" customFormat="1" ht="21" customHeight="1">
      <c r="A3" s="287" t="s">
        <v>39</v>
      </c>
      <c r="B3" s="287"/>
      <c r="C3" s="287"/>
      <c r="D3" s="287"/>
      <c r="E3" s="34"/>
      <c r="F3" s="34"/>
      <c r="G3" s="34"/>
      <c r="H3" s="34"/>
      <c r="I3" s="34"/>
      <c r="J3" s="34"/>
      <c r="K3" s="34"/>
      <c r="L3" s="34"/>
    </row>
    <row r="4" spans="1:12" s="27" customFormat="1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7" customFormat="1" ht="15" customHeight="1">
      <c r="A5" s="289" t="s">
        <v>402</v>
      </c>
      <c r="B5" s="289"/>
      <c r="C5" s="289"/>
      <c r="D5" s="34"/>
      <c r="E5" s="34"/>
      <c r="F5" s="34"/>
      <c r="G5" s="34"/>
      <c r="H5" s="34"/>
      <c r="I5" s="34"/>
      <c r="J5" s="34"/>
      <c r="K5" s="34"/>
      <c r="L5" s="34"/>
    </row>
    <row r="6" spans="1:12" s="27" customFormat="1" ht="15" customHeight="1">
      <c r="A6" s="289"/>
      <c r="B6" s="289"/>
      <c r="C6" s="289"/>
      <c r="D6" s="34"/>
      <c r="E6" s="34"/>
      <c r="F6" s="34"/>
      <c r="G6" s="34"/>
      <c r="H6" s="34"/>
      <c r="I6" s="34"/>
      <c r="J6" s="34"/>
      <c r="K6" s="34"/>
      <c r="L6" s="34"/>
    </row>
    <row r="7" spans="1:12" s="27" customFormat="1" ht="15" customHeight="1">
      <c r="A7" s="289"/>
      <c r="B7" s="289"/>
      <c r="C7" s="289"/>
      <c r="D7" s="34"/>
      <c r="E7" s="34"/>
      <c r="F7" s="34"/>
      <c r="G7" s="34"/>
      <c r="H7" s="34"/>
      <c r="I7" s="34"/>
      <c r="J7" s="34"/>
      <c r="K7" s="34"/>
      <c r="L7" s="34"/>
    </row>
    <row r="8" spans="1:12" s="27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27" customFormat="1" ht="20.25" customHeight="1">
      <c r="A9" s="287" t="s">
        <v>44</v>
      </c>
      <c r="B9" s="287"/>
      <c r="C9" s="287"/>
      <c r="D9" s="287"/>
      <c r="E9" s="34"/>
      <c r="F9" s="34"/>
      <c r="G9" s="34"/>
      <c r="H9" s="34"/>
      <c r="I9" s="34"/>
      <c r="J9" s="34"/>
      <c r="K9" s="34"/>
      <c r="L9" s="34"/>
    </row>
    <row r="10" spans="1:12" s="27" customFormat="1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27" customFormat="1" ht="33.75" customHeight="1">
      <c r="A11" s="289" t="s">
        <v>401</v>
      </c>
      <c r="B11" s="289"/>
      <c r="C11" s="289"/>
      <c r="D11" s="289"/>
      <c r="E11" s="34"/>
      <c r="F11" s="34"/>
      <c r="G11" s="34"/>
      <c r="H11" s="34"/>
      <c r="I11" s="34"/>
      <c r="J11" s="34"/>
      <c r="K11" s="34"/>
      <c r="L11" s="34"/>
    </row>
    <row r="12" spans="1:12" s="27" customFormat="1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27" customFormat="1" ht="15" customHeight="1">
      <c r="A13" s="287" t="s">
        <v>40</v>
      </c>
      <c r="B13" s="287"/>
      <c r="C13" s="287"/>
      <c r="D13" s="287"/>
      <c r="E13" s="34"/>
      <c r="F13" s="34"/>
      <c r="G13" s="34"/>
      <c r="H13" s="34"/>
      <c r="I13" s="34"/>
      <c r="J13" s="34"/>
      <c r="K13" s="34"/>
      <c r="L13" s="34"/>
    </row>
    <row r="14" spans="1:12" s="27" customFormat="1" ht="15" customHeight="1">
      <c r="A14" s="287" t="s">
        <v>41</v>
      </c>
      <c r="B14" s="287"/>
      <c r="C14" s="287"/>
      <c r="D14" s="287"/>
      <c r="E14" s="34"/>
      <c r="F14" s="34"/>
      <c r="G14" s="34"/>
      <c r="H14" s="34"/>
      <c r="I14" s="34"/>
      <c r="J14" s="34"/>
      <c r="K14" s="34"/>
      <c r="L14" s="34"/>
    </row>
    <row r="15" spans="1:12" s="27" customFormat="1" ht="15" customHeight="1">
      <c r="A15" s="288" t="s">
        <v>42</v>
      </c>
      <c r="B15" s="288"/>
      <c r="C15" s="288"/>
      <c r="D15" s="288"/>
      <c r="E15" s="34"/>
      <c r="F15" s="34"/>
      <c r="G15" s="34"/>
      <c r="H15" s="34"/>
      <c r="I15" s="34"/>
      <c r="J15" s="34"/>
      <c r="K15" s="34"/>
      <c r="L15" s="34"/>
    </row>
    <row r="16" spans="1:12" s="4" customFormat="1" ht="15" customHeight="1">
      <c r="A16" s="288" t="s">
        <v>80</v>
      </c>
      <c r="B16" s="288"/>
      <c r="C16" s="288"/>
      <c r="D16" s="288"/>
      <c r="E16" s="37"/>
      <c r="F16" s="37"/>
      <c r="G16" s="37"/>
      <c r="H16" s="37"/>
      <c r="I16" s="37"/>
      <c r="J16" s="37"/>
      <c r="K16" s="37"/>
      <c r="L16" s="12"/>
    </row>
    <row r="17" spans="1:12" s="4" customFormat="1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2"/>
    </row>
    <row r="18" spans="1:12" s="4" customFormat="1" ht="1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2"/>
    </row>
    <row r="19" spans="1:12" s="27" customFormat="1" ht="15" customHeight="1">
      <c r="A19" s="34" t="s">
        <v>406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27" customFormat="1" ht="15" customHeight="1">
      <c r="A20" s="34" t="s">
        <v>405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27" customFormat="1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27" customFormat="1" ht="16.5" customHeight="1">
      <c r="A22" s="34" t="s">
        <v>404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27" customFormat="1" ht="23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27" customFormat="1" ht="15.75" customHeight="1">
      <c r="A24" s="34"/>
      <c r="B24" s="34"/>
      <c r="C24" s="33"/>
      <c r="D24" s="33"/>
      <c r="E24" s="34"/>
      <c r="F24" s="34"/>
      <c r="G24" s="34"/>
      <c r="H24" s="34"/>
      <c r="I24" s="34"/>
      <c r="J24" s="34"/>
      <c r="K24" s="34"/>
      <c r="L24" s="34"/>
    </row>
    <row r="25" spans="1:12" s="27" customFormat="1" ht="21.75" customHeight="1">
      <c r="A25" s="34"/>
      <c r="B25" s="284" t="s">
        <v>87</v>
      </c>
      <c r="C25" s="284"/>
      <c r="D25" s="284"/>
      <c r="E25" s="34"/>
      <c r="F25" s="34"/>
      <c r="G25" s="34"/>
      <c r="H25" s="34"/>
      <c r="I25" s="34"/>
      <c r="J25" s="34"/>
      <c r="K25" s="34"/>
      <c r="L25" s="34"/>
    </row>
    <row r="26" spans="1:12" s="27" customFormat="1" ht="15.75" customHeight="1">
      <c r="A26" s="34"/>
      <c r="B26" s="34"/>
      <c r="C26" s="285"/>
      <c r="D26" s="285"/>
      <c r="E26" s="34"/>
      <c r="F26" s="34"/>
      <c r="G26" s="34"/>
      <c r="H26" s="34"/>
      <c r="I26" s="34"/>
      <c r="J26" s="34"/>
      <c r="K26" s="34"/>
      <c r="L26" s="34"/>
    </row>
    <row r="27" spans="1:12" s="27" customFormat="1" ht="33.75" customHeight="1">
      <c r="A27" s="34"/>
      <c r="B27" s="35"/>
      <c r="C27" s="36"/>
      <c r="D27" s="36"/>
      <c r="E27" s="34"/>
      <c r="F27" s="34"/>
      <c r="G27" s="34"/>
      <c r="H27" s="34"/>
      <c r="I27" s="34"/>
      <c r="J27" s="34"/>
      <c r="K27" s="34"/>
      <c r="L27" s="34"/>
    </row>
    <row r="28" spans="1:12" s="27" customFormat="1" ht="14.25">
      <c r="A28" s="34"/>
      <c r="B28" s="34"/>
      <c r="C28" s="286" t="s">
        <v>403</v>
      </c>
      <c r="D28" s="286"/>
      <c r="E28" s="34"/>
      <c r="F28" s="34"/>
      <c r="G28" s="34"/>
      <c r="H28" s="34"/>
      <c r="I28" s="34"/>
      <c r="J28" s="34"/>
      <c r="K28" s="34"/>
      <c r="L28" s="34"/>
    </row>
    <row r="29" spans="1:11" s="4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4" customFormat="1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="4" customFormat="1" ht="12"/>
    <row r="32" s="4" customFormat="1" ht="12"/>
  </sheetData>
  <sheetProtection/>
  <mergeCells count="11">
    <mergeCell ref="A5:C7"/>
    <mergeCell ref="B25:D25"/>
    <mergeCell ref="C26:D26"/>
    <mergeCell ref="C28:D28"/>
    <mergeCell ref="A3:D3"/>
    <mergeCell ref="A9:D9"/>
    <mergeCell ref="A13:D13"/>
    <mergeCell ref="A14:D14"/>
    <mergeCell ref="A15:D15"/>
    <mergeCell ref="A16:D16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2022-11-19T10:11:42Z</cp:lastPrinted>
  <dcterms:created xsi:type="dcterms:W3CDTF">2004-01-09T13:07:12Z</dcterms:created>
  <dcterms:modified xsi:type="dcterms:W3CDTF">2022-11-19T18:29:00Z</dcterms:modified>
  <cp:category/>
  <cp:version/>
  <cp:contentType/>
  <cp:contentStatus/>
</cp:coreProperties>
</file>