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2">'3'!$A$1:$H$14</definedName>
    <definedName name="_xlnm.Print_Area" localSheetId="4">'5'!$A:$D</definedName>
  </definedNames>
  <calcPr fullCalcOnLoad="1"/>
</workbook>
</file>

<file path=xl/sharedStrings.xml><?xml version="1.0" encoding="utf-8"?>
<sst xmlns="http://schemas.openxmlformats.org/spreadsheetml/2006/main" count="1454" uniqueCount="412">
  <si>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</si>
  <si>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</si>
  <si>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</si>
  <si>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</si>
  <si>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</si>
  <si>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45</t>
  </si>
  <si>
    <t xml:space="preserve">RASHODI ZA ZAPOSLENE </t>
  </si>
  <si>
    <t>MATERIJALNI RASHODI</t>
  </si>
  <si>
    <t xml:space="preserve">MATERIJALNI RASHODI </t>
  </si>
  <si>
    <t xml:space="preserve">  RASHODI POSLOVANJA</t>
  </si>
  <si>
    <t xml:space="preserve"> N A Z I V    R A S H O D A</t>
  </si>
  <si>
    <t>FUNKC.
KLAS.</t>
  </si>
  <si>
    <t>Vlastiti prihodi</t>
  </si>
  <si>
    <t>Donacije</t>
  </si>
  <si>
    <t>32</t>
  </si>
  <si>
    <t>N A Z I V   R A Č U N A</t>
  </si>
  <si>
    <t>NAZIV RAČUNA FUNKCIJSKE KLASIFIKACIJE</t>
  </si>
  <si>
    <t xml:space="preserve"> OPĆE JAVNE USLUGE</t>
  </si>
  <si>
    <t xml:space="preserve"> JAVNI RED I SIGURNOST</t>
  </si>
  <si>
    <t xml:space="preserve"> EKONOMSKI POSLOVI</t>
  </si>
  <si>
    <t xml:space="preserve"> ZAŠTITA OKOLIŠA</t>
  </si>
  <si>
    <t xml:space="preserve"> ZDRAVSTVO</t>
  </si>
  <si>
    <t xml:space="preserve"> REKREACIJA, KULTURA I RELIGIJA</t>
  </si>
  <si>
    <t xml:space="preserve"> OBRAZOVANJE</t>
  </si>
  <si>
    <t xml:space="preserve"> SOCIJALNA ZAŠTITA</t>
  </si>
  <si>
    <t xml:space="preserve"> U K U P N O</t>
  </si>
  <si>
    <t>Račun
funkcijske
klasifikacije</t>
  </si>
  <si>
    <t>01</t>
  </si>
  <si>
    <t>03</t>
  </si>
  <si>
    <t>04</t>
  </si>
  <si>
    <t>05</t>
  </si>
  <si>
    <t>06</t>
  </si>
  <si>
    <t>07</t>
  </si>
  <si>
    <t>08</t>
  </si>
  <si>
    <t>0820</t>
  </si>
  <si>
    <t>09</t>
  </si>
  <si>
    <t>10</t>
  </si>
  <si>
    <t xml:space="preserve"> UNAPREĐENJA STANOVANJA I ZAJEDNICE</t>
  </si>
  <si>
    <t>III  ZAVRŠNE I ZAKLJUČNE ODREDBE</t>
  </si>
  <si>
    <t>Članak 4.</t>
  </si>
  <si>
    <t>REPUBLIKA HRVATSKA</t>
  </si>
  <si>
    <t>SPLITSKO-DALMATINSKA ŽUPANIJA</t>
  </si>
  <si>
    <t>G R A D    H V A R</t>
  </si>
  <si>
    <t>GRAD HVAR</t>
  </si>
  <si>
    <t>Članak 5.</t>
  </si>
  <si>
    <t>Račun - konto</t>
  </si>
  <si>
    <t>I.  OPĆI DIO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</si>
  <si>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</si>
  <si>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</si>
  <si>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</si>
  <si>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</si>
  <si>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</si>
  <si>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</si>
  <si>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</si>
  <si>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</si>
  <si>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</si>
  <si>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RASHODI ZA NABAVU NEFINANCIJSKE IMOVINE</t>
  </si>
  <si>
    <t xml:space="preserve"> U K U P N O   R A S H O D I   ( 3 + 4 )</t>
  </si>
  <si>
    <t xml:space="preserve">   6</t>
  </si>
  <si>
    <t xml:space="preserve"> PRIHODI  POSLOVANJA</t>
  </si>
  <si>
    <t xml:space="preserve">   61</t>
  </si>
  <si>
    <t xml:space="preserve">   63</t>
  </si>
  <si>
    <t xml:space="preserve">   64</t>
  </si>
  <si>
    <t xml:space="preserve"> N A Z I V    P R I H O D A</t>
  </si>
  <si>
    <t xml:space="preserve">   65</t>
  </si>
  <si>
    <t xml:space="preserve">   66</t>
  </si>
  <si>
    <t xml:space="preserve">   7</t>
  </si>
  <si>
    <t xml:space="preserve">   71</t>
  </si>
  <si>
    <t xml:space="preserve">   72</t>
  </si>
  <si>
    <t xml:space="preserve">   3</t>
  </si>
  <si>
    <t xml:space="preserve">   31</t>
  </si>
  <si>
    <t xml:space="preserve"> R A S H O D I     P O S L O V A NJ A</t>
  </si>
  <si>
    <t>Opći 
prihodi</t>
  </si>
  <si>
    <t>Pomoći</t>
  </si>
  <si>
    <t xml:space="preserve"> Srednjoškolsko obrazovanje</t>
  </si>
  <si>
    <t>Prihodi za posebne namjene</t>
  </si>
  <si>
    <t>Članak 1.</t>
  </si>
  <si>
    <t xml:space="preserve"> GLAVA 00102:   DJEČJI VRTIĆ HVAR</t>
  </si>
  <si>
    <t xml:space="preserve">   68</t>
  </si>
  <si>
    <t xml:space="preserve"> KAZNE, UPRAVNE MJERE I OSTALI PRIHODI</t>
  </si>
  <si>
    <t>Gradsko vijeće</t>
  </si>
  <si>
    <t>4</t>
  </si>
  <si>
    <t>41</t>
  </si>
  <si>
    <t>Članak 2.</t>
  </si>
  <si>
    <t xml:space="preserve"> OSTALI RASHODI</t>
  </si>
  <si>
    <t>42</t>
  </si>
  <si>
    <t xml:space="preserve"> Usluge policije</t>
  </si>
  <si>
    <t>PREDSJEDNIK GRADSKOG VIJEĆA:</t>
  </si>
  <si>
    <t xml:space="preserve">   8</t>
  </si>
  <si>
    <t xml:space="preserve"> PRIMICI OD FINANCIJSKE IMOVINE I ZADUŽIVANJA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</si>
  <si>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</si>
  <si>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</si>
  <si>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</si>
  <si>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</si>
  <si>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</si>
  <si>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RAČUN
(konto)</t>
  </si>
  <si>
    <t xml:space="preserve"> Program 1001:  Javna uprava i administracija</t>
  </si>
  <si>
    <t xml:space="preserve"> Aktivnost A1001 01:  Rad gradonačelnika i gradske uprave</t>
  </si>
  <si>
    <t xml:space="preserve"> T.projekt T3001 02:  Kupnja knjižne građe i opreme</t>
  </si>
  <si>
    <t>Viškovi
prethodnih
godina</t>
  </si>
  <si>
    <t xml:space="preserve"> K.projekt K1001 03: Nabavka opreme za poslovanje</t>
  </si>
  <si>
    <t xml:space="preserve"> Program 1003:  Opće usluge i pričuva</t>
  </si>
  <si>
    <t xml:space="preserve"> Aktivnost A1003 01: Opće usluge i pričuva</t>
  </si>
  <si>
    <t xml:space="preserve"> Program 1004: Financijski poslovi i obveze</t>
  </si>
  <si>
    <t xml:space="preserve"> Program 1005:  Organiziranje i provođenje 
                              zaštite i spašavanja</t>
  </si>
  <si>
    <t xml:space="preserve"> Aktivnost A1005 01: Protupožarna zaštita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</si>
  <si>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</si>
  <si>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</si>
  <si>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</si>
  <si>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A1006 01: Održ. uredskih i poslov. objekata</t>
  </si>
  <si>
    <t xml:space="preserve"> Program 1008: Izgradnja i održavanje cesta i puteva</t>
  </si>
  <si>
    <t xml:space="preserve"> Aktivnost A1008 01: Održavanje cesta i prometnica</t>
  </si>
  <si>
    <t xml:space="preserve"> K.projekt K1008 03: Gradnja cesta i puteva</t>
  </si>
  <si>
    <t xml:space="preserve"> Program 1009: Zaštita okoliša i gospodarenje otpadom</t>
  </si>
  <si>
    <t xml:space="preserve"> Aktivnost A1009 01:  Sanacija divljih odlagališta</t>
  </si>
  <si>
    <t xml:space="preserve"> Aktivnost A1009 04:  Održavanje oborinske kanalizacije</t>
  </si>
  <si>
    <t>34</t>
  </si>
  <si>
    <t>RASHODI ZA NABAVU NEFINANC.IMOVINE</t>
  </si>
  <si>
    <t xml:space="preserve">PROIZVEDENA DUGOTRAJNA IMOVINA </t>
  </si>
  <si>
    <t xml:space="preserve">FINANCIJSKI RASHODI </t>
  </si>
  <si>
    <t>OSTALI RASHODI</t>
  </si>
  <si>
    <t>SUBVENCIJE</t>
  </si>
  <si>
    <t xml:space="preserve">RASHODI ZA NABAVU NEFINANC.IMOVINE </t>
  </si>
  <si>
    <t xml:space="preserve">RASHODI ZA  NEPROIZVED.DUG. IMOVINE </t>
  </si>
  <si>
    <t>RASHODI ZA PROIZ.DUGOTR. IMOVINU</t>
  </si>
  <si>
    <t>RASHODI ZA PR.DUGOTRAJNU IMOVINU</t>
  </si>
  <si>
    <t xml:space="preserve">RASHODI ZA NABAVU NEFIN.IMOVINE </t>
  </si>
  <si>
    <t>POMOĆI DANE U INO. I UNUTAR OPĆEG PRORAČ.</t>
  </si>
  <si>
    <t>RASHODI ZA NABAVU NEFIN. IMOVINE</t>
  </si>
  <si>
    <t>DODATNA ULAGANJA NA NEF.IMOVINI</t>
  </si>
  <si>
    <t>PROIZVEDENA DUGOTRAJNA IMOVINA</t>
  </si>
  <si>
    <t>RASH.ZA NABAVU PROIZVED.DUGOTRAJ.IMOVINE</t>
  </si>
  <si>
    <t>NAKNADE GRAĐANIMA I KUĆANSTVIMA</t>
  </si>
  <si>
    <t>DODATNA ULAGANJA NA NEFINANC.IMOVINI</t>
  </si>
  <si>
    <t xml:space="preserve"> GLAVA 00103:  GRADSKA KNJIŽNICA I ČITAONICA HVAR                     </t>
  </si>
  <si>
    <t>GLAVA 00101:    GRADSKO VIJEĆE, GRADONAČELNIK
              I GRADSKA UPRAVA</t>
  </si>
  <si>
    <t>DODATNA ULAGANJA NA NEFIN.IMOVINI</t>
  </si>
  <si>
    <t xml:space="preserve"> K.projekt K1006 03: Adaptacija i uređenje vili Gazzari</t>
  </si>
  <si>
    <t>38</t>
  </si>
  <si>
    <t xml:space="preserve">OSTALI RASHODI </t>
  </si>
  <si>
    <t xml:space="preserve"> Aktivnost A1007 02: Donacija Udruženju obrtnika o.Hvara</t>
  </si>
  <si>
    <t>RASHODI ZA POHRANJENE VRIJEDNOSTI</t>
  </si>
  <si>
    <t>43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</si>
  <si>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</si>
  <si>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</si>
  <si>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</si>
  <si>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Program 1013: Izgradnja i održavanje javne rasvjete</t>
  </si>
  <si>
    <t xml:space="preserve"> Aktivnost A1013 01: Održ.javne rasvjete i troš.energije</t>
  </si>
  <si>
    <t xml:space="preserve"> Program 1015: Izgradnja i održavanje gradskog groblja</t>
  </si>
  <si>
    <t xml:space="preserve"> K.projekt K1015 01: Kupnja zemljišta za novo groblje                     </t>
  </si>
  <si>
    <t xml:space="preserve"> Aktivnost A1016 01: Održavanje obale i obalnog pojasa                        </t>
  </si>
  <si>
    <t xml:space="preserve"> Aktivnost A1016 02:  Gospodarenje i čišćenje obale
                                     i obalnog pojasa                        </t>
  </si>
  <si>
    <t xml:space="preserve"> Program 1017:  Zaštita, očuvanje i unapređenje zdravlja</t>
  </si>
  <si>
    <t xml:space="preserve"> Aktivnost A1017 01: Pomoć Hitnoj medicinskoj pomoći SDŽ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</si>
  <si>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</si>
  <si>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</si>
  <si>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</si>
  <si>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Aktivnost A1018 01: Održavanje sportskih terena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</si>
  <si>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</si>
  <si>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</si>
  <si>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</si>
  <si>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01: Hvarske ljetne priredbe</t>
  </si>
  <si>
    <t xml:space="preserve"> Aktivnost A1019 03: Donacije udrugama u kulturi</t>
  </si>
  <si>
    <t xml:space="preserve"> Aktivnost A1019 04: Pomoć Muzeju Hvarske baštine</t>
  </si>
  <si>
    <t xml:space="preserve"> Aktivnost A1019 05: Održavanje spomenika kulture</t>
  </si>
  <si>
    <t xml:space="preserve"> K.projekt K1019 07: Opremanje spomenika kulture</t>
  </si>
  <si>
    <t xml:space="preserve"> K.projekt K1019 08: Dodat. ulaganja na Palači Vukašinović</t>
  </si>
  <si>
    <t xml:space="preserve"> K.projekt K1019 09: HVAR - Tvrđava kulture</t>
  </si>
  <si>
    <t xml:space="preserve"> Program 1020: Potpore vjerskim zajednicama</t>
  </si>
  <si>
    <t xml:space="preserve"> Aktivnost A1020 01: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</si>
  <si>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</si>
  <si>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</si>
  <si>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</si>
  <si>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</si>
  <si>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A1022 01: Pomoći osnovnom školama</t>
  </si>
  <si>
    <t xml:space="preserve"> Aktivnost A1022 02: Pomoći srednjoškol.ustanovama</t>
  </si>
  <si>
    <t xml:space="preserve"> Program 1023: Socijalna skrb  </t>
  </si>
  <si>
    <t xml:space="preserve"> Aktivnost A1023 01: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</si>
  <si>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</si>
  <si>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</si>
  <si>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</si>
  <si>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</si>
  <si>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</si>
  <si>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K.projekt K1016 03: Izgradnja lučice Križna Luka</t>
  </si>
  <si>
    <t xml:space="preserve"> Aktivnost A1001 02: Rad gradskog vijeća i radnih tijela GV</t>
  </si>
  <si>
    <t xml:space="preserve"> Aktivnost A1002 01: Prigodni kulturno-zabavni programi, 
                                    priredbe, koncerti,  predstave i sl.</t>
  </si>
  <si>
    <t xml:space="preserve"> K.projekt K1006 04: Rekonstrukcija posl.objekta na 
                       Trgu Marka Miličića</t>
  </si>
  <si>
    <t xml:space="preserve"> T.projekt T1009 05:  Pomoć Odvodnji-Hvar za izgradnju
                                         fekalne kanalizacije</t>
  </si>
  <si>
    <t xml:space="preserve"> K.projekt K1009 06:  Izgradnja oborinske odvodnje</t>
  </si>
  <si>
    <t xml:space="preserve"> K.projekt K1013 02:  Izgradnja javne rasvjete</t>
  </si>
  <si>
    <t xml:space="preserve"> Program 1010:  Projekti strateškog razvoja i EU fondova</t>
  </si>
  <si>
    <t xml:space="preserve"> K.projekt K1011 04: Kupnja nekretnina na Trgu 
                                         Marka Miličića- tržnica</t>
  </si>
  <si>
    <t xml:space="preserve"> Aktivnost A1011 05: Uređenje Etno-eko sela</t>
  </si>
  <si>
    <t xml:space="preserve"> K.projekt K1011 06: Izgradnja nove benzinske postaje</t>
  </si>
  <si>
    <t xml:space="preserve"> T.projekt T1014 02:  Pomoć Komunalnom za kupnju
    uređaja i opreme za čišćenje i zbrinjavanje otpada na JP</t>
  </si>
  <si>
    <t xml:space="preserve"> K.projekt K1014 04: Uređenje Trga Sv. Stjepana</t>
  </si>
  <si>
    <t xml:space="preserve"> K.projekt K1014 05: Izgradnja i implementacija IP mreže</t>
  </si>
  <si>
    <t xml:space="preserve"> Aktivnost A1015 03: Održavanje grad.groblja i mrtvačnica              </t>
  </si>
  <si>
    <t xml:space="preserve"> Aktivnost A1019 02: Dani hvarskog kazališta</t>
  </si>
  <si>
    <t xml:space="preserve"> K.projekt K1019 06: Dodat. ulaganja na zgr. Arsenal 
                                         s Fontikom</t>
  </si>
  <si>
    <t xml:space="preserve"> K.projekt K2001 02: Dodat.ulaganje na zgradi i 
                           dvorištu  Dječjeg vrtića Hvar</t>
  </si>
  <si>
    <t xml:space="preserve"> T.projekt T 2001 03: Uređenje dječjeg igrališta vrtića</t>
  </si>
  <si>
    <t>5</t>
  </si>
  <si>
    <t xml:space="preserve"> IZDACI ZA FINANCIJSKU IMOVINU I OTPLATU ZAJMOVA</t>
  </si>
  <si>
    <t>54</t>
  </si>
  <si>
    <t xml:space="preserve"> IZDACI ZA OTPLATU GLAVNICE PRIMLJENIH KREDITA I ZAJMOVA</t>
  </si>
  <si>
    <t xml:space="preserve">   84</t>
  </si>
  <si>
    <t xml:space="preserve"> PRIMICI OD ZADUŽIVANJA</t>
  </si>
  <si>
    <t xml:space="preserve"> Aktivnost A1004 02: Ostali financijski poslovi</t>
  </si>
  <si>
    <t>IZDACI ZA FINANCIJSKU IMOVINU I 
OTPLATU ZAJMOVA</t>
  </si>
  <si>
    <t>IZDACI ZA OTPLATU GLAVNICE PRIMLJENIH KREDITA I ZAJMOVA</t>
  </si>
  <si>
    <t xml:space="preserve"> Program 1006: Održavanje, dogradnja i adaptacija
                 poslovnih objekata</t>
  </si>
  <si>
    <t xml:space="preserve"> K.projekt K1007 03: Kupnja zemljišta za 
                                  poslovno-gospodarsku zonu</t>
  </si>
  <si>
    <t xml:space="preserve"> K.projekt K1011 02:  Planovi i projekti prostor.uređenja</t>
  </si>
  <si>
    <t xml:space="preserve"> Program 1014: Izgradnja i održavanje površina javne namjene</t>
  </si>
  <si>
    <t xml:space="preserve"> Aktivnost A1014 01: Čišćenje i održavanje površina 
                                   javne namjene                        </t>
  </si>
  <si>
    <t xml:space="preserve"> K.projekt K1014 03: Izgradnja površina javne namjene</t>
  </si>
  <si>
    <t xml:space="preserve"> Program 4001:  Kulturna djelanost</t>
  </si>
  <si>
    <t>T.Projekt T1006 05:Uređenje zgrade stare škole u Velom Grablju</t>
  </si>
  <si>
    <t xml:space="preserve">   83</t>
  </si>
  <si>
    <t xml:space="preserve"> PRIMICI OD PRODAJE DIONICA I UDJELA U GLAVNICI</t>
  </si>
  <si>
    <t xml:space="preserve"> PRIHODI OD UPRAVNIH I ADMINISTRATIVNIH PRISTOJBI,PRISTOJBI PO 
 POSEBNIM PROPISIMA I NAKNADA</t>
  </si>
  <si>
    <t xml:space="preserve"> PRIHODI OD PRODAJE PROIZVODA I ROBE TE PRUŽENIH 
 USLUGA I PRIHODI OD DONACIJA</t>
  </si>
  <si>
    <t xml:space="preserve"> PRIHODI OD PRODAJE NEPROIZVEDENE DUGOTRAJNE IMOVINE</t>
  </si>
  <si>
    <t xml:space="preserve"> PRIHODI OD PRODAJE PROIZVEDENE DUGOTRAJNE IMOVINE</t>
  </si>
  <si>
    <t xml:space="preserve"> POMOĆI DANE U INOZEMEMSTVO I UNUTAR OPĆEG PRORAČUNA</t>
  </si>
  <si>
    <t xml:space="preserve"> NAKNADE GRAĐANIMA I KUĆANSTVIMA NA TEMELJU 
 OSIGURANJA I  DRUGE NAKNADE</t>
  </si>
  <si>
    <t xml:space="preserve"> RASHODI ZA NABAVU NEPROIZVENE DUGOTRAJNE IMOVINE</t>
  </si>
  <si>
    <t xml:space="preserve"> RASHODI ZA NABAVU PROIZVEDENE DUGOTRAJNE IMOVINE</t>
  </si>
  <si>
    <t xml:space="preserve"> RASHODI ZA NABAVU PLEMENITIH METALA I OSTALIH 
 POHRANJENIH VRIJEDNOSTI</t>
  </si>
  <si>
    <t xml:space="preserve"> RASHODI ZA DODATNA ULAGANJA NA NEFINANCIJSKOJ IMOVINI</t>
  </si>
  <si>
    <t>Prihodi 
od prodaje
nefinancijske
imovine</t>
  </si>
  <si>
    <t>Namjenski
primici</t>
  </si>
  <si>
    <t>POMOĆI DANE U INOZEMSTVO I UNUTAR OPĆEG PRORAČUNA</t>
  </si>
  <si>
    <t xml:space="preserve"> K.projekt K3001 03: Izgradnja nove knjižnice</t>
  </si>
  <si>
    <t>RASHODI ZA NABAVU NEPROIZ.DUG.IMOVINE</t>
  </si>
  <si>
    <t xml:space="preserve">   RAZDJEL  001:   PREDSTAVNIČKA I IZVRŠNA TIJELA GRADA
   TE PRORAČUNSKI KORISNICI GRAD.PRORAČ.</t>
  </si>
  <si>
    <t xml:space="preserve"> Aktivnost A1004 01: Izdaci po kreditima i jamstvima</t>
  </si>
  <si>
    <t xml:space="preserve"> K.projekt K1006 02: Adaptacija i dogradnja zgrade u ulici Antifašizma 10</t>
  </si>
  <si>
    <t xml:space="preserve"> Aktivnost A4001 01: Stručna, administ. i izvršna tijela ustanove</t>
  </si>
  <si>
    <t xml:space="preserve"> Aktivnost A1018 02: Donacije sportskoj zajednici</t>
  </si>
  <si>
    <t xml:space="preserve"> Program 1002:  Prigodno kulturno-zabavni programi i promocija destinacije</t>
  </si>
  <si>
    <t xml:space="preserve"> Aktivnost A1002 02: Promidžbene aktivnosti grada </t>
  </si>
  <si>
    <t>51</t>
  </si>
  <si>
    <t xml:space="preserve">IZDACI ZA DANE ZAJMOVE I DEPOZITE
</t>
  </si>
  <si>
    <t xml:space="preserve"> IZDACI ZA DANE ZAJMOVE I DEPOZITE</t>
  </si>
  <si>
    <t xml:space="preserve"> Program 1007: Poticaj razvoju poduzetništva i zaštita okoliša</t>
  </si>
  <si>
    <t xml:space="preserve"> T.projekt T1007 01: Subvencije u poljoprivredi i zaštita okoliša</t>
  </si>
  <si>
    <t xml:space="preserve"> K.projekt K1008 02: Kupnja zemljišta za prometnu infrastrukturu</t>
  </si>
  <si>
    <t xml:space="preserve"> T.projekt T1009 02:  Pomoć Komunalnom za sanaciju komunalnog odlagališta
   </t>
  </si>
  <si>
    <t xml:space="preserve"> K.projekt K1009 03: Kupnja zemljišta za sanaciju 
  odlagališta</t>
  </si>
  <si>
    <t xml:space="preserve"> K.projekt K1009 08:  Izgradnja reciklažnog dvorišta, sortirnice i hale za izdvojene komponente</t>
  </si>
  <si>
    <t xml:space="preserve"> K.projekt K1010 01:  Izrada strateške dokumentacije
                                          </t>
  </si>
  <si>
    <t xml:space="preserve"> K.projekt K1010 02:  Projekt Grada dobre energije</t>
  </si>
  <si>
    <t xml:space="preserve"> K.projekt K1013 03:  Rekonstrukcija i modrnizacija javne rasvjete</t>
  </si>
  <si>
    <t xml:space="preserve"> K.Projekt K1022 03: Izgradnja osnovne škole i šk.igrališta</t>
  </si>
  <si>
    <t xml:space="preserve"> Aktivnost A1023 04: Pomoć udrugama osoba s 
invaliditetom te udrugama u području zdr.i soc.skrbi</t>
  </si>
  <si>
    <t xml:space="preserve"> Aktivnost A2001 04: Nastavak unapređenja usluga za djecu u sustavu ranog i predškolskog odgoja i obrazovanja Dječjeg vrtića Vanđela Božitković u Gradu Hvaru</t>
  </si>
  <si>
    <t>A) SAŽETAK RAČUNA PRIHODA I RASHODA</t>
  </si>
  <si>
    <t xml:space="preserve">         RAČUN PRIHODA I RASHODA </t>
  </si>
  <si>
    <t xml:space="preserve">         RAČUN  FINANCIRANJA:</t>
  </si>
  <si>
    <t>B) SAŽETAK RAČUNA FINANCIRANJA</t>
  </si>
  <si>
    <t>PLAN ZA 2023.god.</t>
  </si>
  <si>
    <t>/EUR</t>
  </si>
  <si>
    <t xml:space="preserve"> VIŠAK/MANJAK IZ PRETHODNE (IH) GODINE KOJI ĆE SE 
 POKRITI/RASPOREDITI</t>
  </si>
  <si>
    <t>UKUPAN DONOS VIŠKA/MANJKA IZ PRETHODNE (IH) GODINE</t>
  </si>
  <si>
    <t>VIŠAK/MANJAK+ NETO FINANCIRANJE</t>
  </si>
  <si>
    <t>P R I H O D I   P O S L O V A NJ A</t>
  </si>
  <si>
    <t>PRIHODI OD PRODAJE NEFINANCIJSKE IMOVINE</t>
  </si>
  <si>
    <t>U K U P N O   P R I H O D I</t>
  </si>
  <si>
    <t>R A S H O D I   P O S L O V A NJ A</t>
  </si>
  <si>
    <t>RASHODI ZA NABAVU NEFINANCIJSKE IMOVINE</t>
  </si>
  <si>
    <t>U K U P N O    R A S H O D I</t>
  </si>
  <si>
    <t>RAZLIKA  -  VIŠAK / MANJAK</t>
  </si>
  <si>
    <t>PRIMICI OD FINANC. IMOVINE I ZADUŽIVANJA</t>
  </si>
  <si>
    <t>IZDACI ZA FINANC. IMOVINU I OTPLATU ZAJMOVA</t>
  </si>
  <si>
    <t>NETO  FINANCIRANJE</t>
  </si>
  <si>
    <t>C) PRENESENI VIŠAK ILI PRENESENI MANJAK I VIŠEGODIŠNJI PLAN URAVNOTEŽENJA</t>
  </si>
  <si>
    <t>IZVOR 11- OPĆI PRIHODI I PRIMICI</t>
  </si>
  <si>
    <t xml:space="preserve">IZVOR 52-POMOĆI DJEČJI VRTIĆ </t>
  </si>
  <si>
    <t>IZVOR 81-PRIMICI OD ZADUŽIVANJA</t>
  </si>
  <si>
    <t xml:space="preserve"> A.   RAČUN PRIHODA I RASHODA</t>
  </si>
  <si>
    <t>IZVOR 53-POMOĆI GRADSKA KNJIŽNICA</t>
  </si>
  <si>
    <t>IZVOR 51-POMOĆI GRAD HVAR</t>
  </si>
  <si>
    <t>IZVOR 4A-PRIHOD ZA POSEBNE NAMJENE GRAD HVAR</t>
  </si>
  <si>
    <t>IZVOR 32-VLASTITI PRIHOD DJEČJI VRTIĆ</t>
  </si>
  <si>
    <t>IZVOR 4B-PRIHOD ZA POSEBNE NAMJENE  DJEČJI VRTIĆ</t>
  </si>
  <si>
    <t>IZVOR 33-VLASTITI PRIHOD  GRADSKA KNJIŽNICA</t>
  </si>
  <si>
    <t>IZVOR 31-VLASTITI PRIHOD GRAD HVAR</t>
  </si>
  <si>
    <t>IZVOR 62-DONACIJE DJEČJI  VRTIĆ</t>
  </si>
  <si>
    <t>IZVOR 71-PRIH.OD NEF.IM. I NAK.ŠTETA OD OSIG.-GRAD</t>
  </si>
  <si>
    <t xml:space="preserve">   </t>
  </si>
  <si>
    <t>IZVOR 61-DONACIJA  GRAD HVAR</t>
  </si>
  <si>
    <t>IZVOR 72-PRIH.OD NEF.IM. I NAK.ŠTETA OD OSIG.-KNJIŽNICA</t>
  </si>
  <si>
    <t>IZVOR 62-DONACIJE-GRADSKA KNJIŽNICA</t>
  </si>
  <si>
    <t>IZVOR 54-POMOĆI USTANOVA HVAR 1612</t>
  </si>
  <si>
    <t>IZVOR 91-VIŠKOVI GRAD HVAR</t>
  </si>
  <si>
    <t>IZVOR 93-VIŠKOVI GRADSKA KNJIŽNICA</t>
  </si>
  <si>
    <t>IZVOR 92-VIŠKOVI DJEČJI VRTIĆ</t>
  </si>
  <si>
    <t>IZVORI SREDSTAVA- PRIHODI</t>
  </si>
  <si>
    <t>IZVORI SREDSTAVA- RASHODI</t>
  </si>
  <si>
    <t>IZVOR 63-DONACIJE-GRADSKA KNJIŽNICA</t>
  </si>
  <si>
    <t>UKUPNO PRIHODI</t>
  </si>
  <si>
    <t>UKUPNO RASHODI:</t>
  </si>
  <si>
    <t>PRIHODI POSLOVANJA</t>
  </si>
  <si>
    <t>RASHODI  POSLOVANJA</t>
  </si>
  <si>
    <t xml:space="preserve"> B.   RAČUN FINANCIRANJA</t>
  </si>
  <si>
    <t>I.OPĆI DIO</t>
  </si>
  <si>
    <t>A. RAČUN PRIHODA I RASHODA</t>
  </si>
  <si>
    <t>Izvršeno
2021. god.</t>
  </si>
  <si>
    <t>Plan za
2022. god.</t>
  </si>
  <si>
    <t>PLAN ZA
2023. god.</t>
  </si>
  <si>
    <t>I Z V O R I     F I N A N C I R A N J A   za   2023. god.</t>
  </si>
  <si>
    <t>011</t>
  </si>
  <si>
    <t xml:space="preserve"> Izvršna i zakonodavna tijela, financijski i fisklani poslovi i vanjski poslovi</t>
  </si>
  <si>
    <t>PLAN  ZA
2023. GOD.</t>
  </si>
  <si>
    <t>013</t>
  </si>
  <si>
    <t xml:space="preserve"> Opće usluge</t>
  </si>
  <si>
    <t>018</t>
  </si>
  <si>
    <t xml:space="preserve"> Prijenosi općeg karaktera izmjeđu različitih državnih razina</t>
  </si>
  <si>
    <t>031</t>
  </si>
  <si>
    <t>032</t>
  </si>
  <si>
    <t>036</t>
  </si>
  <si>
    <t xml:space="preserve"> Poljoprivreda, šumarstvo, ribarstvo i lov</t>
  </si>
  <si>
    <t xml:space="preserve"> Usluge protupožarne zaštite</t>
  </si>
  <si>
    <t xml:space="preserve"> Rashodi za javni red i sigurnost koji nisu drugdje svrstani</t>
  </si>
  <si>
    <t xml:space="preserve"> Promet</t>
  </si>
  <si>
    <t>047</t>
  </si>
  <si>
    <t>042</t>
  </si>
  <si>
    <t>045</t>
  </si>
  <si>
    <t xml:space="preserve"> Ostale industrije</t>
  </si>
  <si>
    <t>051</t>
  </si>
  <si>
    <t>052</t>
  </si>
  <si>
    <t xml:space="preserve"> Gospodarenje otpadom </t>
  </si>
  <si>
    <t xml:space="preserve"> Gospodarenje otpadnim vodama </t>
  </si>
  <si>
    <t>062</t>
  </si>
  <si>
    <t>063</t>
  </si>
  <si>
    <t>064</t>
  </si>
  <si>
    <t>066</t>
  </si>
  <si>
    <t>072</t>
  </si>
  <si>
    <t>081</t>
  </si>
  <si>
    <t>082</t>
  </si>
  <si>
    <t>084</t>
  </si>
  <si>
    <t>091</t>
  </si>
  <si>
    <t>092</t>
  </si>
  <si>
    <t>101</t>
  </si>
  <si>
    <t>102</t>
  </si>
  <si>
    <t>104</t>
  </si>
  <si>
    <t>106</t>
  </si>
  <si>
    <t>107</t>
  </si>
  <si>
    <t>109</t>
  </si>
  <si>
    <t xml:space="preserve"> Razvoj zajednice </t>
  </si>
  <si>
    <t xml:space="preserve"> Opskrba vodom </t>
  </si>
  <si>
    <t xml:space="preserve"> Ulična rasvjeta </t>
  </si>
  <si>
    <t xml:space="preserve"> Rashodi vezani uz stanovanje i kom.pogodnosti koji nisu drugdje svrstani</t>
  </si>
  <si>
    <t xml:space="preserve"> Službe za vanjske pacijente</t>
  </si>
  <si>
    <t xml:space="preserve"> Služba rekreacije i sporta</t>
  </si>
  <si>
    <t xml:space="preserve"> Služba kulture</t>
  </si>
  <si>
    <t xml:space="preserve"> Religijske i druge službe zajednice</t>
  </si>
  <si>
    <t xml:space="preserve"> Predškolsko i osnovno obrazovanje</t>
  </si>
  <si>
    <t xml:space="preserve"> Bolest i invaliditet</t>
  </si>
  <si>
    <t xml:space="preserve"> Starost </t>
  </si>
  <si>
    <t xml:space="preserve"> Obitelj i djeca</t>
  </si>
  <si>
    <t xml:space="preserve"> Stanovanje</t>
  </si>
  <si>
    <t xml:space="preserve"> Socijalna pomoć stanovništvu koje nije obuhvaćeno redovnim socijalnim programom</t>
  </si>
  <si>
    <t xml:space="preserve"> Aktivnosti socijalne zaštite koje nisu drugdje svrstani</t>
  </si>
  <si>
    <t>II. POSEBNI DIO</t>
  </si>
  <si>
    <t xml:space="preserve"> Aktivnost A1005 05: Usluge policije, zdravstva i pomoć komunalnog redarstva</t>
  </si>
  <si>
    <t xml:space="preserve"> K.projekt K1011 03: Kupnja nekretnina za opće i društvene namjena</t>
  </si>
  <si>
    <t xml:space="preserve">       I. OPĆI DIO</t>
  </si>
  <si>
    <t xml:space="preserve"> T.projekt T1015 04:  Pomoć Komunalnom Hvar za izgradnju
    novog groblja u Hvaru</t>
  </si>
  <si>
    <t xml:space="preserve"> K.projekt K1018 05:  Izgradnja sportske dvorane na Dolcu
                          </t>
  </si>
  <si>
    <t xml:space="preserve"> K.projekt K1019 11: Izgradnja nove gradske knjižnice</t>
  </si>
  <si>
    <t xml:space="preserve">        I.OPĆI DIO</t>
  </si>
  <si>
    <t>RASHODI I IZDACI PREMA FUNKCIJSKOJ KLASIFIKACIJI</t>
  </si>
  <si>
    <t>Članak 3.</t>
  </si>
  <si>
    <t>Jurica Miličić, mag.iur.</t>
  </si>
  <si>
    <t xml:space="preserve"> Program 1011: Prostorno uređenje i unapređenje stanovanja</t>
  </si>
  <si>
    <t xml:space="preserve"> GLAVA 00104:  USTANOVA U KULTURI HVAR 1612</t>
  </si>
  <si>
    <t xml:space="preserve"> Program 1016: Održavanje i gospodarenje obalnim pojasom</t>
  </si>
  <si>
    <t xml:space="preserve"> K.projekt K1019 10: Dodatna ulaganja na gradskoj Lođi
                                   i kuli sat</t>
  </si>
  <si>
    <t xml:space="preserve"> K.projekt K1015 02: Izgradnja gradskih groblja</t>
  </si>
  <si>
    <t xml:space="preserve"> Aktivnost A1009 07:  Nabava materijala i edukacija 
 građana za odvajanje otpada i izrada koncepta
 gospodarenja otpadom na otoku Hvaru</t>
  </si>
  <si>
    <t>¸¸</t>
  </si>
  <si>
    <t>KLASA: 400-04/22-01/1</t>
  </si>
  <si>
    <t>/ u eurima</t>
  </si>
  <si>
    <t xml:space="preserve">      IZMJENE I DOPUNE PRORAČUNA </t>
  </si>
  <si>
    <t xml:space="preserve">                                                               GRADA HVARA ZA 2023. GODINU</t>
  </si>
  <si>
    <t>Grada Hvara ("Službeni glasnik Grada Hvara" br.: 3/18, 10/18 i 1/21) Gradsko vijeće Grada Hvara na   sjednici</t>
  </si>
  <si>
    <t>održanoj dana         2023. godine  d o n o s i:</t>
  </si>
  <si>
    <t xml:space="preserve">    Na temelju članka 45. Zakona o proračunu ("Narodne Novine", br. 144/21) i članka 25. Statuta</t>
  </si>
  <si>
    <t>U Proračun grada Hvara za 2023. godinu i Projekcije za 2024. i 2025. godinu (Službeni glasnik Grada Hvar, broj: 12/22)</t>
  </si>
  <si>
    <t>Prihodi i rashodi iskazani prema izvorima financiranja i ekonomskoj klasifikaciji, rashodi iskazani prema 
funkcijskoj klasifikaciji, primici od financijske imovine i zaduživanja te izdaci za financijsku imovinu i 
otplate instrumenata zaduživanja prema izvorima financiranja i ekonomskoj klasifikaciji utvrđuju se u 
Računu prihoda i rashoda i Računu financiranja koji se povećavaju i smanjuju, kako slijedi:</t>
  </si>
  <si>
    <t>Posebni dio proračuna Grada Hvara sastoji se od rashoda i izdataka Grada Hvar i njegovih proračunskih korisnika iskazanih po organizacijskoj klasifikaciji,izvorima financiranja i ekonomskoj 
klasifikaciji na razini skupine, raspoređenih u programe koji se sastoje od aktivnosti i projekata i povećavaju se i smanjuju  kako slijedi:</t>
  </si>
  <si>
    <t>URBROJ: 2181-2/01-02-22-</t>
  </si>
  <si>
    <t>mijenja se A) Račun prihoda i rashoda i B) Račun financiranja za 2023.g. kako slijedi</t>
  </si>
  <si>
    <t>Promjena iznos</t>
  </si>
  <si>
    <t>Promjena postotak</t>
  </si>
  <si>
    <t>NOVI PLAN ZA 2023.G.</t>
  </si>
  <si>
    <t>NOVI PLAN ZA 2023.g.</t>
  </si>
  <si>
    <t>PLAN ZA 2023.g.</t>
  </si>
  <si>
    <t>PLAN za 2023.g.</t>
  </si>
  <si>
    <t>NOVI PLAN za 2023.g.</t>
  </si>
  <si>
    <t>PROMJENA IZNOS</t>
  </si>
  <si>
    <t>PROMJENA POSTOTAK</t>
  </si>
  <si>
    <t>Izmjene i dopune Proračun Grada Hvara za 2023.g. stupaju na snagu 
provog dana od dana objave u "Službenom glasniku Grada Hvara".</t>
  </si>
  <si>
    <t>/ EUR</t>
  </si>
  <si>
    <t>IZVOR 11-OPĆI PRIHODI I PRIMICI</t>
  </si>
  <si>
    <t>Obrazloženje izmjena i dopuna proračuna sastoji se od obrazloženja općeg dijela 
proračuna i obrazloženja posebnog dijela proračuna i sastavni je dio Izmjena i 
dopuna Proračuna Grada Hvara za 2023.godinu.</t>
  </si>
  <si>
    <t>Hvar,    lipnja 2023,.godine</t>
  </si>
  <si>
    <t xml:space="preserve"> / EUR</t>
  </si>
  <si>
    <t>NACRT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</si>
</sst>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</numFmts>
  <fonts count="7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sz val="8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4"/>
      <name val="Algerian"/>
      <family val="5"/>
    </font>
    <font>
      <b/>
      <sz val="7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17"/>
      <name val="Algerian"/>
      <family val="5"/>
    </font>
    <font>
      <b/>
      <sz val="17.5"/>
      <name val="Algerian"/>
      <family val="5"/>
    </font>
    <font>
      <sz val="6"/>
      <name val="Arial"/>
      <family val="2"/>
    </font>
    <font>
      <b/>
      <sz val="6"/>
      <name val="Arial"/>
      <family val="2"/>
    </font>
    <font>
      <i/>
      <sz val="5"/>
      <name val="Arial"/>
      <family val="2"/>
    </font>
    <font>
      <i/>
      <sz val="6.5"/>
      <name val="Arial"/>
      <family val="2"/>
    </font>
    <font>
      <b/>
      <i/>
      <sz val="7"/>
      <name val="Arial"/>
      <family val="2"/>
    </font>
    <font>
      <b/>
      <sz val="7"/>
      <color indexed="8"/>
      <name val="Arial"/>
      <family val="2"/>
    </font>
    <font>
      <b/>
      <i/>
      <sz val="6"/>
      <name val="Arial"/>
      <family val="2"/>
    </font>
    <font>
      <b/>
      <sz val="5"/>
      <name val="Arial"/>
      <family val="2"/>
    </font>
    <font>
      <b/>
      <sz val="15"/>
      <name val="Arial"/>
      <family val="2"/>
    </font>
    <font>
      <b/>
      <i/>
      <sz val="8"/>
      <name val="Arial"/>
      <family val="2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20" borderId="1" applyNumberFormat="0" applyFont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7" fillId="28" borderId="2" applyNumberFormat="0" applyAlignment="0" applyProtection="0"/>
    <xf numFmtId="0" fontId="58" fillId="28" borderId="3" applyNumberFormat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31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4" fillId="0" borderId="1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0" fillId="0" borderId="0" xfId="0" applyFont="1" applyAlignment="1">
      <alignment horizontal="center"/>
    </xf>
    <xf numFmtId="49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0" fontId="18" fillId="34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3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7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26" fillId="0" borderId="0" xfId="0" applyFont="1" applyAlignment="1">
      <alignment/>
    </xf>
    <xf numFmtId="4" fontId="26" fillId="0" borderId="1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" fontId="27" fillId="0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49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left" indent="1"/>
    </xf>
    <xf numFmtId="0" fontId="17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left" indent="1"/>
    </xf>
    <xf numFmtId="49" fontId="17" fillId="34" borderId="10" xfId="0" applyNumberFormat="1" applyFont="1" applyFill="1" applyBorder="1" applyAlignment="1">
      <alignment horizontal="left" indent="1"/>
    </xf>
    <xf numFmtId="49" fontId="23" fillId="0" borderId="10" xfId="0" applyNumberFormat="1" applyFont="1" applyBorder="1" applyAlignment="1">
      <alignment horizontal="left" indent="1"/>
    </xf>
    <xf numFmtId="0" fontId="19" fillId="0" borderId="10" xfId="0" applyFont="1" applyBorder="1" applyAlignment="1">
      <alignment/>
    </xf>
    <xf numFmtId="49" fontId="17" fillId="34" borderId="10" xfId="0" applyNumberFormat="1" applyFont="1" applyFill="1" applyBorder="1" applyAlignment="1">
      <alignment/>
    </xf>
    <xf numFmtId="4" fontId="26" fillId="35" borderId="10" xfId="0" applyNumberFormat="1" applyFont="1" applyFill="1" applyBorder="1" applyAlignment="1">
      <alignment/>
    </xf>
    <xf numFmtId="4" fontId="19" fillId="35" borderId="10" xfId="0" applyNumberFormat="1" applyFont="1" applyFill="1" applyBorder="1" applyAlignment="1">
      <alignment/>
    </xf>
    <xf numFmtId="0" fontId="27" fillId="34" borderId="10" xfId="0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23" fillId="0" borderId="10" xfId="0" applyFont="1" applyBorder="1" applyAlignment="1">
      <alignment/>
    </xf>
    <xf numFmtId="4" fontId="17" fillId="34" borderId="10" xfId="0" applyNumberFormat="1" applyFont="1" applyFill="1" applyBorder="1" applyAlignment="1">
      <alignment/>
    </xf>
    <xf numFmtId="4" fontId="17" fillId="0" borderId="13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12" borderId="13" xfId="0" applyNumberFormat="1" applyFont="1" applyFill="1" applyBorder="1" applyAlignment="1">
      <alignment/>
    </xf>
    <xf numFmtId="4" fontId="23" fillId="0" borderId="13" xfId="0" applyNumberFormat="1" applyFont="1" applyBorder="1" applyAlignment="1">
      <alignment/>
    </xf>
    <xf numFmtId="4" fontId="18" fillId="0" borderId="13" xfId="0" applyNumberFormat="1" applyFont="1" applyBorder="1" applyAlignment="1">
      <alignment/>
    </xf>
    <xf numFmtId="4" fontId="17" fillId="12" borderId="10" xfId="0" applyNumberFormat="1" applyFont="1" applyFill="1" applyBorder="1" applyAlignment="1">
      <alignment/>
    </xf>
    <xf numFmtId="4" fontId="27" fillId="36" borderId="13" xfId="0" applyNumberFormat="1" applyFont="1" applyFill="1" applyBorder="1" applyAlignment="1">
      <alignment vertical="center"/>
    </xf>
    <xf numFmtId="4" fontId="27" fillId="13" borderId="14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wrapText="1" indent="1"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37" borderId="10" xfId="0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indent="1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 indent="1"/>
    </xf>
    <xf numFmtId="0" fontId="18" fillId="0" borderId="0" xfId="0" applyFont="1" applyBorder="1" applyAlignment="1">
      <alignment horizontal="left" indent="1"/>
    </xf>
    <xf numFmtId="49" fontId="23" fillId="37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indent="1"/>
    </xf>
    <xf numFmtId="49" fontId="23" fillId="0" borderId="14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left" indent="1"/>
    </xf>
    <xf numFmtId="0" fontId="23" fillId="0" borderId="14" xfId="0" applyFont="1" applyBorder="1" applyAlignment="1">
      <alignment horizontal="left" indent="1"/>
    </xf>
    <xf numFmtId="49" fontId="23" fillId="37" borderId="13" xfId="0" applyNumberFormat="1" applyFont="1" applyFill="1" applyBorder="1" applyAlignment="1">
      <alignment horizontal="center"/>
    </xf>
    <xf numFmtId="49" fontId="17" fillId="3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left" indent="1"/>
    </xf>
    <xf numFmtId="0" fontId="18" fillId="0" borderId="14" xfId="0" applyFont="1" applyBorder="1" applyAlignment="1">
      <alignment horizontal="left" indent="1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49" fontId="18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left" indent="1"/>
    </xf>
    <xf numFmtId="49" fontId="17" fillId="37" borderId="13" xfId="0" applyNumberFormat="1" applyFont="1" applyFill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left" indent="1"/>
    </xf>
    <xf numFmtId="0" fontId="23" fillId="0" borderId="13" xfId="0" applyFont="1" applyBorder="1" applyAlignment="1">
      <alignment horizontal="left" indent="1"/>
    </xf>
    <xf numFmtId="49" fontId="17" fillId="0" borderId="13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18" fillId="0" borderId="10" xfId="0" applyNumberFormat="1" applyFont="1" applyBorder="1" applyAlignment="1">
      <alignment horizontal="left" indent="1"/>
    </xf>
    <xf numFmtId="0" fontId="23" fillId="0" borderId="10" xfId="0" applyFont="1" applyBorder="1" applyAlignment="1">
      <alignment horizontal="center"/>
    </xf>
    <xf numFmtId="4" fontId="18" fillId="0" borderId="0" xfId="0" applyNumberFormat="1" applyFont="1" applyBorder="1" applyAlignment="1">
      <alignment/>
    </xf>
    <xf numFmtId="4" fontId="23" fillId="0" borderId="14" xfId="0" applyNumberFormat="1" applyFont="1" applyBorder="1" applyAlignment="1">
      <alignment/>
    </xf>
    <xf numFmtId="4" fontId="17" fillId="34" borderId="13" xfId="0" applyNumberFormat="1" applyFont="1" applyFill="1" applyBorder="1" applyAlignment="1">
      <alignment/>
    </xf>
    <xf numFmtId="4" fontId="18" fillId="0" borderId="14" xfId="0" applyNumberFormat="1" applyFont="1" applyBorder="1" applyAlignment="1">
      <alignment/>
    </xf>
    <xf numFmtId="4" fontId="17" fillId="0" borderId="14" xfId="0" applyNumberFormat="1" applyFont="1" applyBorder="1" applyAlignment="1">
      <alignment/>
    </xf>
    <xf numFmtId="4" fontId="17" fillId="0" borderId="16" xfId="0" applyNumberFormat="1" applyFont="1" applyBorder="1" applyAlignment="1">
      <alignment/>
    </xf>
    <xf numFmtId="4" fontId="17" fillId="13" borderId="10" xfId="0" applyNumberFormat="1" applyFont="1" applyFill="1" applyBorder="1" applyAlignment="1">
      <alignment vertical="center"/>
    </xf>
    <xf numFmtId="4" fontId="18" fillId="0" borderId="10" xfId="0" applyNumberFormat="1" applyFont="1" applyBorder="1" applyAlignment="1">
      <alignment horizontal="right"/>
    </xf>
    <xf numFmtId="4" fontId="17" fillId="12" borderId="14" xfId="0" applyNumberFormat="1" applyFont="1" applyFill="1" applyBorder="1" applyAlignment="1">
      <alignment/>
    </xf>
    <xf numFmtId="4" fontId="17" fillId="12" borderId="16" xfId="0" applyNumberFormat="1" applyFont="1" applyFill="1" applyBorder="1" applyAlignment="1">
      <alignment/>
    </xf>
    <xf numFmtId="4" fontId="23" fillId="12" borderId="10" xfId="0" applyNumberFormat="1" applyFont="1" applyFill="1" applyBorder="1" applyAlignment="1">
      <alignment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0" fontId="27" fillId="19" borderId="10" xfId="0" applyFont="1" applyFill="1" applyBorder="1" applyAlignment="1">
      <alignment horizontal="left" indent="1"/>
    </xf>
    <xf numFmtId="4" fontId="27" fillId="19" borderId="10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4" fontId="33" fillId="19" borderId="1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 vertical="center"/>
    </xf>
    <xf numFmtId="4" fontId="33" fillId="36" borderId="13" xfId="0" applyNumberFormat="1" applyFont="1" applyFill="1" applyBorder="1" applyAlignment="1">
      <alignment vertical="center"/>
    </xf>
    <xf numFmtId="4" fontId="33" fillId="13" borderId="14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4" fontId="15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14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left" indent="1"/>
    </xf>
    <xf numFmtId="4" fontId="15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left" indent="1"/>
    </xf>
    <xf numFmtId="4" fontId="18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left" indent="1"/>
    </xf>
    <xf numFmtId="4" fontId="29" fillId="0" borderId="1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35" fillId="0" borderId="1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1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49" fontId="1" fillId="0" borderId="10" xfId="0" applyNumberFormat="1" applyFont="1" applyBorder="1" applyAlignment="1">
      <alignment horizontal="left" indent="1"/>
    </xf>
    <xf numFmtId="49" fontId="12" fillId="0" borderId="10" xfId="0" applyNumberFormat="1" applyFont="1" applyBorder="1" applyAlignment="1">
      <alignment horizontal="left" indent="1"/>
    </xf>
    <xf numFmtId="0" fontId="12" fillId="0" borderId="10" xfId="0" applyFont="1" applyBorder="1" applyAlignment="1">
      <alignment/>
    </xf>
    <xf numFmtId="0" fontId="36" fillId="0" borderId="0" xfId="0" applyFont="1" applyAlignment="1">
      <alignment horizontal="left" wrapText="1"/>
    </xf>
    <xf numFmtId="0" fontId="34" fillId="0" borderId="0" xfId="0" applyFont="1" applyAlignment="1">
      <alignment/>
    </xf>
    <xf numFmtId="0" fontId="28" fillId="0" borderId="10" xfId="0" applyFont="1" applyBorder="1" applyAlignment="1">
      <alignment horizontal="center" vertical="top" wrapText="1"/>
    </xf>
    <xf numFmtId="0" fontId="17" fillId="34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4" fontId="27" fillId="13" borderId="13" xfId="0" applyNumberFormat="1" applyFont="1" applyFill="1" applyBorder="1" applyAlignment="1">
      <alignment vertical="center"/>
    </xf>
    <xf numFmtId="0" fontId="17" fillId="34" borderId="15" xfId="0" applyFont="1" applyFill="1" applyBorder="1" applyAlignment="1">
      <alignment horizontal="left" vertical="center"/>
    </xf>
    <xf numFmtId="0" fontId="17" fillId="34" borderId="12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7" fillId="0" borderId="15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4" fontId="16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7" fillId="38" borderId="15" xfId="0" applyNumberFormat="1" applyFont="1" applyFill="1" applyBorder="1" applyAlignment="1">
      <alignment horizontal="left"/>
    </xf>
    <xf numFmtId="49" fontId="17" fillId="38" borderId="12" xfId="0" applyNumberFormat="1" applyFont="1" applyFill="1" applyBorder="1" applyAlignment="1">
      <alignment horizontal="left"/>
    </xf>
    <xf numFmtId="49" fontId="17" fillId="38" borderId="17" xfId="0" applyNumberFormat="1" applyFont="1" applyFill="1" applyBorder="1" applyAlignment="1">
      <alignment horizontal="left"/>
    </xf>
    <xf numFmtId="49" fontId="17" fillId="38" borderId="18" xfId="0" applyNumberFormat="1" applyFont="1" applyFill="1" applyBorder="1" applyAlignment="1">
      <alignment horizontal="left"/>
    </xf>
    <xf numFmtId="49" fontId="17" fillId="34" borderId="15" xfId="0" applyNumberFormat="1" applyFont="1" applyFill="1" applyBorder="1" applyAlignment="1">
      <alignment horizontal="left"/>
    </xf>
    <xf numFmtId="49" fontId="17" fillId="34" borderId="12" xfId="0" applyNumberFormat="1" applyFont="1" applyFill="1" applyBorder="1" applyAlignment="1">
      <alignment horizontal="left"/>
    </xf>
    <xf numFmtId="49" fontId="17" fillId="38" borderId="15" xfId="0" applyNumberFormat="1" applyFont="1" applyFill="1" applyBorder="1" applyAlignment="1">
      <alignment horizontal="left" wrapText="1"/>
    </xf>
    <xf numFmtId="0" fontId="18" fillId="0" borderId="10" xfId="0" applyFont="1" applyBorder="1" applyAlignment="1">
      <alignment horizontal="center" vertical="center"/>
    </xf>
    <xf numFmtId="49" fontId="17" fillId="38" borderId="15" xfId="0" applyNumberFormat="1" applyFont="1" applyFill="1" applyBorder="1" applyAlignment="1">
      <alignment wrapText="1"/>
    </xf>
    <xf numFmtId="49" fontId="17" fillId="38" borderId="12" xfId="0" applyNumberFormat="1" applyFont="1" applyFill="1" applyBorder="1" applyAlignment="1">
      <alignment/>
    </xf>
    <xf numFmtId="49" fontId="17" fillId="34" borderId="17" xfId="0" applyNumberFormat="1" applyFont="1" applyFill="1" applyBorder="1" applyAlignment="1">
      <alignment horizontal="left"/>
    </xf>
    <xf numFmtId="49" fontId="17" fillId="34" borderId="18" xfId="0" applyNumberFormat="1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7" fillId="36" borderId="15" xfId="0" applyFont="1" applyFill="1" applyBorder="1" applyAlignment="1">
      <alignment horizontal="left" vertical="center" wrapText="1"/>
    </xf>
    <xf numFmtId="0" fontId="27" fillId="36" borderId="16" xfId="0" applyFont="1" applyFill="1" applyBorder="1" applyAlignment="1">
      <alignment horizontal="left" vertical="center" wrapText="1"/>
    </xf>
    <xf numFmtId="0" fontId="27" fillId="36" borderId="12" xfId="0" applyFont="1" applyFill="1" applyBorder="1" applyAlignment="1">
      <alignment horizontal="left" vertical="center" wrapText="1"/>
    </xf>
    <xf numFmtId="0" fontId="27" fillId="13" borderId="15" xfId="0" applyFont="1" applyFill="1" applyBorder="1" applyAlignment="1">
      <alignment horizontal="center" vertical="center" wrapText="1"/>
    </xf>
    <xf numFmtId="0" fontId="27" fillId="13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17" fillId="34" borderId="15" xfId="0" applyNumberFormat="1" applyFont="1" applyFill="1" applyBorder="1" applyAlignment="1">
      <alignment horizontal="left" wrapText="1"/>
    </xf>
    <xf numFmtId="49" fontId="17" fillId="34" borderId="12" xfId="0" applyNumberFormat="1" applyFont="1" applyFill="1" applyBorder="1" applyAlignment="1">
      <alignment horizontal="left" wrapText="1"/>
    </xf>
    <xf numFmtId="0" fontId="17" fillId="38" borderId="15" xfId="0" applyFont="1" applyFill="1" applyBorder="1" applyAlignment="1">
      <alignment horizontal="left"/>
    </xf>
    <xf numFmtId="0" fontId="17" fillId="38" borderId="12" xfId="0" applyFont="1" applyFill="1" applyBorder="1" applyAlignment="1">
      <alignment horizontal="left"/>
    </xf>
    <xf numFmtId="49" fontId="17" fillId="38" borderId="19" xfId="0" applyNumberFormat="1" applyFont="1" applyFill="1" applyBorder="1" applyAlignment="1">
      <alignment horizontal="left"/>
    </xf>
    <xf numFmtId="49" fontId="17" fillId="38" borderId="20" xfId="0" applyNumberFormat="1" applyFont="1" applyFill="1" applyBorder="1" applyAlignment="1">
      <alignment horizontal="left"/>
    </xf>
    <xf numFmtId="49" fontId="17" fillId="13" borderId="15" xfId="0" applyNumberFormat="1" applyFont="1" applyFill="1" applyBorder="1" applyAlignment="1">
      <alignment horizontal="left" vertical="center" wrapText="1"/>
    </xf>
    <xf numFmtId="49" fontId="17" fillId="13" borderId="12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left"/>
    </xf>
    <xf numFmtId="0" fontId="31" fillId="38" borderId="10" xfId="0" applyFont="1" applyFill="1" applyBorder="1" applyAlignment="1">
      <alignment horizontal="left"/>
    </xf>
    <xf numFmtId="49" fontId="31" fillId="38" borderId="15" xfId="0" applyNumberFormat="1" applyFont="1" applyFill="1" applyBorder="1" applyAlignment="1">
      <alignment horizontal="left"/>
    </xf>
    <xf numFmtId="49" fontId="31" fillId="38" borderId="12" xfId="0" applyNumberFormat="1" applyFont="1" applyFill="1" applyBorder="1" applyAlignment="1">
      <alignment horizontal="left"/>
    </xf>
    <xf numFmtId="0" fontId="17" fillId="34" borderId="15" xfId="0" applyFont="1" applyFill="1" applyBorder="1" applyAlignment="1">
      <alignment horizontal="left" wrapText="1"/>
    </xf>
    <xf numFmtId="0" fontId="17" fillId="34" borderId="12" xfId="0" applyFont="1" applyFill="1" applyBorder="1" applyAlignment="1">
      <alignment horizontal="left" wrapText="1"/>
    </xf>
    <xf numFmtId="49" fontId="31" fillId="38" borderId="15" xfId="0" applyNumberFormat="1" applyFont="1" applyFill="1" applyBorder="1" applyAlignment="1">
      <alignment horizontal="left" wrapText="1"/>
    </xf>
    <xf numFmtId="49" fontId="17" fillId="38" borderId="12" xfId="0" applyNumberFormat="1" applyFont="1" applyFill="1" applyBorder="1" applyAlignment="1">
      <alignment horizontal="left" wrapText="1"/>
    </xf>
    <xf numFmtId="0" fontId="17" fillId="34" borderId="15" xfId="0" applyFont="1" applyFill="1" applyBorder="1" applyAlignment="1">
      <alignment horizontal="left"/>
    </xf>
    <xf numFmtId="0" fontId="17" fillId="34" borderId="12" xfId="0" applyFont="1" applyFill="1" applyBorder="1" applyAlignment="1">
      <alignment horizontal="left"/>
    </xf>
    <xf numFmtId="49" fontId="17" fillId="38" borderId="16" xfId="0" applyNumberFormat="1" applyFont="1" applyFill="1" applyBorder="1" applyAlignment="1">
      <alignment horizontal="left" wrapText="1"/>
    </xf>
    <xf numFmtId="49" fontId="17" fillId="38" borderId="16" xfId="0" applyNumberFormat="1" applyFont="1" applyFill="1" applyBorder="1" applyAlignment="1">
      <alignment horizontal="left"/>
    </xf>
    <xf numFmtId="49" fontId="17" fillId="34" borderId="10" xfId="0" applyNumberFormat="1" applyFont="1" applyFill="1" applyBorder="1" applyAlignment="1">
      <alignment horizontal="left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7" fillId="13" borderId="15" xfId="0" applyNumberFormat="1" applyFont="1" applyFill="1" applyBorder="1" applyAlignment="1">
      <alignment horizontal="left" vertical="center"/>
    </xf>
    <xf numFmtId="49" fontId="17" fillId="13" borderId="12" xfId="0" applyNumberFormat="1" applyFont="1" applyFill="1" applyBorder="1" applyAlignment="1">
      <alignment horizontal="left" vertical="center"/>
    </xf>
    <xf numFmtId="49" fontId="17" fillId="13" borderId="10" xfId="0" applyNumberFormat="1" applyFont="1" applyFill="1" applyBorder="1" applyAlignment="1">
      <alignment horizontal="left" vertical="center"/>
    </xf>
    <xf numFmtId="4" fontId="32" fillId="0" borderId="10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/>
    </xf>
    <xf numFmtId="49" fontId="17" fillId="38" borderId="10" xfId="0" applyNumberFormat="1" applyFont="1" applyFill="1" applyBorder="1" applyAlignment="1">
      <alignment horizontal="left" wrapText="1"/>
    </xf>
    <xf numFmtId="49" fontId="17" fillId="34" borderId="17" xfId="0" applyNumberFormat="1" applyFont="1" applyFill="1" applyBorder="1" applyAlignment="1">
      <alignment horizontal="left" wrapText="1"/>
    </xf>
    <xf numFmtId="49" fontId="17" fillId="34" borderId="18" xfId="0" applyNumberFormat="1" applyFont="1" applyFill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2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tabSelected="1" zoomScale="140" zoomScaleNormal="140" zoomScalePageLayoutView="0" workbookViewId="0" topLeftCell="A1">
      <selection activeCell="B4" sqref="B4"/>
    </sheetView>
  </sheetViews>
  <sheetFormatPr defaultColWidth="9.140625" defaultRowHeight="12.75"/>
  <cols>
    <col min="1" max="1" width="9.57421875" style="4" customWidth="1"/>
    <col min="2" max="2" width="32.140625" style="4" customWidth="1"/>
    <col min="3" max="3" width="8.421875" style="4" customWidth="1"/>
    <col min="4" max="5" width="9.140625" style="4" customWidth="1"/>
    <col min="6" max="6" width="8.8515625" style="4" customWidth="1"/>
    <col min="7" max="7" width="8.7109375" style="4" customWidth="1"/>
    <col min="8" max="9" width="9.00390625" style="4" customWidth="1"/>
    <col min="10" max="10" width="8.140625" style="4" customWidth="1"/>
    <col min="11" max="11" width="8.421875" style="4" customWidth="1"/>
    <col min="12" max="12" width="9.140625" style="4" customWidth="1"/>
    <col min="13" max="13" width="9.00390625" style="4" customWidth="1"/>
    <col min="14" max="16384" width="9.140625" style="4" customWidth="1"/>
  </cols>
  <sheetData>
    <row r="1" s="27" customFormat="1" ht="25.5" customHeight="1">
      <c r="A1" s="27" t="s">
        <v>390</v>
      </c>
    </row>
    <row r="2" s="27" customFormat="1" ht="15" customHeight="1">
      <c r="A2" s="27" t="s">
        <v>388</v>
      </c>
    </row>
    <row r="3" s="27" customFormat="1" ht="15" customHeight="1">
      <c r="A3" s="27" t="s">
        <v>389</v>
      </c>
    </row>
    <row r="4" ht="22.5" customHeight="1">
      <c r="B4" s="50" t="s">
        <v>411</v>
      </c>
    </row>
    <row r="5" spans="1:13" ht="22.5" customHeight="1">
      <c r="A5" s="52" t="s">
        <v>386</v>
      </c>
      <c r="B5" s="52"/>
      <c r="C5" s="52"/>
      <c r="D5" s="52"/>
      <c r="E5" s="52"/>
      <c r="F5" s="52"/>
      <c r="G5" s="32"/>
      <c r="H5" s="32"/>
      <c r="I5" s="32"/>
      <c r="J5" s="32"/>
      <c r="K5" s="32"/>
      <c r="L5" s="32"/>
      <c r="M5" s="32"/>
    </row>
    <row r="6" spans="1:13" ht="21" customHeight="1">
      <c r="A6" s="37" t="s">
        <v>387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8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39"/>
      <c r="M7" s="39"/>
    </row>
    <row r="8" ht="21.75" customHeight="1">
      <c r="A8" s="16" t="s">
        <v>46</v>
      </c>
    </row>
    <row r="9" spans="1:13" ht="16.5" customHeight="1">
      <c r="A9" s="206" t="s">
        <v>76</v>
      </c>
      <c r="B9" s="206"/>
      <c r="C9" s="206"/>
      <c r="D9" s="206"/>
      <c r="E9" s="206"/>
      <c r="F9" s="206"/>
      <c r="G9" s="38"/>
      <c r="H9" s="38"/>
      <c r="I9" s="38"/>
      <c r="J9" s="38"/>
      <c r="K9" s="38"/>
      <c r="L9" s="38"/>
      <c r="M9" s="38"/>
    </row>
    <row r="10" ht="16.5" customHeight="1">
      <c r="A10" s="27" t="s">
        <v>391</v>
      </c>
    </row>
    <row r="11" ht="16.5" customHeight="1">
      <c r="A11" s="27" t="s">
        <v>395</v>
      </c>
    </row>
    <row r="12" spans="1:6" ht="16.5" customHeight="1">
      <c r="A12" s="51" t="s">
        <v>258</v>
      </c>
      <c r="C12" s="46" t="s">
        <v>263</v>
      </c>
      <c r="D12" s="46" t="s">
        <v>263</v>
      </c>
      <c r="E12" s="46" t="s">
        <v>263</v>
      </c>
      <c r="F12" s="46" t="s">
        <v>263</v>
      </c>
    </row>
    <row r="13" ht="6" customHeight="1"/>
    <row r="14" spans="1:6" s="15" customFormat="1" ht="18" customHeight="1">
      <c r="A14" s="204" t="s">
        <v>259</v>
      </c>
      <c r="B14" s="205"/>
      <c r="C14" s="43" t="s">
        <v>400</v>
      </c>
      <c r="D14" s="44" t="s">
        <v>396</v>
      </c>
      <c r="E14" s="44" t="s">
        <v>397</v>
      </c>
      <c r="F14" s="44" t="s">
        <v>399</v>
      </c>
    </row>
    <row r="15" spans="1:6" ht="15" customHeight="1">
      <c r="A15" s="41" t="s">
        <v>267</v>
      </c>
      <c r="B15" s="41"/>
      <c r="C15" s="60">
        <f>C41</f>
        <v>8163826</v>
      </c>
      <c r="D15" s="60">
        <f>F15-C15</f>
        <v>1643794.3000000007</v>
      </c>
      <c r="E15" s="60">
        <f aca="true" t="shared" si="0" ref="E15:E21">F15/C15*100-100</f>
        <v>20.135097195849113</v>
      </c>
      <c r="F15" s="60">
        <f>F41</f>
        <v>9807620.3</v>
      </c>
    </row>
    <row r="16" spans="1:6" ht="15" customHeight="1">
      <c r="A16" s="41" t="s">
        <v>268</v>
      </c>
      <c r="B16" s="41"/>
      <c r="C16" s="60">
        <f>C66</f>
        <v>600</v>
      </c>
      <c r="D16" s="60">
        <f aca="true" t="shared" si="1" ref="D16:D21">F16-C16</f>
        <v>0</v>
      </c>
      <c r="E16" s="60">
        <f t="shared" si="0"/>
        <v>0</v>
      </c>
      <c r="F16" s="60">
        <f>F66</f>
        <v>600</v>
      </c>
    </row>
    <row r="17" spans="1:6" ht="15" customHeight="1">
      <c r="A17" s="26" t="s">
        <v>269</v>
      </c>
      <c r="B17" s="26"/>
      <c r="C17" s="61">
        <f>SUM(C15:C16)</f>
        <v>8164426</v>
      </c>
      <c r="D17" s="60">
        <f>F17-C17</f>
        <v>1643794.3000000007</v>
      </c>
      <c r="E17" s="60">
        <f t="shared" si="0"/>
        <v>20.1336174765991</v>
      </c>
      <c r="F17" s="61">
        <f>SUM(F15:F16)</f>
        <v>9808220.3</v>
      </c>
    </row>
    <row r="18" spans="1:6" ht="15" customHeight="1">
      <c r="A18" s="41" t="s">
        <v>270</v>
      </c>
      <c r="B18" s="41"/>
      <c r="C18" s="60">
        <f>C82</f>
        <v>6676958</v>
      </c>
      <c r="D18" s="60">
        <f t="shared" si="1"/>
        <v>284549.79000000004</v>
      </c>
      <c r="E18" s="60">
        <f t="shared" si="0"/>
        <v>4.261668112934075</v>
      </c>
      <c r="F18" s="60">
        <f>F82</f>
        <v>6961507.79</v>
      </c>
    </row>
    <row r="19" spans="1:6" ht="15" customHeight="1">
      <c r="A19" s="47" t="s">
        <v>271</v>
      </c>
      <c r="B19" s="41"/>
      <c r="C19" s="60">
        <f>C125</f>
        <v>4311377</v>
      </c>
      <c r="D19" s="60">
        <f t="shared" si="1"/>
        <v>898855.6200000001</v>
      </c>
      <c r="E19" s="60">
        <f t="shared" si="0"/>
        <v>20.84845792887053</v>
      </c>
      <c r="F19" s="60">
        <f>F125</f>
        <v>5210232.62</v>
      </c>
    </row>
    <row r="20" spans="1:6" ht="15" customHeight="1">
      <c r="A20" s="26" t="s">
        <v>272</v>
      </c>
      <c r="B20" s="26"/>
      <c r="C20" s="61">
        <f>SUM(C18:C19)</f>
        <v>10988335</v>
      </c>
      <c r="D20" s="60">
        <f t="shared" si="1"/>
        <v>1183405.4100000001</v>
      </c>
      <c r="E20" s="60">
        <f>F20/C20*100-100</f>
        <v>10.769651726125943</v>
      </c>
      <c r="F20" s="61">
        <f>SUM(F18:F19)</f>
        <v>12171740.41</v>
      </c>
    </row>
    <row r="21" spans="1:6" ht="15" customHeight="1">
      <c r="A21" s="41" t="s">
        <v>273</v>
      </c>
      <c r="B21" s="41"/>
      <c r="C21" s="60">
        <f>C17-C20</f>
        <v>-2823909</v>
      </c>
      <c r="D21" s="60">
        <f t="shared" si="1"/>
        <v>460388.8900000006</v>
      </c>
      <c r="E21" s="60">
        <f t="shared" si="0"/>
        <v>-16.303248086252083</v>
      </c>
      <c r="F21" s="60">
        <f>F17-F20</f>
        <v>-2363520.1099999994</v>
      </c>
    </row>
    <row r="22" spans="1:3" ht="16.5" customHeight="1">
      <c r="A22" s="42" t="s">
        <v>261</v>
      </c>
      <c r="C22" s="59"/>
    </row>
    <row r="23" spans="1:6" ht="18" customHeight="1">
      <c r="A23" s="48" t="s">
        <v>260</v>
      </c>
      <c r="B23" s="49"/>
      <c r="C23" s="43" t="s">
        <v>400</v>
      </c>
      <c r="D23" s="44" t="s">
        <v>396</v>
      </c>
      <c r="E23" s="44" t="s">
        <v>397</v>
      </c>
      <c r="F23" s="44" t="s">
        <v>399</v>
      </c>
    </row>
    <row r="24" spans="1:6" ht="18" customHeight="1">
      <c r="A24" s="20" t="s">
        <v>274</v>
      </c>
      <c r="B24" s="5"/>
      <c r="C24" s="60">
        <v>0</v>
      </c>
      <c r="D24" s="60">
        <f>F24-C24</f>
        <v>0</v>
      </c>
      <c r="E24" s="60">
        <v>0</v>
      </c>
      <c r="F24" s="60">
        <v>0</v>
      </c>
    </row>
    <row r="25" spans="1:6" ht="18" customHeight="1">
      <c r="A25" s="20" t="s">
        <v>275</v>
      </c>
      <c r="B25" s="5"/>
      <c r="C25" s="60">
        <v>689565</v>
      </c>
      <c r="D25" s="60">
        <f>F25-C25</f>
        <v>0</v>
      </c>
      <c r="E25" s="60">
        <f>F25/C25*100-100</f>
        <v>0</v>
      </c>
      <c r="F25" s="60">
        <v>689565</v>
      </c>
    </row>
    <row r="26" spans="1:6" ht="18" customHeight="1">
      <c r="A26" s="6" t="s">
        <v>276</v>
      </c>
      <c r="B26" s="6"/>
      <c r="C26" s="61">
        <f>C24-C25</f>
        <v>-689565</v>
      </c>
      <c r="D26" s="60">
        <f>F26-C26</f>
        <v>0</v>
      </c>
      <c r="E26" s="60">
        <f>F26/C26*100-100</f>
        <v>0</v>
      </c>
      <c r="F26" s="61">
        <f>F24-F25</f>
        <v>-689565</v>
      </c>
    </row>
    <row r="27" spans="1:3" ht="18" customHeight="1">
      <c r="A27" s="42" t="s">
        <v>277</v>
      </c>
      <c r="C27" s="59"/>
    </row>
    <row r="28" spans="1:6" ht="18" customHeight="1">
      <c r="A28" s="45" t="s">
        <v>265</v>
      </c>
      <c r="B28" s="6"/>
      <c r="C28" s="62">
        <v>3513474</v>
      </c>
      <c r="D28" s="62">
        <f>F28-C28</f>
        <v>-460388.89000000013</v>
      </c>
      <c r="E28" s="62">
        <v>0</v>
      </c>
      <c r="F28" s="62">
        <v>3053085.11</v>
      </c>
    </row>
    <row r="29" spans="1:6" s="46" customFormat="1" ht="19.5" customHeight="1">
      <c r="A29" s="207" t="s">
        <v>264</v>
      </c>
      <c r="B29" s="208"/>
      <c r="C29" s="62">
        <v>3513474</v>
      </c>
      <c r="D29" s="62">
        <f>F29-C29</f>
        <v>-460388.89000000013</v>
      </c>
      <c r="E29" s="62">
        <v>0</v>
      </c>
      <c r="F29" s="62">
        <v>3053085.11</v>
      </c>
    </row>
    <row r="30" spans="1:6" ht="18" customHeight="1">
      <c r="A30" s="6" t="s">
        <v>266</v>
      </c>
      <c r="B30" s="6"/>
      <c r="C30" s="61">
        <f>C21+C29+C26</f>
        <v>0</v>
      </c>
      <c r="D30" s="61"/>
      <c r="E30" s="61">
        <v>0</v>
      </c>
      <c r="F30" s="61">
        <f>F21+F29+F26</f>
        <v>0</v>
      </c>
    </row>
    <row r="31" ht="20.25" customHeight="1"/>
    <row r="32" spans="1:13" s="27" customFormat="1" ht="18" customHeight="1">
      <c r="A32" s="206" t="s">
        <v>83</v>
      </c>
      <c r="B32" s="206"/>
      <c r="C32" s="206"/>
      <c r="D32" s="206"/>
      <c r="E32" s="206"/>
      <c r="F32" s="206"/>
      <c r="G32" s="38"/>
      <c r="H32" s="38"/>
      <c r="I32" s="38"/>
      <c r="J32" s="38"/>
      <c r="K32" s="38"/>
      <c r="L32" s="38"/>
      <c r="M32" s="38"/>
    </row>
    <row r="33" s="27" customFormat="1" ht="12"/>
    <row r="34" spans="1:8" s="27" customFormat="1" ht="15" customHeight="1">
      <c r="A34" s="209" t="s">
        <v>392</v>
      </c>
      <c r="B34" s="209"/>
      <c r="C34" s="209"/>
      <c r="D34" s="209"/>
      <c r="E34" s="209"/>
      <c r="F34" s="209"/>
      <c r="G34" s="209"/>
      <c r="H34" s="209"/>
    </row>
    <row r="35" spans="1:8" s="27" customFormat="1" ht="46.5" customHeight="1">
      <c r="A35" s="209"/>
      <c r="B35" s="209"/>
      <c r="C35" s="209"/>
      <c r="D35" s="209"/>
      <c r="E35" s="209"/>
      <c r="F35" s="209"/>
      <c r="G35" s="209"/>
      <c r="H35" s="209"/>
    </row>
    <row r="36" spans="1:8" s="27" customFormat="1" ht="46.5" customHeight="1">
      <c r="A36" s="40"/>
      <c r="B36" s="179" t="s">
        <v>373</v>
      </c>
      <c r="C36" s="40"/>
      <c r="D36" s="40"/>
      <c r="E36" s="40"/>
      <c r="F36" s="40"/>
      <c r="G36" s="40"/>
      <c r="H36" s="40"/>
    </row>
    <row r="37" spans="1:2" ht="22.5" customHeight="1">
      <c r="A37" s="3" t="s">
        <v>281</v>
      </c>
      <c r="B37" s="3"/>
    </row>
    <row r="38" spans="1:2" ht="22.5" customHeight="1">
      <c r="A38" s="3"/>
      <c r="B38" s="3" t="s">
        <v>304</v>
      </c>
    </row>
    <row r="39" spans="3:8" ht="12" customHeight="1">
      <c r="C39" s="9"/>
      <c r="D39" s="9"/>
      <c r="E39" s="9"/>
      <c r="F39" s="21" t="s">
        <v>385</v>
      </c>
      <c r="G39" s="21"/>
      <c r="H39" s="21"/>
    </row>
    <row r="40" spans="1:6" ht="28.5" customHeight="1">
      <c r="A40" s="19" t="s">
        <v>45</v>
      </c>
      <c r="B40" s="28" t="s">
        <v>63</v>
      </c>
      <c r="C40" s="56" t="s">
        <v>401</v>
      </c>
      <c r="D40" s="57" t="s">
        <v>396</v>
      </c>
      <c r="E40" s="57" t="s">
        <v>397</v>
      </c>
      <c r="F40" s="57" t="s">
        <v>402</v>
      </c>
    </row>
    <row r="41" spans="1:6" ht="24" customHeight="1">
      <c r="A41" s="22" t="s">
        <v>58</v>
      </c>
      <c r="B41" s="23" t="s">
        <v>59</v>
      </c>
      <c r="C41" s="63">
        <f>C42+C44+C49+C53+C59+C64</f>
        <v>8163826</v>
      </c>
      <c r="D41" s="63">
        <f>D42+D44+D49+D53+D59+D64</f>
        <v>1643794.2999999998</v>
      </c>
      <c r="E41" s="63">
        <f>E42+E44+E49+E53+E59+E64</f>
        <v>74.32335936325684</v>
      </c>
      <c r="F41" s="63">
        <f>F42+F44+F49+F53+F59+F64</f>
        <v>9807620.3</v>
      </c>
    </row>
    <row r="42" spans="1:6" ht="21" customHeight="1">
      <c r="A42" s="7" t="s">
        <v>60</v>
      </c>
      <c r="B42" s="6" t="s">
        <v>47</v>
      </c>
      <c r="C42" s="61">
        <f>C43</f>
        <v>3922964</v>
      </c>
      <c r="D42" s="61">
        <f>D43</f>
        <v>1158794.2999999998</v>
      </c>
      <c r="E42" s="61">
        <f>E43</f>
        <v>29.538744174047988</v>
      </c>
      <c r="F42" s="61">
        <f>F43</f>
        <v>5081758.3</v>
      </c>
    </row>
    <row r="43" spans="1:6" s="10" customFormat="1" ht="18" customHeight="1">
      <c r="A43" s="17"/>
      <c r="B43" s="54" t="s">
        <v>278</v>
      </c>
      <c r="C43" s="64">
        <v>3922964</v>
      </c>
      <c r="D43" s="64">
        <f>F43-C43</f>
        <v>1158794.2999999998</v>
      </c>
      <c r="E43" s="64">
        <f>D43/C43*100</f>
        <v>29.538744174047988</v>
      </c>
      <c r="F43" s="64">
        <v>5081758.3</v>
      </c>
    </row>
    <row r="44" spans="1:6" ht="21" customHeight="1">
      <c r="A44" s="7" t="s">
        <v>61</v>
      </c>
      <c r="B44" s="6" t="s">
        <v>48</v>
      </c>
      <c r="C44" s="61">
        <f>SUM(C45:C48)</f>
        <v>1067509</v>
      </c>
      <c r="D44" s="61">
        <f>SUM(D45:D48)</f>
        <v>150000</v>
      </c>
      <c r="E44" s="64">
        <f>D44/C44*100</f>
        <v>14.051403782075841</v>
      </c>
      <c r="F44" s="61">
        <f>SUM(F45:F48)</f>
        <v>1217509</v>
      </c>
    </row>
    <row r="45" spans="1:6" s="10" customFormat="1" ht="18" customHeight="1">
      <c r="A45" s="17"/>
      <c r="B45" s="54" t="s">
        <v>283</v>
      </c>
      <c r="C45" s="64">
        <v>974430</v>
      </c>
      <c r="D45" s="64">
        <f>F45-C45</f>
        <v>150000</v>
      </c>
      <c r="E45" s="64">
        <f>D45/C45*100</f>
        <v>15.393614728610572</v>
      </c>
      <c r="F45" s="64">
        <v>1124430</v>
      </c>
    </row>
    <row r="46" spans="1:6" s="10" customFormat="1" ht="18" customHeight="1">
      <c r="A46" s="17"/>
      <c r="B46" s="54" t="s">
        <v>279</v>
      </c>
      <c r="C46" s="64">
        <v>85115</v>
      </c>
      <c r="D46" s="64">
        <f>F46-C46</f>
        <v>0</v>
      </c>
      <c r="E46" s="64">
        <f>D46/C46*100</f>
        <v>0</v>
      </c>
      <c r="F46" s="64">
        <v>85115</v>
      </c>
    </row>
    <row r="47" spans="1:6" s="10" customFormat="1" ht="18" customHeight="1">
      <c r="A47" s="17"/>
      <c r="B47" s="54" t="s">
        <v>282</v>
      </c>
      <c r="C47" s="64">
        <v>7964</v>
      </c>
      <c r="D47" s="64">
        <f>F47-C47</f>
        <v>0</v>
      </c>
      <c r="E47" s="64">
        <f>D47/C47*100</f>
        <v>0</v>
      </c>
      <c r="F47" s="64">
        <v>7964</v>
      </c>
    </row>
    <row r="48" spans="1:6" s="10" customFormat="1" ht="18" customHeight="1">
      <c r="A48" s="17"/>
      <c r="B48" s="54" t="s">
        <v>295</v>
      </c>
      <c r="C48" s="64">
        <v>0</v>
      </c>
      <c r="D48" s="64">
        <f>F48-C48</f>
        <v>0</v>
      </c>
      <c r="E48" s="64">
        <v>0</v>
      </c>
      <c r="F48" s="64">
        <v>0</v>
      </c>
    </row>
    <row r="49" spans="1:6" ht="20.25" customHeight="1">
      <c r="A49" s="7" t="s">
        <v>62</v>
      </c>
      <c r="B49" s="6" t="s">
        <v>49</v>
      </c>
      <c r="C49" s="61">
        <f>C50+C51+C52</f>
        <v>1023350</v>
      </c>
      <c r="D49" s="61">
        <f>D50+D51+D52</f>
        <v>135000</v>
      </c>
      <c r="E49" s="61">
        <f>D49/C49*100</f>
        <v>13.191967557531637</v>
      </c>
      <c r="F49" s="61">
        <f>F50+F51+F52</f>
        <v>1158350</v>
      </c>
    </row>
    <row r="50" spans="1:6" s="10" customFormat="1" ht="18" customHeight="1">
      <c r="A50" s="17"/>
      <c r="B50" s="54" t="s">
        <v>278</v>
      </c>
      <c r="C50" s="64">
        <v>690080</v>
      </c>
      <c r="D50" s="64">
        <f>F50-C50</f>
        <v>120000</v>
      </c>
      <c r="E50" s="64">
        <f>D50/C50*100</f>
        <v>17.389288198469742</v>
      </c>
      <c r="F50" s="64">
        <v>810080</v>
      </c>
    </row>
    <row r="51" spans="1:6" s="10" customFormat="1" ht="18" customHeight="1">
      <c r="A51" s="17"/>
      <c r="B51" s="54" t="s">
        <v>285</v>
      </c>
      <c r="C51" s="64">
        <v>1070</v>
      </c>
      <c r="D51" s="64">
        <f>F51-C51</f>
        <v>0</v>
      </c>
      <c r="E51" s="64">
        <f>D51/C51*100</f>
        <v>0</v>
      </c>
      <c r="F51" s="64">
        <v>1070</v>
      </c>
    </row>
    <row r="52" spans="1:6" s="10" customFormat="1" ht="18" customHeight="1">
      <c r="A52" s="17"/>
      <c r="B52" s="55" t="s">
        <v>284</v>
      </c>
      <c r="C52" s="64">
        <v>332200</v>
      </c>
      <c r="D52" s="64">
        <f>F52-C52</f>
        <v>15000</v>
      </c>
      <c r="E52" s="64">
        <f>D52/C52*100</f>
        <v>4.515352197471403</v>
      </c>
      <c r="F52" s="64">
        <v>347200</v>
      </c>
    </row>
    <row r="53" spans="1:6" ht="21" customHeight="1">
      <c r="A53" s="8" t="s">
        <v>64</v>
      </c>
      <c r="B53" s="30" t="s">
        <v>221</v>
      </c>
      <c r="C53" s="61">
        <f>C54+C55+C56+C57+C58</f>
        <v>989984</v>
      </c>
      <c r="D53" s="61">
        <f>D54+D55+D56+D57+D58</f>
        <v>0</v>
      </c>
      <c r="E53" s="61">
        <f>E54+E55+E56+E57+E58</f>
        <v>0</v>
      </c>
      <c r="F53" s="61">
        <f>F54+F55+F56+F57+F58</f>
        <v>989984</v>
      </c>
    </row>
    <row r="54" spans="1:6" s="10" customFormat="1" ht="18" customHeight="1">
      <c r="A54" s="18"/>
      <c r="B54" s="54" t="s">
        <v>278</v>
      </c>
      <c r="C54" s="64">
        <v>26337</v>
      </c>
      <c r="D54" s="64">
        <f>F54-C54</f>
        <v>0</v>
      </c>
      <c r="E54" s="64">
        <f>D54/100</f>
        <v>0</v>
      </c>
      <c r="F54" s="64">
        <v>26337</v>
      </c>
    </row>
    <row r="55" spans="1:6" s="10" customFormat="1" ht="18" customHeight="1">
      <c r="A55" s="17"/>
      <c r="B55" s="55" t="s">
        <v>287</v>
      </c>
      <c r="C55" s="64">
        <v>3153</v>
      </c>
      <c r="D55" s="64">
        <f>F55-C55</f>
        <v>0</v>
      </c>
      <c r="E55" s="64">
        <v>0</v>
      </c>
      <c r="F55" s="64">
        <v>3153</v>
      </c>
    </row>
    <row r="56" spans="1:6" s="10" customFormat="1" ht="18" customHeight="1">
      <c r="A56" s="18"/>
      <c r="B56" s="55" t="s">
        <v>284</v>
      </c>
      <c r="C56" s="64">
        <v>832464</v>
      </c>
      <c r="D56" s="64">
        <f>F56-C56</f>
        <v>0</v>
      </c>
      <c r="E56" s="64">
        <v>0</v>
      </c>
      <c r="F56" s="64">
        <v>832464</v>
      </c>
    </row>
    <row r="57" spans="1:6" s="10" customFormat="1" ht="18" customHeight="1">
      <c r="A57" s="18"/>
      <c r="B57" s="55" t="s">
        <v>286</v>
      </c>
      <c r="C57" s="64">
        <v>128030</v>
      </c>
      <c r="D57" s="64">
        <f>F57-C57</f>
        <v>0</v>
      </c>
      <c r="E57" s="64">
        <v>0</v>
      </c>
      <c r="F57" s="64">
        <v>128030</v>
      </c>
    </row>
    <row r="58" spans="1:6" s="10" customFormat="1" ht="18" customHeight="1">
      <c r="A58" s="18"/>
      <c r="B58" s="55" t="s">
        <v>290</v>
      </c>
      <c r="C58" s="64">
        <v>0</v>
      </c>
      <c r="D58" s="64">
        <f>F58-C58</f>
        <v>0</v>
      </c>
      <c r="E58" s="64">
        <v>0</v>
      </c>
      <c r="F58" s="64">
        <v>0</v>
      </c>
    </row>
    <row r="59" spans="1:6" ht="23.25" customHeight="1">
      <c r="A59" s="8" t="s">
        <v>65</v>
      </c>
      <c r="B59" s="31" t="s">
        <v>222</v>
      </c>
      <c r="C59" s="61">
        <f>C60+C61+C62+C63</f>
        <v>1140170</v>
      </c>
      <c r="D59" s="61">
        <f>D60+D61+D62+D63</f>
        <v>200000</v>
      </c>
      <c r="E59" s="61">
        <f>D59/C59*100</f>
        <v>17.541243849601376</v>
      </c>
      <c r="F59" s="61">
        <f>F60+F61+F62+F63</f>
        <v>1340170</v>
      </c>
    </row>
    <row r="60" spans="1:6" s="10" customFormat="1" ht="18" customHeight="1">
      <c r="A60" s="18"/>
      <c r="B60" s="54" t="s">
        <v>288</v>
      </c>
      <c r="C60" s="64">
        <v>1139500</v>
      </c>
      <c r="D60" s="64">
        <f>F60-C60</f>
        <v>200000</v>
      </c>
      <c r="E60" s="64">
        <f>D60/C60*100</f>
        <v>17.55155770074594</v>
      </c>
      <c r="F60" s="64">
        <v>1339500</v>
      </c>
    </row>
    <row r="61" spans="1:6" s="10" customFormat="1" ht="18" customHeight="1">
      <c r="A61" s="18"/>
      <c r="B61" s="54" t="s">
        <v>292</v>
      </c>
      <c r="C61" s="64">
        <v>0</v>
      </c>
      <c r="D61" s="64">
        <f>F61-C61</f>
        <v>0</v>
      </c>
      <c r="E61" s="64">
        <v>0</v>
      </c>
      <c r="F61" s="64">
        <v>0</v>
      </c>
    </row>
    <row r="62" spans="1:6" s="10" customFormat="1" ht="18" customHeight="1">
      <c r="A62" s="18"/>
      <c r="B62" s="54" t="s">
        <v>289</v>
      </c>
      <c r="C62" s="64">
        <v>670</v>
      </c>
      <c r="D62" s="64">
        <f>F62-C62</f>
        <v>0</v>
      </c>
      <c r="E62" s="64">
        <f>D62/C62*100</f>
        <v>0</v>
      </c>
      <c r="F62" s="64">
        <v>670</v>
      </c>
    </row>
    <row r="63" spans="1:6" s="10" customFormat="1" ht="18" customHeight="1">
      <c r="A63" s="18"/>
      <c r="B63" s="54" t="s">
        <v>301</v>
      </c>
      <c r="C63" s="64">
        <v>0</v>
      </c>
      <c r="D63" s="64">
        <f>F63-C63</f>
        <v>0</v>
      </c>
      <c r="E63" s="64">
        <v>0</v>
      </c>
      <c r="F63" s="64">
        <v>0</v>
      </c>
    </row>
    <row r="64" spans="1:6" ht="21" customHeight="1">
      <c r="A64" s="8" t="s">
        <v>78</v>
      </c>
      <c r="B64" s="6" t="s">
        <v>79</v>
      </c>
      <c r="C64" s="61">
        <f>C65</f>
        <v>19849</v>
      </c>
      <c r="D64" s="61">
        <f>D65</f>
        <v>0</v>
      </c>
      <c r="E64" s="61">
        <f>E65</f>
        <v>0</v>
      </c>
      <c r="F64" s="61">
        <f>F65</f>
        <v>19849</v>
      </c>
    </row>
    <row r="65" spans="1:6" s="10" customFormat="1" ht="18" customHeight="1">
      <c r="A65" s="18"/>
      <c r="B65" s="54" t="s">
        <v>278</v>
      </c>
      <c r="C65" s="64">
        <v>19849</v>
      </c>
      <c r="D65" s="64">
        <f>F65-C65</f>
        <v>0</v>
      </c>
      <c r="E65" s="64">
        <v>0</v>
      </c>
      <c r="F65" s="64">
        <v>19849</v>
      </c>
    </row>
    <row r="66" spans="1:6" ht="23.25" customHeight="1">
      <c r="A66" s="24" t="s">
        <v>66</v>
      </c>
      <c r="B66" s="79" t="s">
        <v>50</v>
      </c>
      <c r="C66" s="63">
        <f>C67+C69</f>
        <v>600</v>
      </c>
      <c r="D66" s="63">
        <f>D67+D69</f>
        <v>0</v>
      </c>
      <c r="E66" s="63">
        <f>E67+E69</f>
        <v>0</v>
      </c>
      <c r="F66" s="63">
        <f>F67+F69</f>
        <v>600</v>
      </c>
    </row>
    <row r="67" spans="1:6" ht="21" customHeight="1">
      <c r="A67" s="8" t="s">
        <v>67</v>
      </c>
      <c r="B67" s="6" t="s">
        <v>223</v>
      </c>
      <c r="C67" s="61">
        <f>C68</f>
        <v>0</v>
      </c>
      <c r="D67" s="61">
        <f>D68</f>
        <v>0</v>
      </c>
      <c r="E67" s="61">
        <f>E68</f>
        <v>0</v>
      </c>
      <c r="F67" s="61">
        <f>F68</f>
        <v>0</v>
      </c>
    </row>
    <row r="68" spans="1:6" s="10" customFormat="1" ht="18" customHeight="1">
      <c r="A68" s="18"/>
      <c r="B68" s="55" t="s">
        <v>290</v>
      </c>
      <c r="C68" s="64">
        <v>0</v>
      </c>
      <c r="D68" s="64">
        <v>0</v>
      </c>
      <c r="E68" s="64">
        <v>0</v>
      </c>
      <c r="F68" s="64">
        <v>0</v>
      </c>
    </row>
    <row r="69" spans="1:6" ht="21" customHeight="1">
      <c r="A69" s="8" t="s">
        <v>68</v>
      </c>
      <c r="B69" s="6" t="s">
        <v>224</v>
      </c>
      <c r="C69" s="61">
        <f>C70+C71</f>
        <v>600</v>
      </c>
      <c r="D69" s="61">
        <f>D70+D71</f>
        <v>0</v>
      </c>
      <c r="E69" s="61">
        <f>E70+E71</f>
        <v>0</v>
      </c>
      <c r="F69" s="61">
        <f>F70+F71</f>
        <v>600</v>
      </c>
    </row>
    <row r="70" spans="1:6" s="10" customFormat="1" ht="18" customHeight="1">
      <c r="A70" s="18"/>
      <c r="B70" s="65" t="s">
        <v>293</v>
      </c>
      <c r="C70" s="64">
        <v>0</v>
      </c>
      <c r="D70" s="64">
        <v>0</v>
      </c>
      <c r="E70" s="64">
        <v>0</v>
      </c>
      <c r="F70" s="64">
        <v>0</v>
      </c>
    </row>
    <row r="71" spans="1:6" s="10" customFormat="1" ht="18" customHeight="1">
      <c r="A71" s="18"/>
      <c r="B71" s="55" t="s">
        <v>290</v>
      </c>
      <c r="C71" s="64">
        <v>600</v>
      </c>
      <c r="D71" s="64">
        <f>F71-C71</f>
        <v>0</v>
      </c>
      <c r="E71" s="64">
        <v>0</v>
      </c>
      <c r="F71" s="64">
        <v>600</v>
      </c>
    </row>
    <row r="72" spans="1:6" ht="22.5" customHeight="1">
      <c r="A72" s="24" t="s">
        <v>291</v>
      </c>
      <c r="B72" s="25" t="s">
        <v>51</v>
      </c>
      <c r="C72" s="63">
        <f>C41+C66</f>
        <v>8164426</v>
      </c>
      <c r="D72" s="63">
        <f>D41+D66</f>
        <v>1643794.2999999998</v>
      </c>
      <c r="E72" s="63">
        <f>D72/C72*100</f>
        <v>20.13361747659909</v>
      </c>
      <c r="F72" s="63">
        <f>F41+F66</f>
        <v>9808220.3</v>
      </c>
    </row>
    <row r="73" ht="23.25" customHeight="1"/>
    <row r="74" ht="21" customHeight="1"/>
    <row r="75" ht="21" customHeight="1"/>
    <row r="76" ht="18.75" customHeight="1"/>
    <row r="77" ht="22.5" customHeight="1"/>
    <row r="78" spans="1:8" ht="28.5" customHeight="1">
      <c r="A78" s="2"/>
      <c r="B78" s="13"/>
      <c r="C78" s="14"/>
      <c r="D78" s="14"/>
      <c r="E78" s="14"/>
      <c r="F78" s="14"/>
      <c r="G78" s="14"/>
      <c r="H78" s="14"/>
    </row>
    <row r="79" spans="1:2" ht="24.75" customHeight="1">
      <c r="A79" s="1"/>
      <c r="B79" s="3" t="s">
        <v>305</v>
      </c>
    </row>
    <row r="80" ht="12.75" customHeight="1">
      <c r="F80" s="4" t="s">
        <v>385</v>
      </c>
    </row>
    <row r="81" spans="1:6" ht="27" customHeight="1">
      <c r="A81" s="19" t="s">
        <v>45</v>
      </c>
      <c r="B81" s="28" t="s">
        <v>10</v>
      </c>
      <c r="C81" s="56" t="s">
        <v>401</v>
      </c>
      <c r="D81" s="57" t="s">
        <v>396</v>
      </c>
      <c r="E81" s="57" t="s">
        <v>397</v>
      </c>
      <c r="F81" s="57" t="s">
        <v>402</v>
      </c>
    </row>
    <row r="82" spans="1:6" s="46" customFormat="1" ht="24" customHeight="1">
      <c r="A82" s="76" t="s">
        <v>69</v>
      </c>
      <c r="B82" s="49" t="s">
        <v>71</v>
      </c>
      <c r="C82" s="86">
        <f>C83+C91+C106+C111+C113+C115+C120</f>
        <v>6676958</v>
      </c>
      <c r="D82" s="86">
        <f>F82-C82</f>
        <v>284549.79000000004</v>
      </c>
      <c r="E82" s="86">
        <f aca="true" t="shared" si="2" ref="E82:E87">D82/C82*100</f>
        <v>4.261668112934065</v>
      </c>
      <c r="F82" s="86">
        <f>F83+F91+F106+F111+F113+F115+F120</f>
        <v>6961507.79</v>
      </c>
    </row>
    <row r="83" spans="1:6" ht="21" customHeight="1">
      <c r="A83" s="66" t="s">
        <v>70</v>
      </c>
      <c r="B83" s="67" t="s">
        <v>52</v>
      </c>
      <c r="C83" s="61">
        <f>SUM(C84+C85+C86+C87+C89+C88+C90)</f>
        <v>1323843</v>
      </c>
      <c r="D83" s="61">
        <f>F83-C83</f>
        <v>25129.87000000011</v>
      </c>
      <c r="E83" s="61">
        <f t="shared" si="2"/>
        <v>1.8982515298264304</v>
      </c>
      <c r="F83" s="61">
        <f>SUM(F84+F85+F86+F87+F89+F88+F90)</f>
        <v>1348972.87</v>
      </c>
    </row>
    <row r="84" spans="1:11" ht="18" customHeight="1">
      <c r="A84" s="68"/>
      <c r="B84" s="69" t="s">
        <v>278</v>
      </c>
      <c r="C84" s="64">
        <f>4!D16+4!D567+4!D621+4!D654</f>
        <v>996712</v>
      </c>
      <c r="D84" s="61">
        <f aca="true" t="shared" si="3" ref="D84:D90">F84-C84</f>
        <v>64196</v>
      </c>
      <c r="E84" s="64">
        <f t="shared" si="2"/>
        <v>6.440777275682444</v>
      </c>
      <c r="F84" s="64">
        <f>4!F16+4!F567+4!F621+4!F654</f>
        <v>1060908</v>
      </c>
      <c r="G84" s="21"/>
      <c r="H84" s="21"/>
      <c r="I84" s="21"/>
      <c r="J84" s="21"/>
      <c r="K84" s="21"/>
    </row>
    <row r="85" spans="1:6" ht="18" customHeight="1">
      <c r="A85" s="68"/>
      <c r="B85" s="69" t="s">
        <v>288</v>
      </c>
      <c r="C85" s="64">
        <f>4!D17</f>
        <v>205670</v>
      </c>
      <c r="D85" s="61">
        <f t="shared" si="3"/>
        <v>0</v>
      </c>
      <c r="E85" s="64">
        <f t="shared" si="2"/>
        <v>0</v>
      </c>
      <c r="F85" s="64">
        <f>4!F17</f>
        <v>205670</v>
      </c>
    </row>
    <row r="86" spans="1:6" ht="18" customHeight="1">
      <c r="A86" s="68"/>
      <c r="B86" s="75" t="s">
        <v>286</v>
      </c>
      <c r="C86" s="64">
        <f>4!D568</f>
        <v>400</v>
      </c>
      <c r="D86" s="61">
        <f t="shared" si="3"/>
        <v>0</v>
      </c>
      <c r="E86" s="64">
        <f t="shared" si="2"/>
        <v>0</v>
      </c>
      <c r="F86" s="64">
        <f>4!F568</f>
        <v>400</v>
      </c>
    </row>
    <row r="87" spans="1:6" ht="18" customHeight="1">
      <c r="A87" s="68"/>
      <c r="B87" s="54" t="s">
        <v>279</v>
      </c>
      <c r="C87" s="64">
        <f>4!D607</f>
        <v>61865</v>
      </c>
      <c r="D87" s="61">
        <f t="shared" si="3"/>
        <v>0</v>
      </c>
      <c r="E87" s="64">
        <f t="shared" si="2"/>
        <v>0</v>
      </c>
      <c r="F87" s="64">
        <f>4!F607</f>
        <v>61865</v>
      </c>
    </row>
    <row r="88" spans="1:6" s="10" customFormat="1" ht="18" customHeight="1">
      <c r="A88" s="17"/>
      <c r="B88" s="54" t="s">
        <v>295</v>
      </c>
      <c r="C88" s="64">
        <f>4!D655</f>
        <v>0</v>
      </c>
      <c r="D88" s="61">
        <f t="shared" si="3"/>
        <v>0</v>
      </c>
      <c r="E88" s="64">
        <v>0</v>
      </c>
      <c r="F88" s="64">
        <f>4!F655</f>
        <v>0</v>
      </c>
    </row>
    <row r="89" spans="1:6" ht="18" customHeight="1">
      <c r="A89" s="68"/>
      <c r="B89" s="54" t="s">
        <v>296</v>
      </c>
      <c r="C89" s="64">
        <f>4!D18</f>
        <v>59196</v>
      </c>
      <c r="D89" s="61">
        <f t="shared" si="3"/>
        <v>-59196</v>
      </c>
      <c r="E89" s="64">
        <f>D89/C89*100</f>
        <v>-100</v>
      </c>
      <c r="F89" s="64">
        <f>4!F18</f>
        <v>0</v>
      </c>
    </row>
    <row r="90" spans="1:6" ht="18" customHeight="1">
      <c r="A90" s="68"/>
      <c r="B90" s="54" t="s">
        <v>298</v>
      </c>
      <c r="C90" s="64">
        <f>4!D608</f>
        <v>0</v>
      </c>
      <c r="D90" s="61">
        <f t="shared" si="3"/>
        <v>20129.87</v>
      </c>
      <c r="E90" s="64">
        <v>0</v>
      </c>
      <c r="F90" s="64">
        <f>4!F608</f>
        <v>20129.87</v>
      </c>
    </row>
    <row r="91" spans="1:6" ht="21" customHeight="1">
      <c r="A91" s="70">
        <v>32</v>
      </c>
      <c r="B91" s="71" t="s">
        <v>53</v>
      </c>
      <c r="C91" s="61">
        <f>SUM(C92:C105)</f>
        <v>3047674</v>
      </c>
      <c r="D91" s="61">
        <f>F91-C91</f>
        <v>84419.91999999993</v>
      </c>
      <c r="E91" s="61">
        <f>D91/C91*100</f>
        <v>2.7699786788219454</v>
      </c>
      <c r="F91" s="61">
        <f>SUM(F92:F105)</f>
        <v>3132093.92</v>
      </c>
    </row>
    <row r="92" spans="1:6" ht="18" customHeight="1">
      <c r="A92" s="72"/>
      <c r="B92" s="69" t="s">
        <v>278</v>
      </c>
      <c r="C92" s="64">
        <f>4!D20+4!D26+4!D45+4!D64+4!D90+4!D98+4!D109+4!D116+4!D137+4!D180+4!D193+4!D212+4!D238+4!D262+4!D280+4!D301+4!D342+4!D352+4!D360+4!D388+4!D419+4!D441+4!D570+4!D623+4!D657+4!D157</f>
        <v>1391393</v>
      </c>
      <c r="D92" s="64">
        <f>F92-C92</f>
        <v>88000</v>
      </c>
      <c r="E92" s="64">
        <f>D92/C92*100</f>
        <v>6.324597004584614</v>
      </c>
      <c r="F92" s="64">
        <f>4!F20+4!F26+4!F45+4!F64+4!F90+4!F98+4!F109+4!F116+4!F137+4!F180+4!F193+4!F212+4!F238+4!F262+4!F280+4!F301+4!F342+4!F352+4!F360+4!F388+4!F419+4!F441+4!F570+4!F623+4!F657+4!F157</f>
        <v>1479393</v>
      </c>
    </row>
    <row r="93" spans="1:6" ht="18" customHeight="1">
      <c r="A93" s="72"/>
      <c r="B93" s="54" t="s">
        <v>288</v>
      </c>
      <c r="C93" s="64">
        <f>4!D21+4!D46+4!D53+4!D65+4!D117+4!D302+4!D420+4!D425+4!D442+4!D476</f>
        <v>608850</v>
      </c>
      <c r="D93" s="64">
        <f aca="true" t="shared" si="4" ref="D93:D105">F93-C93</f>
        <v>-40000</v>
      </c>
      <c r="E93" s="64">
        <f aca="true" t="shared" si="5" ref="E93:E105">D93/C93*100</f>
        <v>-6.569762667323643</v>
      </c>
      <c r="F93" s="64">
        <f>4!F21+4!F46+4!F53+4!F65+4!F117+4!F302+4!F420+4!F425+4!F476+4!D442</f>
        <v>568850</v>
      </c>
    </row>
    <row r="94" spans="1:6" ht="18" customHeight="1">
      <c r="A94" s="72"/>
      <c r="B94" s="54" t="s">
        <v>285</v>
      </c>
      <c r="C94" s="64">
        <f>4!D571</f>
        <v>0</v>
      </c>
      <c r="D94" s="64">
        <f t="shared" si="4"/>
        <v>0</v>
      </c>
      <c r="E94" s="64">
        <v>0</v>
      </c>
      <c r="F94" s="64">
        <f>4!F571</f>
        <v>0</v>
      </c>
    </row>
    <row r="95" spans="1:6" ht="18" customHeight="1">
      <c r="A95" s="72"/>
      <c r="B95" s="55" t="s">
        <v>287</v>
      </c>
      <c r="C95" s="64">
        <f>4!D624</f>
        <v>2755</v>
      </c>
      <c r="D95" s="64">
        <f t="shared" si="4"/>
        <v>0</v>
      </c>
      <c r="E95" s="64">
        <f t="shared" si="5"/>
        <v>0</v>
      </c>
      <c r="F95" s="64">
        <f>4!F624</f>
        <v>2755</v>
      </c>
    </row>
    <row r="96" spans="1:6" ht="18" customHeight="1">
      <c r="A96" s="72"/>
      <c r="B96" s="55" t="s">
        <v>284</v>
      </c>
      <c r="C96" s="64">
        <f>4!D47+4!D54+4!D158+4!D181+4!D239+4!D281+4!D303+4!D353+4!D361+4!D443</f>
        <v>751214</v>
      </c>
      <c r="D96" s="64">
        <f t="shared" si="4"/>
        <v>15000</v>
      </c>
      <c r="E96" s="64">
        <f t="shared" si="5"/>
        <v>1.9967678983618515</v>
      </c>
      <c r="F96" s="64">
        <f>4!F47+4!F54+4!F158+4!F181+4!F239+4!F281+4!F303+4!F353+4!F361+4!F443</f>
        <v>766214</v>
      </c>
    </row>
    <row r="97" spans="1:6" ht="18" customHeight="1">
      <c r="A97" s="72"/>
      <c r="B97" s="75" t="s">
        <v>286</v>
      </c>
      <c r="C97" s="64">
        <f>4!D572</f>
        <v>122170</v>
      </c>
      <c r="D97" s="64">
        <f t="shared" si="4"/>
        <v>0</v>
      </c>
      <c r="E97" s="64">
        <f t="shared" si="5"/>
        <v>0</v>
      </c>
      <c r="F97" s="64">
        <f>4!F572</f>
        <v>122170</v>
      </c>
    </row>
    <row r="98" spans="1:6" ht="18" customHeight="1">
      <c r="A98" s="72"/>
      <c r="B98" s="54" t="s">
        <v>283</v>
      </c>
      <c r="C98" s="64">
        <f>4!D48+4!D263+4!D354+4!D421+4!D444</f>
        <v>43000</v>
      </c>
      <c r="D98" s="64">
        <f t="shared" si="4"/>
        <v>30000</v>
      </c>
      <c r="E98" s="64">
        <f t="shared" si="5"/>
        <v>69.76744186046511</v>
      </c>
      <c r="F98" s="64">
        <f>4!F48+4!F263+4!F354+4!F421+4!F444</f>
        <v>73000</v>
      </c>
    </row>
    <row r="99" spans="1:6" ht="18" customHeight="1">
      <c r="A99" s="72"/>
      <c r="B99" s="54" t="s">
        <v>279</v>
      </c>
      <c r="C99" s="64">
        <f>4!D573+4!D610</f>
        <v>17270</v>
      </c>
      <c r="D99" s="64">
        <f t="shared" si="4"/>
        <v>0</v>
      </c>
      <c r="E99" s="64">
        <f t="shared" si="5"/>
        <v>0</v>
      </c>
      <c r="F99" s="64">
        <f>4!F573+4!F610</f>
        <v>17270</v>
      </c>
    </row>
    <row r="100" spans="1:6" ht="18" customHeight="1">
      <c r="A100" s="72"/>
      <c r="B100" s="54" t="s">
        <v>289</v>
      </c>
      <c r="C100" s="64">
        <f>4!D574</f>
        <v>670</v>
      </c>
      <c r="D100" s="64">
        <f t="shared" si="4"/>
        <v>0</v>
      </c>
      <c r="E100" s="64">
        <f t="shared" si="5"/>
        <v>0</v>
      </c>
      <c r="F100" s="64">
        <f>4!F574</f>
        <v>670</v>
      </c>
    </row>
    <row r="101" spans="1:6" ht="18" customHeight="1">
      <c r="A101" s="72"/>
      <c r="B101" s="54" t="s">
        <v>301</v>
      </c>
      <c r="C101" s="64">
        <f>4!D625</f>
        <v>0</v>
      </c>
      <c r="D101" s="64">
        <f t="shared" si="4"/>
        <v>0</v>
      </c>
      <c r="E101" s="64">
        <v>0</v>
      </c>
      <c r="F101" s="64">
        <f>4!F625</f>
        <v>0</v>
      </c>
    </row>
    <row r="102" spans="1:6" ht="18" customHeight="1">
      <c r="A102" s="72"/>
      <c r="B102" s="55" t="s">
        <v>290</v>
      </c>
      <c r="C102" s="64">
        <f>4!D22+4!D355</f>
        <v>0</v>
      </c>
      <c r="D102" s="64">
        <f t="shared" si="4"/>
        <v>0</v>
      </c>
      <c r="E102" s="64">
        <v>0</v>
      </c>
      <c r="F102" s="64">
        <f>4!F22+4!F355</f>
        <v>0</v>
      </c>
    </row>
    <row r="103" spans="1:6" ht="18" customHeight="1">
      <c r="A103" s="72"/>
      <c r="B103" s="54" t="s">
        <v>296</v>
      </c>
      <c r="C103" s="64">
        <f>4!D55+4!D66+4!D213+4!D240+4!D304+4!D356+4!D445</f>
        <v>95000</v>
      </c>
      <c r="D103" s="64">
        <f t="shared" si="4"/>
        <v>-25000</v>
      </c>
      <c r="E103" s="64">
        <f t="shared" si="5"/>
        <v>-26.31578947368421</v>
      </c>
      <c r="F103" s="64">
        <f>4!F55+4!F66+4!F213+4!F240+4!F304+4!F356+4!F445</f>
        <v>70000</v>
      </c>
    </row>
    <row r="104" spans="1:6" ht="18" customHeight="1">
      <c r="A104" s="72"/>
      <c r="B104" s="54" t="s">
        <v>297</v>
      </c>
      <c r="C104" s="64">
        <f>4!D626</f>
        <v>2072</v>
      </c>
      <c r="D104" s="64">
        <f t="shared" si="4"/>
        <v>0</v>
      </c>
      <c r="E104" s="64">
        <f t="shared" si="5"/>
        <v>0</v>
      </c>
      <c r="F104" s="64">
        <f>4!F626</f>
        <v>2072</v>
      </c>
    </row>
    <row r="105" spans="1:6" ht="18" customHeight="1">
      <c r="A105" s="72"/>
      <c r="B105" s="54" t="s">
        <v>298</v>
      </c>
      <c r="C105" s="64">
        <f>4!D575+4!D611</f>
        <v>13280</v>
      </c>
      <c r="D105" s="64">
        <f t="shared" si="4"/>
        <v>16419.92</v>
      </c>
      <c r="E105" s="64">
        <f t="shared" si="5"/>
        <v>123.64397590361445</v>
      </c>
      <c r="F105" s="64">
        <f>4!F575+4!F611</f>
        <v>29699.92</v>
      </c>
    </row>
    <row r="106" spans="1:6" ht="21" customHeight="1">
      <c r="A106" s="70">
        <v>34</v>
      </c>
      <c r="B106" s="71" t="s">
        <v>54</v>
      </c>
      <c r="C106" s="61">
        <f>C108+C107+C109+C110</f>
        <v>21061</v>
      </c>
      <c r="D106" s="61">
        <f>F106-C106</f>
        <v>0</v>
      </c>
      <c r="E106" s="61">
        <v>0</v>
      </c>
      <c r="F106" s="61">
        <f>F108+F107+F109+F110</f>
        <v>21061</v>
      </c>
    </row>
    <row r="107" spans="1:6" ht="18" customHeight="1">
      <c r="A107" s="72"/>
      <c r="B107" s="69" t="s">
        <v>278</v>
      </c>
      <c r="C107" s="64">
        <f>4!D84+4!D628+4!D659</f>
        <v>18673</v>
      </c>
      <c r="D107" s="64">
        <f>F107-C107</f>
        <v>0</v>
      </c>
      <c r="E107" s="64">
        <v>0</v>
      </c>
      <c r="F107" s="64">
        <f>4!F84+4!F628+4!F659</f>
        <v>18673</v>
      </c>
    </row>
    <row r="108" spans="1:6" ht="18" customHeight="1">
      <c r="A108" s="72"/>
      <c r="B108" s="55" t="s">
        <v>287</v>
      </c>
      <c r="C108" s="64">
        <f>4!D629</f>
        <v>398</v>
      </c>
      <c r="D108" s="64">
        <f>F108-C108</f>
        <v>0</v>
      </c>
      <c r="E108" s="64">
        <v>0</v>
      </c>
      <c r="F108" s="64">
        <f>4!F629</f>
        <v>398</v>
      </c>
    </row>
    <row r="109" spans="1:6" ht="18" customHeight="1">
      <c r="A109" s="72"/>
      <c r="B109" s="75" t="s">
        <v>286</v>
      </c>
      <c r="C109" s="64">
        <f>4!D577</f>
        <v>1990</v>
      </c>
      <c r="D109" s="64">
        <f>F109-C109</f>
        <v>0</v>
      </c>
      <c r="E109" s="64">
        <v>0</v>
      </c>
      <c r="F109" s="64">
        <f>4!F577</f>
        <v>1990</v>
      </c>
    </row>
    <row r="110" spans="1:6" ht="18" customHeight="1">
      <c r="A110" s="72"/>
      <c r="B110" s="54" t="s">
        <v>296</v>
      </c>
      <c r="C110" s="64">
        <f>4!D85</f>
        <v>0</v>
      </c>
      <c r="D110" s="64">
        <f>F110-C110</f>
        <v>0</v>
      </c>
      <c r="E110" s="64">
        <v>0</v>
      </c>
      <c r="F110" s="64">
        <f>4!F85</f>
        <v>0</v>
      </c>
    </row>
    <row r="111" spans="1:6" ht="21" customHeight="1">
      <c r="A111" s="70">
        <v>35</v>
      </c>
      <c r="B111" s="71" t="s">
        <v>55</v>
      </c>
      <c r="C111" s="61">
        <f>C112</f>
        <v>0</v>
      </c>
      <c r="D111" s="61">
        <f>D112</f>
        <v>0</v>
      </c>
      <c r="E111" s="61">
        <f>E112</f>
        <v>0</v>
      </c>
      <c r="F111" s="61">
        <f>F112</f>
        <v>0</v>
      </c>
    </row>
    <row r="112" spans="1:6" ht="21.75" customHeight="1">
      <c r="A112" s="72"/>
      <c r="B112" s="54" t="s">
        <v>288</v>
      </c>
      <c r="C112" s="64">
        <v>0</v>
      </c>
      <c r="D112" s="64">
        <v>0</v>
      </c>
      <c r="E112" s="64">
        <v>0</v>
      </c>
      <c r="F112" s="64">
        <f>4!H142</f>
        <v>0</v>
      </c>
    </row>
    <row r="113" spans="1:6" ht="21" customHeight="1">
      <c r="A113" s="70" t="s">
        <v>94</v>
      </c>
      <c r="B113" s="71" t="s">
        <v>225</v>
      </c>
      <c r="C113" s="61">
        <f>C114</f>
        <v>203400</v>
      </c>
      <c r="D113" s="61">
        <f>D114</f>
        <v>50000</v>
      </c>
      <c r="E113" s="61">
        <f>E114</f>
        <v>24.582104228121928</v>
      </c>
      <c r="F113" s="61">
        <f>F114</f>
        <v>253400</v>
      </c>
    </row>
    <row r="114" spans="1:6" ht="18" customHeight="1">
      <c r="A114" s="72"/>
      <c r="B114" s="69" t="s">
        <v>278</v>
      </c>
      <c r="C114" s="64">
        <f>4!D111+4!D215+4!D375+4!D379+4!D437+4!D514+4!D518+4!D535</f>
        <v>203400</v>
      </c>
      <c r="D114" s="64">
        <f aca="true" t="shared" si="6" ref="D114:D134">F114-C114</f>
        <v>50000</v>
      </c>
      <c r="E114" s="64">
        <f>D114/C114*100</f>
        <v>24.582104228121928</v>
      </c>
      <c r="F114" s="64">
        <f>4!F111+4!F215+4!F375+4!F379+4!F437+4!F514+4!F518+4!F535</f>
        <v>253400</v>
      </c>
    </row>
    <row r="115" spans="1:6" ht="30" customHeight="1">
      <c r="A115" s="70">
        <v>37</v>
      </c>
      <c r="B115" s="30" t="s">
        <v>226</v>
      </c>
      <c r="C115" s="61">
        <f>C116+C117+C118+C119</f>
        <v>241700</v>
      </c>
      <c r="D115" s="61">
        <f t="shared" si="6"/>
        <v>0</v>
      </c>
      <c r="E115" s="61">
        <v>0</v>
      </c>
      <c r="F115" s="61">
        <f>F116+F117+F118+F119</f>
        <v>241700</v>
      </c>
    </row>
    <row r="116" spans="1:6" ht="18" customHeight="1">
      <c r="A116" s="72"/>
      <c r="B116" s="69" t="s">
        <v>278</v>
      </c>
      <c r="C116" s="64">
        <f>4!D531+4!D539+4!D549</f>
        <v>121000</v>
      </c>
      <c r="D116" s="64">
        <f t="shared" si="6"/>
        <v>0</v>
      </c>
      <c r="E116" s="64">
        <v>0</v>
      </c>
      <c r="F116" s="64">
        <f>4!F531+4!F539+4!F549</f>
        <v>121000</v>
      </c>
    </row>
    <row r="117" spans="1:6" ht="18" customHeight="1">
      <c r="A117" s="72"/>
      <c r="B117" s="54" t="s">
        <v>283</v>
      </c>
      <c r="C117" s="64">
        <f>4!D550</f>
        <v>0</v>
      </c>
      <c r="D117" s="64">
        <f t="shared" si="6"/>
        <v>0</v>
      </c>
      <c r="E117" s="64">
        <v>0</v>
      </c>
      <c r="F117" s="64">
        <f>4!F550</f>
        <v>0</v>
      </c>
    </row>
    <row r="118" spans="1:6" ht="21.75" customHeight="1">
      <c r="A118" s="72"/>
      <c r="B118" s="54" t="s">
        <v>288</v>
      </c>
      <c r="C118" s="64">
        <f>4!D540</f>
        <v>45000</v>
      </c>
      <c r="D118" s="64">
        <f t="shared" si="6"/>
        <v>0</v>
      </c>
      <c r="E118" s="64">
        <v>0</v>
      </c>
      <c r="F118" s="64">
        <f>4!F540</f>
        <v>45000</v>
      </c>
    </row>
    <row r="119" spans="1:6" ht="18" customHeight="1">
      <c r="A119" s="72"/>
      <c r="B119" s="54" t="s">
        <v>296</v>
      </c>
      <c r="C119" s="64">
        <f>4!D541</f>
        <v>75700</v>
      </c>
      <c r="D119" s="64">
        <f t="shared" si="6"/>
        <v>0</v>
      </c>
      <c r="E119" s="64">
        <v>0</v>
      </c>
      <c r="F119" s="64">
        <f>4!F541</f>
        <v>75700</v>
      </c>
    </row>
    <row r="120" spans="1:6" ht="21" customHeight="1">
      <c r="A120" s="70">
        <v>38</v>
      </c>
      <c r="B120" s="71" t="s">
        <v>84</v>
      </c>
      <c r="C120" s="61">
        <f>C121+C122+C123+C124</f>
        <v>1839280</v>
      </c>
      <c r="D120" s="61">
        <f t="shared" si="6"/>
        <v>125000</v>
      </c>
      <c r="E120" s="61">
        <f aca="true" t="shared" si="7" ref="E120:E127">D120/C120*100</f>
        <v>6.796137619068331</v>
      </c>
      <c r="F120" s="61">
        <f>F121+F122+F123+F124</f>
        <v>1964280</v>
      </c>
    </row>
    <row r="121" spans="1:6" ht="18" customHeight="1">
      <c r="A121" s="72"/>
      <c r="B121" s="69" t="s">
        <v>278</v>
      </c>
      <c r="C121" s="64">
        <f>4!D68+4!D94+4!D105+4!D146+4!D185+4!D200+4!D275+4!D308+4!D346+4!D392+4!D432+4!D500+4!D505+4!D509+4!D545+4!D554</f>
        <v>642300</v>
      </c>
      <c r="D121" s="64">
        <f t="shared" si="6"/>
        <v>163098.30000000005</v>
      </c>
      <c r="E121" s="64">
        <f t="shared" si="7"/>
        <v>25.39285380663242</v>
      </c>
      <c r="F121" s="64">
        <f>4!F68+4!F94+4!F105+4!F146+4!F185+4!F200+4!F275+4!F308+4!F346+4!F392+4!F432+4!F500+4!F505+4!F509+4!F545+4!F554</f>
        <v>805398.3</v>
      </c>
    </row>
    <row r="122" spans="1:6" ht="18" customHeight="1">
      <c r="A122" s="72"/>
      <c r="B122" s="69" t="s">
        <v>288</v>
      </c>
      <c r="C122" s="64">
        <f>4!D57+4!D433</f>
        <v>76980</v>
      </c>
      <c r="D122" s="64">
        <f t="shared" si="6"/>
        <v>40000</v>
      </c>
      <c r="E122" s="64">
        <f t="shared" si="7"/>
        <v>51.96154845414394</v>
      </c>
      <c r="F122" s="64">
        <f>4!F57+4!F433</f>
        <v>116980</v>
      </c>
    </row>
    <row r="123" spans="1:6" ht="18" customHeight="1">
      <c r="A123" s="72"/>
      <c r="B123" s="55" t="s">
        <v>284</v>
      </c>
      <c r="C123" s="64">
        <f>4!D58</f>
        <v>100000</v>
      </c>
      <c r="D123" s="64">
        <f t="shared" si="6"/>
        <v>0</v>
      </c>
      <c r="E123" s="64">
        <f t="shared" si="7"/>
        <v>0</v>
      </c>
      <c r="F123" s="64">
        <f>4!F58</f>
        <v>100000</v>
      </c>
    </row>
    <row r="124" spans="1:6" ht="18" customHeight="1">
      <c r="A124" s="72"/>
      <c r="B124" s="54" t="s">
        <v>296</v>
      </c>
      <c r="C124" s="64">
        <f>4!D201+4!D347+4!D396+4!D69+4!D59</f>
        <v>1020000</v>
      </c>
      <c r="D124" s="64">
        <f t="shared" si="6"/>
        <v>-78098.30000000005</v>
      </c>
      <c r="E124" s="64">
        <f t="shared" si="7"/>
        <v>-7.656696078431377</v>
      </c>
      <c r="F124" s="64">
        <f>4!F201+4!F347+4!F396+4!F69+4!F59</f>
        <v>941901.7</v>
      </c>
    </row>
    <row r="125" spans="1:6" ht="30" customHeight="1">
      <c r="A125" s="73">
        <v>4</v>
      </c>
      <c r="B125" s="49" t="s">
        <v>56</v>
      </c>
      <c r="C125" s="63">
        <f>C126+C133+C149+C150</f>
        <v>4311377</v>
      </c>
      <c r="D125" s="63">
        <f t="shared" si="6"/>
        <v>898855.6200000001</v>
      </c>
      <c r="E125" s="63">
        <f t="shared" si="7"/>
        <v>20.848457928870523</v>
      </c>
      <c r="F125" s="63">
        <f>F126+F133+F149+F150</f>
        <v>5210232.62</v>
      </c>
    </row>
    <row r="126" spans="1:6" ht="21" customHeight="1">
      <c r="A126" s="70">
        <v>41</v>
      </c>
      <c r="B126" s="71" t="s">
        <v>227</v>
      </c>
      <c r="C126" s="61">
        <f>C127+C128+C129+C130+C131+C132</f>
        <v>931000</v>
      </c>
      <c r="D126" s="61">
        <f t="shared" si="6"/>
        <v>-250000</v>
      </c>
      <c r="E126" s="61">
        <f t="shared" si="7"/>
        <v>-26.852846401718583</v>
      </c>
      <c r="F126" s="61">
        <f>F127+F128+F129+F130+F131+F132</f>
        <v>681000</v>
      </c>
    </row>
    <row r="127" spans="1:6" ht="18" customHeight="1">
      <c r="A127" s="72"/>
      <c r="B127" s="69" t="s">
        <v>278</v>
      </c>
      <c r="C127" s="64">
        <f>4!D150+4!D162+4!D189+4!D249+4!D258+4!D332</f>
        <v>81000</v>
      </c>
      <c r="D127" s="64">
        <f t="shared" si="6"/>
        <v>0</v>
      </c>
      <c r="E127" s="64">
        <f t="shared" si="7"/>
        <v>0</v>
      </c>
      <c r="F127" s="64">
        <f>4!F150+4!F162+4!F189+4!F249+4!F258+4!F332</f>
        <v>81000</v>
      </c>
    </row>
    <row r="128" spans="1:6" ht="18" customHeight="1">
      <c r="A128" s="72"/>
      <c r="B128" s="69" t="s">
        <v>288</v>
      </c>
      <c r="C128" s="64">
        <f>4!D151+4!D250</f>
        <v>0</v>
      </c>
      <c r="D128" s="64">
        <f t="shared" si="6"/>
        <v>200000</v>
      </c>
      <c r="E128" s="64">
        <v>0</v>
      </c>
      <c r="F128" s="64">
        <f>4!F151+4!F250</f>
        <v>200000</v>
      </c>
    </row>
    <row r="129" spans="1:6" ht="18" customHeight="1">
      <c r="A129" s="72"/>
      <c r="B129" s="55" t="s">
        <v>284</v>
      </c>
      <c r="C129" s="64">
        <f>4!D163</f>
        <v>0</v>
      </c>
      <c r="D129" s="64">
        <f t="shared" si="6"/>
        <v>0</v>
      </c>
      <c r="E129" s="64">
        <v>0</v>
      </c>
      <c r="F129" s="64">
        <f>4!F163</f>
        <v>0</v>
      </c>
    </row>
    <row r="130" spans="1:6" ht="18" customHeight="1">
      <c r="A130" s="72"/>
      <c r="B130" s="54" t="s">
        <v>296</v>
      </c>
      <c r="C130" s="64">
        <f>4!D152+4!D164+4!D251</f>
        <v>850000</v>
      </c>
      <c r="D130" s="64">
        <f t="shared" si="6"/>
        <v>-450000</v>
      </c>
      <c r="E130" s="64">
        <f>D130/C130*100</f>
        <v>-52.94117647058824</v>
      </c>
      <c r="F130" s="64">
        <f>4!F152+4!F164+4!F251</f>
        <v>400000</v>
      </c>
    </row>
    <row r="131" spans="1:6" ht="18" customHeight="1">
      <c r="A131" s="72"/>
      <c r="B131" s="65" t="s">
        <v>293</v>
      </c>
      <c r="C131" s="64">
        <f>4!D647</f>
        <v>0</v>
      </c>
      <c r="D131" s="64">
        <f t="shared" si="6"/>
        <v>0</v>
      </c>
      <c r="E131" s="64">
        <v>0</v>
      </c>
      <c r="F131" s="64">
        <f>4!F647</f>
        <v>0</v>
      </c>
    </row>
    <row r="132" spans="1:6" ht="18" customHeight="1">
      <c r="A132" s="72"/>
      <c r="B132" s="54" t="s">
        <v>297</v>
      </c>
      <c r="C132" s="64">
        <f>4!D648</f>
        <v>0</v>
      </c>
      <c r="D132" s="64">
        <f t="shared" si="6"/>
        <v>0</v>
      </c>
      <c r="E132" s="64">
        <v>0</v>
      </c>
      <c r="F132" s="64">
        <f>4!F648</f>
        <v>0</v>
      </c>
    </row>
    <row r="133" spans="1:6" ht="21" customHeight="1">
      <c r="A133" s="70">
        <v>42</v>
      </c>
      <c r="B133" s="71" t="s">
        <v>228</v>
      </c>
      <c r="C133" s="61">
        <f>C134+C135+C136+C137+C138+C139+C140+C141+C142+C143+C144+C145+C146+C148+C147</f>
        <v>3167377</v>
      </c>
      <c r="D133" s="61">
        <f t="shared" si="6"/>
        <v>1008855.6200000001</v>
      </c>
      <c r="E133" s="61">
        <f>D133/C133*100</f>
        <v>31.8514537423237</v>
      </c>
      <c r="F133" s="61">
        <f>F134+F135+F136+F137+F138+F139+F140+F141+F142+F143+F144+F145+F146+F148+F147</f>
        <v>4176232.62</v>
      </c>
    </row>
    <row r="134" spans="1:6" ht="18" customHeight="1">
      <c r="A134" s="72"/>
      <c r="B134" s="69" t="s">
        <v>278</v>
      </c>
      <c r="C134" s="64">
        <f>4!D30+4!D171+4!D205+4!D219+4!D226+4!D233+4!D244+4!D253+4!D270+4!D285+4!D291+4!D312+4!D318+4!D324+4!D336+4!D368+4!D383+4!D400+4!D404+4!D412+4!D458+4!D522+4!D592+4!D638+4!D662</f>
        <v>425787</v>
      </c>
      <c r="D134" s="64">
        <f t="shared" si="6"/>
        <v>853500</v>
      </c>
      <c r="E134" s="64">
        <f>D134/C134*100</f>
        <v>200.4523388454791</v>
      </c>
      <c r="F134" s="64">
        <f>4!F30+4!F171+4!F205+4!F219+4!F226+4!F233+4!F244+4!F253+4!F270+4!F285+4!F291+4!F312+4!F318+4!F324+4!F336+4!F368+4!F383+4!F400+4!F404+4!F412+4!F458+4!F522+4!F592+4!F638+4!F662</f>
        <v>1279287</v>
      </c>
    </row>
    <row r="135" spans="1:6" ht="18" customHeight="1">
      <c r="A135" s="72"/>
      <c r="B135" s="54" t="s">
        <v>288</v>
      </c>
      <c r="C135" s="64">
        <f>4!D31+4!D405+4!D413+4!D459+4!D489</f>
        <v>161000</v>
      </c>
      <c r="D135" s="64">
        <f aca="true" t="shared" si="8" ref="D135:D148">F135-C135</f>
        <v>0</v>
      </c>
      <c r="E135" s="64">
        <f aca="true" t="shared" si="9" ref="E135:E148">D135/C135*100</f>
        <v>0</v>
      </c>
      <c r="F135" s="64">
        <f>4!F31+4!F405+4!F413+4!F459+4!F489</f>
        <v>161000</v>
      </c>
    </row>
    <row r="136" spans="1:6" ht="18" customHeight="1">
      <c r="A136" s="72"/>
      <c r="B136" s="54" t="s">
        <v>285</v>
      </c>
      <c r="C136" s="64">
        <f>4!D580</f>
        <v>1070</v>
      </c>
      <c r="D136" s="64">
        <f t="shared" si="8"/>
        <v>0</v>
      </c>
      <c r="E136" s="64">
        <f t="shared" si="9"/>
        <v>0</v>
      </c>
      <c r="F136" s="64">
        <f>4!F580</f>
        <v>1070</v>
      </c>
    </row>
    <row r="137" spans="1:6" ht="18" customHeight="1">
      <c r="A137" s="72"/>
      <c r="B137" s="55" t="s">
        <v>287</v>
      </c>
      <c r="C137" s="64">
        <f>4!D639</f>
        <v>0</v>
      </c>
      <c r="D137" s="64">
        <f t="shared" si="8"/>
        <v>0</v>
      </c>
      <c r="E137" s="64">
        <v>0</v>
      </c>
      <c r="F137" s="64">
        <f>4!F639</f>
        <v>0</v>
      </c>
    </row>
    <row r="138" spans="1:6" ht="18" customHeight="1">
      <c r="A138" s="72"/>
      <c r="B138" s="55" t="s">
        <v>284</v>
      </c>
      <c r="C138" s="64">
        <f>4!D172+4!D206+4!D245+4!D286+4!D313+4!D319+4!D337+4!D370+4!D406</f>
        <v>273450</v>
      </c>
      <c r="D138" s="64">
        <f t="shared" si="8"/>
        <v>0</v>
      </c>
      <c r="E138" s="64">
        <f t="shared" si="9"/>
        <v>0</v>
      </c>
      <c r="F138" s="64">
        <f>4!F172+4!F206+4!F245+4!F286+4!F313+4!F319+4!F337+4!F370+4!F406</f>
        <v>273450</v>
      </c>
    </row>
    <row r="139" spans="1:6" ht="18" customHeight="1">
      <c r="A139" s="72"/>
      <c r="B139" s="75" t="s">
        <v>286</v>
      </c>
      <c r="C139" s="64">
        <f>4!D582</f>
        <v>3470</v>
      </c>
      <c r="D139" s="64">
        <f t="shared" si="8"/>
        <v>0</v>
      </c>
      <c r="E139" s="64">
        <f t="shared" si="9"/>
        <v>0</v>
      </c>
      <c r="F139" s="64">
        <f>4!F582</f>
        <v>3470</v>
      </c>
    </row>
    <row r="140" spans="1:6" ht="18" customHeight="1">
      <c r="A140" s="72"/>
      <c r="B140" s="54" t="s">
        <v>283</v>
      </c>
      <c r="C140" s="64">
        <f>4!D32+4!D207+4!D220+4!D314+4!D369+4!D407+4!D414+4!D460+4!D490+4!D523</f>
        <v>889830</v>
      </c>
      <c r="D140" s="64">
        <f t="shared" si="8"/>
        <v>40000</v>
      </c>
      <c r="E140" s="64">
        <f t="shared" si="9"/>
        <v>4.495240663947047</v>
      </c>
      <c r="F140" s="64">
        <f>4!F32+4!F207+4!F220+4!F314+4!F369+4!F407+4!F414+4!F460+4!F490+4!F523</f>
        <v>929830</v>
      </c>
    </row>
    <row r="141" spans="1:6" ht="18" customHeight="1">
      <c r="A141" s="72"/>
      <c r="B141" s="54" t="s">
        <v>282</v>
      </c>
      <c r="C141" s="64">
        <f>4!D640</f>
        <v>7964</v>
      </c>
      <c r="D141" s="64">
        <f t="shared" si="8"/>
        <v>0</v>
      </c>
      <c r="E141" s="64">
        <f t="shared" si="9"/>
        <v>0</v>
      </c>
      <c r="F141" s="64">
        <f>4!F640</f>
        <v>7964</v>
      </c>
    </row>
    <row r="142" spans="1:6" ht="18" customHeight="1">
      <c r="A142" s="72"/>
      <c r="B142" s="54" t="s">
        <v>279</v>
      </c>
      <c r="C142" s="64">
        <f>4!D581+4!D614</f>
        <v>5980</v>
      </c>
      <c r="D142" s="64">
        <f t="shared" si="8"/>
        <v>0</v>
      </c>
      <c r="E142" s="64">
        <f t="shared" si="9"/>
        <v>0</v>
      </c>
      <c r="F142" s="64">
        <f>4!F581+4!F614</f>
        <v>5980</v>
      </c>
    </row>
    <row r="143" spans="1:6" ht="18" customHeight="1">
      <c r="A143" s="72"/>
      <c r="B143" s="54" t="s">
        <v>292</v>
      </c>
      <c r="C143" s="64">
        <f>4!D173</f>
        <v>0</v>
      </c>
      <c r="D143" s="64">
        <f t="shared" si="8"/>
        <v>0</v>
      </c>
      <c r="E143" s="64">
        <v>0</v>
      </c>
      <c r="F143" s="64">
        <f>4!F173</f>
        <v>0</v>
      </c>
    </row>
    <row r="144" spans="1:6" ht="18" customHeight="1">
      <c r="A144" s="72"/>
      <c r="B144" s="55" t="s">
        <v>290</v>
      </c>
      <c r="C144" s="64">
        <f>4!D174</f>
        <v>600</v>
      </c>
      <c r="D144" s="64">
        <f t="shared" si="8"/>
        <v>0</v>
      </c>
      <c r="E144" s="64">
        <f t="shared" si="9"/>
        <v>0</v>
      </c>
      <c r="F144" s="64">
        <f>4!F174</f>
        <v>600</v>
      </c>
    </row>
    <row r="145" spans="1:6" ht="18" customHeight="1">
      <c r="A145" s="72"/>
      <c r="B145" s="58" t="s">
        <v>280</v>
      </c>
      <c r="C145" s="64">
        <f>4!D292+4!D491</f>
        <v>0</v>
      </c>
      <c r="D145" s="64">
        <f t="shared" si="8"/>
        <v>0</v>
      </c>
      <c r="E145" s="64">
        <v>0</v>
      </c>
      <c r="F145" s="64">
        <f>4!F292+4!F491</f>
        <v>0</v>
      </c>
    </row>
    <row r="146" spans="1:6" ht="18" customHeight="1">
      <c r="A146" s="72"/>
      <c r="B146" s="54" t="s">
        <v>296</v>
      </c>
      <c r="C146" s="64">
        <f>4!D33+4!D175+4!D208+4!D221+4!D287+4!D293+4!D320+4!D338+4!D408+4!D464+4!D492+4!D254</f>
        <v>1396500</v>
      </c>
      <c r="D146" s="64">
        <f t="shared" si="8"/>
        <v>96500</v>
      </c>
      <c r="E146" s="64">
        <f t="shared" si="9"/>
        <v>6.910132474042248</v>
      </c>
      <c r="F146" s="64">
        <f>4!F33+4!F175+4!F208+4!F221+4!F287+4!F293+4!F320+4!F338+4!F408+4!F464+4!F492+4!F254</f>
        <v>1493000</v>
      </c>
    </row>
    <row r="147" spans="1:6" ht="18" customHeight="1">
      <c r="A147" s="72"/>
      <c r="B147" s="54" t="s">
        <v>298</v>
      </c>
      <c r="C147" s="64">
        <f>4!D583+4!D615</f>
        <v>0</v>
      </c>
      <c r="D147" s="64">
        <f t="shared" si="8"/>
        <v>16884.309999999998</v>
      </c>
      <c r="E147" s="64">
        <v>0</v>
      </c>
      <c r="F147" s="64">
        <f>4!F583+4!F615</f>
        <v>16884.309999999998</v>
      </c>
    </row>
    <row r="148" spans="1:6" ht="18" customHeight="1">
      <c r="A148" s="72"/>
      <c r="B148" s="54" t="s">
        <v>297</v>
      </c>
      <c r="C148" s="64">
        <f>4!D641</f>
        <v>1726</v>
      </c>
      <c r="D148" s="64">
        <f t="shared" si="8"/>
        <v>1971.31</v>
      </c>
      <c r="E148" s="64">
        <f t="shared" si="9"/>
        <v>114.21263035921206</v>
      </c>
      <c r="F148" s="64">
        <f>4!F641</f>
        <v>3697.31</v>
      </c>
    </row>
    <row r="149" spans="1:6" ht="30.75" customHeight="1">
      <c r="A149" s="70" t="s">
        <v>142</v>
      </c>
      <c r="B149" s="30" t="s">
        <v>229</v>
      </c>
      <c r="C149" s="61">
        <v>0</v>
      </c>
      <c r="D149" s="61">
        <v>0</v>
      </c>
      <c r="E149" s="61">
        <v>0</v>
      </c>
      <c r="F149" s="61">
        <v>0</v>
      </c>
    </row>
    <row r="150" spans="1:6" ht="21" customHeight="1">
      <c r="A150" s="70" t="s">
        <v>5</v>
      </c>
      <c r="B150" s="71" t="s">
        <v>230</v>
      </c>
      <c r="C150" s="61">
        <f>C151+C152+C153+C154+C155</f>
        <v>213000</v>
      </c>
      <c r="D150" s="61">
        <f aca="true" t="shared" si="10" ref="D150:D155">F150-C150</f>
        <v>140000</v>
      </c>
      <c r="E150" s="61">
        <f>D150/C150*100</f>
        <v>65.72769953051643</v>
      </c>
      <c r="F150" s="61">
        <f>F151+F152+F153+F154+F155</f>
        <v>353000</v>
      </c>
    </row>
    <row r="151" spans="1:6" ht="18" customHeight="1">
      <c r="A151" s="72"/>
      <c r="B151" s="69" t="s">
        <v>278</v>
      </c>
      <c r="C151" s="64">
        <f>4!D121+4!D125+4!D129+4!D479+4!D594</f>
        <v>89400</v>
      </c>
      <c r="D151" s="64">
        <f t="shared" si="10"/>
        <v>60000</v>
      </c>
      <c r="E151" s="64">
        <f>D151/C151*100</f>
        <v>67.11409395973155</v>
      </c>
      <c r="F151" s="64">
        <f>4!F121+4!F125+4!F129+4!F479+4!F594</f>
        <v>149400</v>
      </c>
    </row>
    <row r="152" spans="1:6" ht="18" customHeight="1">
      <c r="A152" s="72"/>
      <c r="B152" s="54" t="s">
        <v>288</v>
      </c>
      <c r="C152" s="64">
        <f>4!D130+4!D449+4!D468+4!D483</f>
        <v>42000</v>
      </c>
      <c r="D152" s="64">
        <f t="shared" si="10"/>
        <v>0</v>
      </c>
      <c r="E152" s="64">
        <f>D152/C152*100</f>
        <v>0</v>
      </c>
      <c r="F152" s="64">
        <f>4!F130+4!F449+4!F468+4!F483</f>
        <v>42000</v>
      </c>
    </row>
    <row r="153" spans="1:6" ht="18" customHeight="1">
      <c r="A153" s="72"/>
      <c r="B153" s="55" t="s">
        <v>284</v>
      </c>
      <c r="C153" s="64">
        <f>4!D450+4!D469+4!D484</f>
        <v>40000</v>
      </c>
      <c r="D153" s="64">
        <f t="shared" si="10"/>
        <v>0</v>
      </c>
      <c r="E153" s="64">
        <f>D153/C153*100</f>
        <v>0</v>
      </c>
      <c r="F153" s="64">
        <f>4!F450+4!F469+4!F484</f>
        <v>40000</v>
      </c>
    </row>
    <row r="154" spans="1:6" ht="18" customHeight="1">
      <c r="A154" s="72"/>
      <c r="B154" s="54" t="s">
        <v>283</v>
      </c>
      <c r="C154" s="64">
        <f>4!D451+4!D470+4!D485+4!D598</f>
        <v>41600</v>
      </c>
      <c r="D154" s="64">
        <f t="shared" si="10"/>
        <v>80000</v>
      </c>
      <c r="E154" s="64">
        <f>D154/C154*100</f>
        <v>192.30769230769232</v>
      </c>
      <c r="F154" s="64">
        <f>4!F451+4!F470+4!F485+4!F598</f>
        <v>121600</v>
      </c>
    </row>
    <row r="155" spans="1:6" ht="18" customHeight="1">
      <c r="A155" s="72"/>
      <c r="B155" s="54" t="s">
        <v>296</v>
      </c>
      <c r="C155" s="64">
        <f>4!D471+4!D599</f>
        <v>0</v>
      </c>
      <c r="D155" s="64">
        <f t="shared" si="10"/>
        <v>0</v>
      </c>
      <c r="E155" s="64">
        <v>0</v>
      </c>
      <c r="F155" s="64">
        <f>4!F471+4!F599</f>
        <v>0</v>
      </c>
    </row>
    <row r="156" spans="1:6" ht="24" customHeight="1">
      <c r="A156" s="74"/>
      <c r="B156" s="49" t="s">
        <v>57</v>
      </c>
      <c r="C156" s="63">
        <f>C82+C125</f>
        <v>10988335</v>
      </c>
      <c r="D156" s="63">
        <f>D82+D125</f>
        <v>1183405.4100000001</v>
      </c>
      <c r="E156" s="63">
        <f>D156/C156*100</f>
        <v>10.769651726125934</v>
      </c>
      <c r="F156" s="63">
        <f>F82+F125</f>
        <v>12171740.41</v>
      </c>
    </row>
    <row r="157" ht="30" customHeight="1"/>
    <row r="158" spans="1:13" ht="24" customHeight="1">
      <c r="A158" s="16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ht="12.75" customHeight="1">
      <c r="B159" s="4" t="s">
        <v>299</v>
      </c>
    </row>
    <row r="160" spans="2:6" ht="15" customHeight="1">
      <c r="B160" s="54" t="s">
        <v>278</v>
      </c>
      <c r="C160" s="77">
        <f>C43+C50+C54+C65</f>
        <v>4659230</v>
      </c>
      <c r="D160" s="77">
        <f>D43+D50+D54+D65</f>
        <v>1278794.2999999998</v>
      </c>
      <c r="E160" s="77">
        <f>D160/C160*100</f>
        <v>27.44647291505248</v>
      </c>
      <c r="F160" s="77">
        <f>F43+F50+F54+F65</f>
        <v>5938024.3</v>
      </c>
    </row>
    <row r="161" spans="2:6" ht="15" customHeight="1">
      <c r="B161" s="69" t="s">
        <v>288</v>
      </c>
      <c r="C161" s="77">
        <f>C60</f>
        <v>1139500</v>
      </c>
      <c r="D161" s="77">
        <f>D60</f>
        <v>200000</v>
      </c>
      <c r="E161" s="77">
        <f aca="true" t="shared" si="11" ref="E161:E176">D161/C161*100</f>
        <v>17.55155770074594</v>
      </c>
      <c r="F161" s="77">
        <f>F60</f>
        <v>1339500</v>
      </c>
    </row>
    <row r="162" spans="2:6" ht="15" customHeight="1">
      <c r="B162" s="54" t="s">
        <v>285</v>
      </c>
      <c r="C162" s="77">
        <f>C51</f>
        <v>1070</v>
      </c>
      <c r="D162" s="77">
        <f>D51</f>
        <v>0</v>
      </c>
      <c r="E162" s="77">
        <f t="shared" si="11"/>
        <v>0</v>
      </c>
      <c r="F162" s="77">
        <f>F51</f>
        <v>1070</v>
      </c>
    </row>
    <row r="163" spans="2:6" s="27" customFormat="1" ht="15" customHeight="1">
      <c r="B163" s="55" t="s">
        <v>287</v>
      </c>
      <c r="C163" s="78">
        <f>C55</f>
        <v>3153</v>
      </c>
      <c r="D163" s="78">
        <f>D55</f>
        <v>0</v>
      </c>
      <c r="E163" s="77">
        <f t="shared" si="11"/>
        <v>0</v>
      </c>
      <c r="F163" s="78">
        <f>F55</f>
        <v>3153</v>
      </c>
    </row>
    <row r="164" spans="2:6" s="27" customFormat="1" ht="15" customHeight="1">
      <c r="B164" s="55" t="s">
        <v>284</v>
      </c>
      <c r="C164" s="78">
        <f>C52+C56</f>
        <v>1164664</v>
      </c>
      <c r="D164" s="78">
        <f>D52+D56</f>
        <v>15000</v>
      </c>
      <c r="E164" s="77">
        <f t="shared" si="11"/>
        <v>1.2879251011450512</v>
      </c>
      <c r="F164" s="78">
        <f>F52+F56</f>
        <v>1179664</v>
      </c>
    </row>
    <row r="165" spans="2:6" s="27" customFormat="1" ht="15" customHeight="1">
      <c r="B165" s="55" t="s">
        <v>286</v>
      </c>
      <c r="C165" s="78">
        <f>C57</f>
        <v>128030</v>
      </c>
      <c r="D165" s="78">
        <f>D57</f>
        <v>0</v>
      </c>
      <c r="E165" s="77">
        <f t="shared" si="11"/>
        <v>0</v>
      </c>
      <c r="F165" s="78">
        <f>F57</f>
        <v>128030</v>
      </c>
    </row>
    <row r="166" spans="1:11" s="27" customFormat="1" ht="15" customHeight="1">
      <c r="A166" s="4"/>
      <c r="B166" s="54" t="s">
        <v>283</v>
      </c>
      <c r="C166" s="77">
        <f aca="true" t="shared" si="12" ref="C166:F169">C45</f>
        <v>974430</v>
      </c>
      <c r="D166" s="77">
        <f t="shared" si="12"/>
        <v>150000</v>
      </c>
      <c r="E166" s="77">
        <f t="shared" si="11"/>
        <v>15.393614728610572</v>
      </c>
      <c r="F166" s="77">
        <f t="shared" si="12"/>
        <v>1124430</v>
      </c>
      <c r="G166" s="4"/>
      <c r="H166" s="4"/>
      <c r="I166" s="4"/>
      <c r="J166" s="4"/>
      <c r="K166" s="4"/>
    </row>
    <row r="167" spans="1:11" s="27" customFormat="1" ht="15" customHeight="1">
      <c r="A167" s="4"/>
      <c r="B167" s="54" t="s">
        <v>279</v>
      </c>
      <c r="C167" s="77">
        <f t="shared" si="12"/>
        <v>85115</v>
      </c>
      <c r="D167" s="77">
        <f t="shared" si="12"/>
        <v>0</v>
      </c>
      <c r="E167" s="77">
        <f t="shared" si="11"/>
        <v>0</v>
      </c>
      <c r="F167" s="77">
        <f t="shared" si="12"/>
        <v>85115</v>
      </c>
      <c r="G167" s="4"/>
      <c r="H167" s="4"/>
      <c r="I167" s="4"/>
      <c r="J167" s="4"/>
      <c r="K167" s="4"/>
    </row>
    <row r="168" spans="1:11" s="27" customFormat="1" ht="15" customHeight="1">
      <c r="A168" s="4"/>
      <c r="B168" s="54" t="s">
        <v>282</v>
      </c>
      <c r="C168" s="77">
        <f t="shared" si="12"/>
        <v>7964</v>
      </c>
      <c r="D168" s="77">
        <f t="shared" si="12"/>
        <v>0</v>
      </c>
      <c r="E168" s="77">
        <f t="shared" si="11"/>
        <v>0</v>
      </c>
      <c r="F168" s="77">
        <f t="shared" si="12"/>
        <v>7964</v>
      </c>
      <c r="G168" s="4"/>
      <c r="H168" s="4"/>
      <c r="I168" s="4"/>
      <c r="J168" s="4"/>
      <c r="K168" s="4"/>
    </row>
    <row r="169" spans="1:11" s="27" customFormat="1" ht="15" customHeight="1">
      <c r="A169" s="4"/>
      <c r="B169" s="54" t="s">
        <v>295</v>
      </c>
      <c r="C169" s="77">
        <f t="shared" si="12"/>
        <v>0</v>
      </c>
      <c r="D169" s="77">
        <f t="shared" si="12"/>
        <v>0</v>
      </c>
      <c r="E169" s="77">
        <v>0</v>
      </c>
      <c r="F169" s="77">
        <f t="shared" si="12"/>
        <v>0</v>
      </c>
      <c r="G169" s="4"/>
      <c r="H169" s="4"/>
      <c r="I169" s="4"/>
      <c r="J169" s="4"/>
      <c r="K169" s="4"/>
    </row>
    <row r="170" spans="1:11" s="27" customFormat="1" ht="15" customHeight="1">
      <c r="A170" s="4"/>
      <c r="B170" s="54" t="s">
        <v>292</v>
      </c>
      <c r="C170" s="77">
        <f aca="true" t="shared" si="13" ref="C170:F172">C61</f>
        <v>0</v>
      </c>
      <c r="D170" s="77">
        <f t="shared" si="13"/>
        <v>0</v>
      </c>
      <c r="E170" s="77">
        <v>0</v>
      </c>
      <c r="F170" s="77">
        <f t="shared" si="13"/>
        <v>0</v>
      </c>
      <c r="G170" s="4"/>
      <c r="H170" s="4"/>
      <c r="I170" s="4"/>
      <c r="J170" s="4"/>
      <c r="K170" s="4"/>
    </row>
    <row r="171" spans="1:11" s="27" customFormat="1" ht="15" customHeight="1">
      <c r="A171" s="4"/>
      <c r="B171" s="54" t="s">
        <v>289</v>
      </c>
      <c r="C171" s="77">
        <f t="shared" si="13"/>
        <v>670</v>
      </c>
      <c r="D171" s="77">
        <f t="shared" si="13"/>
        <v>0</v>
      </c>
      <c r="E171" s="77">
        <f t="shared" si="11"/>
        <v>0</v>
      </c>
      <c r="F171" s="77">
        <f t="shared" si="13"/>
        <v>670</v>
      </c>
      <c r="G171" s="4"/>
      <c r="H171" s="4"/>
      <c r="I171" s="4"/>
      <c r="J171" s="4"/>
      <c r="K171" s="4"/>
    </row>
    <row r="172" spans="1:11" s="27" customFormat="1" ht="15" customHeight="1">
      <c r="A172" s="4"/>
      <c r="B172" s="54" t="s">
        <v>294</v>
      </c>
      <c r="C172" s="77">
        <f t="shared" si="13"/>
        <v>0</v>
      </c>
      <c r="D172" s="77">
        <f t="shared" si="13"/>
        <v>0</v>
      </c>
      <c r="E172" s="77">
        <v>0</v>
      </c>
      <c r="F172" s="77">
        <f t="shared" si="13"/>
        <v>0</v>
      </c>
      <c r="G172" s="4"/>
      <c r="H172" s="4"/>
      <c r="I172" s="4"/>
      <c r="J172" s="4"/>
      <c r="K172" s="4"/>
    </row>
    <row r="173" spans="1:11" s="27" customFormat="1" ht="15" customHeight="1">
      <c r="A173" s="4"/>
      <c r="B173" s="55" t="s">
        <v>290</v>
      </c>
      <c r="C173" s="77">
        <f>C68+C58+C71</f>
        <v>600</v>
      </c>
      <c r="D173" s="77">
        <f>D68+D58+D71</f>
        <v>0</v>
      </c>
      <c r="E173" s="77">
        <f t="shared" si="11"/>
        <v>0</v>
      </c>
      <c r="F173" s="77">
        <f>F68+F58+F71</f>
        <v>600</v>
      </c>
      <c r="G173" s="4"/>
      <c r="H173" s="4"/>
      <c r="I173" s="4"/>
      <c r="J173" s="4"/>
      <c r="K173" s="4"/>
    </row>
    <row r="174" spans="1:11" s="27" customFormat="1" ht="15" customHeight="1">
      <c r="A174" s="4"/>
      <c r="B174" s="65" t="s">
        <v>293</v>
      </c>
      <c r="C174" s="77">
        <f>C70</f>
        <v>0</v>
      </c>
      <c r="D174" s="77">
        <f>D70</f>
        <v>0</v>
      </c>
      <c r="E174" s="77">
        <v>0</v>
      </c>
      <c r="F174" s="77">
        <f>F70</f>
        <v>0</v>
      </c>
      <c r="G174" s="4"/>
      <c r="H174" s="4"/>
      <c r="I174" s="4"/>
      <c r="J174" s="4"/>
      <c r="K174" s="4"/>
    </row>
    <row r="175" spans="1:11" s="27" customFormat="1" ht="12">
      <c r="A175" s="4"/>
      <c r="B175" s="58" t="s">
        <v>280</v>
      </c>
      <c r="C175" s="77">
        <f>3!C7</f>
        <v>0</v>
      </c>
      <c r="D175" s="77">
        <f>3!D7</f>
        <v>0</v>
      </c>
      <c r="E175" s="77">
        <v>0</v>
      </c>
      <c r="F175" s="77">
        <f>3!F7</f>
        <v>0</v>
      </c>
      <c r="G175" s="4"/>
      <c r="H175" s="4"/>
      <c r="I175" s="4"/>
      <c r="J175" s="4"/>
      <c r="K175" s="4"/>
    </row>
    <row r="176" spans="1:11" s="27" customFormat="1" ht="20.25" customHeight="1">
      <c r="A176" s="4"/>
      <c r="B176" s="5" t="s">
        <v>302</v>
      </c>
      <c r="C176" s="77">
        <f>SUM(C160:C175)</f>
        <v>8164426</v>
      </c>
      <c r="D176" s="77">
        <f>SUM(D160:D175)</f>
        <v>1643794.2999999998</v>
      </c>
      <c r="E176" s="77">
        <f t="shared" si="11"/>
        <v>20.13361747659909</v>
      </c>
      <c r="F176" s="77">
        <f>SUM(F160:F175)</f>
        <v>9808220.3</v>
      </c>
      <c r="G176" s="4"/>
      <c r="H176" s="4"/>
      <c r="I176" s="4"/>
      <c r="J176" s="4"/>
      <c r="K176" s="4"/>
    </row>
    <row r="177" spans="1:13" s="27" customFormat="1" ht="18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s="27" customFormat="1" ht="15" customHeight="1">
      <c r="A178" s="4"/>
      <c r="B178" s="4" t="s">
        <v>300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1" s="27" customFormat="1" ht="15" customHeight="1">
      <c r="A179" s="4"/>
      <c r="B179" s="54" t="s">
        <v>278</v>
      </c>
      <c r="C179" s="77">
        <f>C84+C92+C107+C114+C116+C121+C127+C134+C151+3!C12+3!C14</f>
        <v>4659230</v>
      </c>
      <c r="D179" s="77">
        <f>D84+D92+D107+D114+D116+D121+D127+D134+D151+3!D12+3!D14</f>
        <v>1278794.3</v>
      </c>
      <c r="E179" s="77">
        <f>D179/C179*100</f>
        <v>27.44647291505249</v>
      </c>
      <c r="F179" s="77">
        <f>F84+F92+F107+F114+F116+F121+F127+F134+F151+3!F12+3!F14</f>
        <v>5938024.3</v>
      </c>
      <c r="G179" s="4"/>
      <c r="H179" s="4"/>
      <c r="I179" s="4"/>
      <c r="J179" s="4"/>
      <c r="K179" s="4"/>
    </row>
    <row r="180" spans="1:11" s="27" customFormat="1" ht="18.75" customHeight="1">
      <c r="A180" s="4"/>
      <c r="B180" s="69" t="s">
        <v>288</v>
      </c>
      <c r="C180" s="77">
        <f>C85+C93+C112+C118+C122+C135+C152+C128</f>
        <v>1139500</v>
      </c>
      <c r="D180" s="77">
        <f>D85+D93+D112+D118+D122+D135+D152+D128</f>
        <v>200000</v>
      </c>
      <c r="E180" s="77">
        <f aca="true" t="shared" si="14" ref="E180:E198">D180/C180*100</f>
        <v>17.55155770074594</v>
      </c>
      <c r="F180" s="77">
        <f>F85+F93+F112+F118+F122+F135+F152+F128</f>
        <v>1339500</v>
      </c>
      <c r="G180" s="4"/>
      <c r="H180" s="4"/>
      <c r="I180" s="4"/>
      <c r="J180" s="4"/>
      <c r="K180" s="4"/>
    </row>
    <row r="181" spans="1:11" s="27" customFormat="1" ht="15" customHeight="1">
      <c r="A181" s="4"/>
      <c r="B181" s="54" t="s">
        <v>285</v>
      </c>
      <c r="C181" s="77">
        <f>C94+C136</f>
        <v>1070</v>
      </c>
      <c r="D181" s="77">
        <f>D94+D136</f>
        <v>0</v>
      </c>
      <c r="E181" s="77">
        <f t="shared" si="14"/>
        <v>0</v>
      </c>
      <c r="F181" s="77">
        <f>F94+F136</f>
        <v>1070</v>
      </c>
      <c r="G181" s="4"/>
      <c r="H181" s="4"/>
      <c r="I181" s="4"/>
      <c r="J181" s="4"/>
      <c r="K181" s="4"/>
    </row>
    <row r="182" spans="1:11" s="27" customFormat="1" ht="15" customHeight="1">
      <c r="A182" s="4"/>
      <c r="B182" s="55" t="s">
        <v>287</v>
      </c>
      <c r="C182" s="78">
        <f>C95+C108+C137</f>
        <v>3153</v>
      </c>
      <c r="D182" s="78">
        <f>D95+D108+D137</f>
        <v>0</v>
      </c>
      <c r="E182" s="77">
        <f t="shared" si="14"/>
        <v>0</v>
      </c>
      <c r="F182" s="78">
        <f>F95+F108+F137</f>
        <v>3153</v>
      </c>
      <c r="G182" s="4"/>
      <c r="H182" s="4"/>
      <c r="I182" s="4"/>
      <c r="J182" s="4"/>
      <c r="K182" s="4"/>
    </row>
    <row r="183" spans="1:11" s="27" customFormat="1" ht="15" customHeight="1">
      <c r="A183" s="4"/>
      <c r="B183" s="55" t="s">
        <v>284</v>
      </c>
      <c r="C183" s="78">
        <f>C96+C123+C129+C138+C153</f>
        <v>1164664</v>
      </c>
      <c r="D183" s="78">
        <f>D96+D123+D129+D138+D153</f>
        <v>15000</v>
      </c>
      <c r="E183" s="77">
        <f t="shared" si="14"/>
        <v>1.2879251011450512</v>
      </c>
      <c r="F183" s="78">
        <f>F96+F123+F129+F138+F153</f>
        <v>1179664</v>
      </c>
      <c r="G183" s="4"/>
      <c r="H183" s="4"/>
      <c r="I183" s="4"/>
      <c r="J183" s="4"/>
      <c r="K183" s="4"/>
    </row>
    <row r="184" spans="2:6" ht="15" customHeight="1">
      <c r="B184" s="55" t="s">
        <v>286</v>
      </c>
      <c r="C184" s="78">
        <f>C86+C97+C109+C139</f>
        <v>128030</v>
      </c>
      <c r="D184" s="78">
        <f>D86+D97+D109+D139</f>
        <v>0</v>
      </c>
      <c r="E184" s="77">
        <f t="shared" si="14"/>
        <v>0</v>
      </c>
      <c r="F184" s="78">
        <f>F86+F97+F109+F139</f>
        <v>128030</v>
      </c>
    </row>
    <row r="185" spans="2:6" ht="15" customHeight="1">
      <c r="B185" s="54" t="s">
        <v>283</v>
      </c>
      <c r="C185" s="77">
        <f>C98+C117+C140+C154</f>
        <v>974430</v>
      </c>
      <c r="D185" s="77">
        <f>D98+D117+D140+D154</f>
        <v>150000</v>
      </c>
      <c r="E185" s="77">
        <f t="shared" si="14"/>
        <v>15.393614728610572</v>
      </c>
      <c r="F185" s="77">
        <f>F98+F117+F140+F154</f>
        <v>1124430</v>
      </c>
    </row>
    <row r="186" spans="2:6" ht="15" customHeight="1">
      <c r="B186" s="54" t="s">
        <v>279</v>
      </c>
      <c r="C186" s="77">
        <f>C87+C99+C142</f>
        <v>85115</v>
      </c>
      <c r="D186" s="77">
        <f>D87+D99+D142</f>
        <v>0</v>
      </c>
      <c r="E186" s="77">
        <f t="shared" si="14"/>
        <v>0</v>
      </c>
      <c r="F186" s="77">
        <f>F87+F99+F142</f>
        <v>85115</v>
      </c>
    </row>
    <row r="187" spans="1:11" s="27" customFormat="1" ht="15" customHeight="1">
      <c r="A187" s="4"/>
      <c r="B187" s="54" t="s">
        <v>282</v>
      </c>
      <c r="C187" s="77">
        <f>C141</f>
        <v>7964</v>
      </c>
      <c r="D187" s="77">
        <f>D141</f>
        <v>0</v>
      </c>
      <c r="E187" s="77">
        <f t="shared" si="14"/>
        <v>0</v>
      </c>
      <c r="F187" s="77">
        <f>F141</f>
        <v>7964</v>
      </c>
      <c r="G187" s="4"/>
      <c r="H187" s="4"/>
      <c r="I187" s="4"/>
      <c r="J187" s="4"/>
      <c r="K187" s="4"/>
    </row>
    <row r="188" spans="1:11" s="27" customFormat="1" ht="15" customHeight="1">
      <c r="A188" s="4"/>
      <c r="B188" s="54" t="s">
        <v>295</v>
      </c>
      <c r="C188" s="77">
        <f>C67</f>
        <v>0</v>
      </c>
      <c r="D188" s="77">
        <f>D67</f>
        <v>0</v>
      </c>
      <c r="E188" s="77">
        <v>0</v>
      </c>
      <c r="F188" s="77">
        <f>F67</f>
        <v>0</v>
      </c>
      <c r="G188" s="4"/>
      <c r="H188" s="4"/>
      <c r="I188" s="4"/>
      <c r="J188" s="4"/>
      <c r="K188" s="4"/>
    </row>
    <row r="189" spans="1:11" s="27" customFormat="1" ht="12">
      <c r="A189" s="4"/>
      <c r="B189" s="54" t="s">
        <v>292</v>
      </c>
      <c r="C189" s="77">
        <f>C143</f>
        <v>0</v>
      </c>
      <c r="D189" s="77">
        <f>D143</f>
        <v>0</v>
      </c>
      <c r="E189" s="77">
        <v>0</v>
      </c>
      <c r="F189" s="77">
        <f>F143</f>
        <v>0</v>
      </c>
      <c r="G189" s="4"/>
      <c r="H189" s="4"/>
      <c r="I189" s="4"/>
      <c r="J189" s="4"/>
      <c r="K189" s="4"/>
    </row>
    <row r="190" spans="1:11" s="27" customFormat="1" ht="16.5" customHeight="1">
      <c r="A190" s="4"/>
      <c r="B190" s="54" t="s">
        <v>289</v>
      </c>
      <c r="C190" s="77">
        <f aca="true" t="shared" si="15" ref="C190:F191">C100</f>
        <v>670</v>
      </c>
      <c r="D190" s="77">
        <f t="shared" si="15"/>
        <v>0</v>
      </c>
      <c r="E190" s="77">
        <v>0</v>
      </c>
      <c r="F190" s="77">
        <f t="shared" si="15"/>
        <v>670</v>
      </c>
      <c r="G190" s="4"/>
      <c r="H190" s="4"/>
      <c r="I190" s="4"/>
      <c r="J190" s="4"/>
      <c r="K190" s="4"/>
    </row>
    <row r="191" spans="1:11" s="27" customFormat="1" ht="23.25" customHeight="1">
      <c r="A191" s="4"/>
      <c r="B191" s="54" t="s">
        <v>301</v>
      </c>
      <c r="C191" s="77">
        <f t="shared" si="15"/>
        <v>0</v>
      </c>
      <c r="D191" s="77">
        <f t="shared" si="15"/>
        <v>0</v>
      </c>
      <c r="E191" s="77">
        <v>0</v>
      </c>
      <c r="F191" s="77">
        <f t="shared" si="15"/>
        <v>0</v>
      </c>
      <c r="G191" s="4"/>
      <c r="H191" s="4"/>
      <c r="I191" s="4"/>
      <c r="J191" s="4"/>
      <c r="K191" s="4"/>
    </row>
    <row r="192" spans="1:11" s="27" customFormat="1" ht="15.75" customHeight="1">
      <c r="A192" s="4"/>
      <c r="B192" s="55" t="s">
        <v>290</v>
      </c>
      <c r="C192" s="77">
        <f>C144+C102</f>
        <v>600</v>
      </c>
      <c r="D192" s="77">
        <f>D144+D102</f>
        <v>0</v>
      </c>
      <c r="E192" s="77">
        <v>0</v>
      </c>
      <c r="F192" s="77">
        <f>F144+F102</f>
        <v>600</v>
      </c>
      <c r="G192" s="4"/>
      <c r="H192" s="4"/>
      <c r="I192" s="4"/>
      <c r="J192" s="4"/>
      <c r="K192" s="4"/>
    </row>
    <row r="193" spans="1:11" s="27" customFormat="1" ht="21.75" customHeight="1">
      <c r="A193" s="4"/>
      <c r="B193" s="65" t="s">
        <v>293</v>
      </c>
      <c r="C193" s="77">
        <f>C131</f>
        <v>0</v>
      </c>
      <c r="D193" s="77">
        <f>D131</f>
        <v>0</v>
      </c>
      <c r="E193" s="77">
        <v>0</v>
      </c>
      <c r="F193" s="77">
        <f>F131</f>
        <v>0</v>
      </c>
      <c r="G193" s="4"/>
      <c r="H193" s="4"/>
      <c r="I193" s="4"/>
      <c r="J193" s="4"/>
      <c r="K193" s="4"/>
    </row>
    <row r="194" spans="1:11" s="27" customFormat="1" ht="15.75" customHeight="1">
      <c r="A194" s="4"/>
      <c r="B194" s="58" t="s">
        <v>280</v>
      </c>
      <c r="C194" s="77">
        <f>C145</f>
        <v>0</v>
      </c>
      <c r="D194" s="77">
        <f>D145</f>
        <v>0</v>
      </c>
      <c r="E194" s="77">
        <v>0</v>
      </c>
      <c r="F194" s="77">
        <f>F145</f>
        <v>0</v>
      </c>
      <c r="G194" s="4"/>
      <c r="H194" s="4"/>
      <c r="I194" s="4"/>
      <c r="J194" s="4"/>
      <c r="K194" s="4"/>
    </row>
    <row r="195" spans="1:11" s="27" customFormat="1" ht="17.25" customHeight="1">
      <c r="A195" s="4"/>
      <c r="B195" s="54" t="s">
        <v>296</v>
      </c>
      <c r="C195" s="77">
        <f>C89+C103+C110+C124+C130+C146+C119</f>
        <v>3496396</v>
      </c>
      <c r="D195" s="77">
        <f>D89+D103+D110+D124+D130+D146+D119</f>
        <v>-515794.30000000005</v>
      </c>
      <c r="E195" s="77">
        <f t="shared" si="14"/>
        <v>-14.75217052073049</v>
      </c>
      <c r="F195" s="77">
        <f>F89+F103+F110+F124+F130+F146+F119</f>
        <v>2980601.7</v>
      </c>
      <c r="G195" s="4"/>
      <c r="H195" s="4"/>
      <c r="I195" s="4"/>
      <c r="J195" s="4"/>
      <c r="K195" s="4"/>
    </row>
    <row r="196" spans="1:11" s="27" customFormat="1" ht="12">
      <c r="A196" s="4"/>
      <c r="B196" s="54" t="s">
        <v>298</v>
      </c>
      <c r="C196" s="77">
        <f>C105+C147+C90</f>
        <v>13280</v>
      </c>
      <c r="D196" s="77">
        <f>D105+D147+D90</f>
        <v>53434.09999999999</v>
      </c>
      <c r="E196" s="77">
        <f t="shared" si="14"/>
        <v>402.3652108433734</v>
      </c>
      <c r="F196" s="77">
        <f>F105+F147+F90</f>
        <v>66714.09999999999</v>
      </c>
      <c r="G196" s="4"/>
      <c r="H196" s="4"/>
      <c r="I196" s="4"/>
      <c r="J196" s="4"/>
      <c r="K196" s="4"/>
    </row>
    <row r="197" spans="2:6" ht="12">
      <c r="B197" s="54" t="s">
        <v>297</v>
      </c>
      <c r="C197" s="77">
        <f>C104+C132+C148</f>
        <v>3798</v>
      </c>
      <c r="D197" s="77">
        <f>D104+D132+D148</f>
        <v>1971.31</v>
      </c>
      <c r="E197" s="77">
        <f t="shared" si="14"/>
        <v>51.90389678778304</v>
      </c>
      <c r="F197" s="77">
        <f>F104+F132+F148</f>
        <v>5769.3099999999995</v>
      </c>
    </row>
    <row r="198" spans="2:6" ht="12">
      <c r="B198" s="5" t="s">
        <v>303</v>
      </c>
      <c r="C198" s="77">
        <f>SUM(C179:C197)</f>
        <v>11677900</v>
      </c>
      <c r="D198" s="77">
        <f>SUM(D179:D197)</f>
        <v>1183405.4100000001</v>
      </c>
      <c r="E198" s="77">
        <f t="shared" si="14"/>
        <v>10.133717620462585</v>
      </c>
      <c r="F198" s="77">
        <f>SUM(F179:F197)</f>
        <v>12861305.41</v>
      </c>
    </row>
  </sheetData>
  <sheetProtection/>
  <mergeCells count="5">
    <mergeCell ref="A14:B14"/>
    <mergeCell ref="A32:F32"/>
    <mergeCell ref="A29:B29"/>
    <mergeCell ref="A9:F9"/>
    <mergeCell ref="A34:H35"/>
  </mergeCells>
  <printOptions/>
  <pageMargins left="0.7480314960629921" right="0.7480314960629921" top="0.7874015748031497" bottom="0.708661417322834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7"/>
  <sheetViews>
    <sheetView zoomScale="150" zoomScaleNormal="150" zoomScalePageLayoutView="0" workbookViewId="0" topLeftCell="A31">
      <selection activeCell="F45" sqref="F45"/>
    </sheetView>
  </sheetViews>
  <sheetFormatPr defaultColWidth="9.140625" defaultRowHeight="12.75"/>
  <cols>
    <col min="1" max="1" width="2.28125" style="164" customWidth="1"/>
    <col min="2" max="2" width="11.00390625" style="164" customWidth="1"/>
    <col min="3" max="3" width="48.421875" style="164" customWidth="1"/>
    <col min="4" max="9" width="12.140625" style="164" customWidth="1"/>
    <col min="10" max="16384" width="9.140625" style="164" customWidth="1"/>
  </cols>
  <sheetData>
    <row r="1" ht="24" customHeight="1">
      <c r="B1" s="163" t="s">
        <v>43</v>
      </c>
    </row>
    <row r="2" ht="18.75" customHeight="1">
      <c r="C2" s="165" t="s">
        <v>307</v>
      </c>
    </row>
    <row r="3" ht="18.75" customHeight="1">
      <c r="C3" s="165" t="s">
        <v>308</v>
      </c>
    </row>
    <row r="4" spans="2:9" ht="21" customHeight="1">
      <c r="B4" s="210" t="s">
        <v>374</v>
      </c>
      <c r="C4" s="210"/>
      <c r="D4" s="210"/>
      <c r="E4" s="210"/>
      <c r="F4" s="210"/>
      <c r="G4" s="210"/>
      <c r="H4" s="210"/>
      <c r="I4" s="210"/>
    </row>
    <row r="5" ht="12" customHeight="1">
      <c r="G5" s="164" t="s">
        <v>406</v>
      </c>
    </row>
    <row r="6" spans="2:7" ht="36.75" customHeight="1">
      <c r="B6" s="166" t="s">
        <v>26</v>
      </c>
      <c r="C6" s="167" t="s">
        <v>16</v>
      </c>
      <c r="D6" s="168" t="s">
        <v>315</v>
      </c>
      <c r="E6" s="168" t="s">
        <v>403</v>
      </c>
      <c r="F6" s="168" t="s">
        <v>404</v>
      </c>
      <c r="G6" s="168" t="s">
        <v>398</v>
      </c>
    </row>
    <row r="7" spans="2:7" ht="9.75" customHeight="1">
      <c r="B7" s="202">
        <v>1</v>
      </c>
      <c r="C7" s="202">
        <v>2</v>
      </c>
      <c r="D7" s="202">
        <v>5</v>
      </c>
      <c r="E7" s="202">
        <v>6</v>
      </c>
      <c r="F7" s="202">
        <v>6</v>
      </c>
      <c r="G7" s="202">
        <v>7</v>
      </c>
    </row>
    <row r="8" spans="2:7" ht="18" customHeight="1">
      <c r="B8" s="169" t="s">
        <v>27</v>
      </c>
      <c r="C8" s="170" t="s">
        <v>17</v>
      </c>
      <c r="D8" s="170">
        <f>SUM(D9:D11)</f>
        <v>1894470</v>
      </c>
      <c r="E8" s="170">
        <f aca="true" t="shared" si="0" ref="E8:E44">G8-D8</f>
        <v>8000</v>
      </c>
      <c r="F8" s="170">
        <f>E8/D8*100</f>
        <v>0.4222816935607321</v>
      </c>
      <c r="G8" s="170">
        <f>SUM(G9:G11)</f>
        <v>1902470</v>
      </c>
    </row>
    <row r="9" spans="2:7" ht="13.5" customHeight="1">
      <c r="B9" s="171" t="s">
        <v>313</v>
      </c>
      <c r="C9" s="172" t="s">
        <v>314</v>
      </c>
      <c r="D9" s="173">
        <f>4!D13+4!D23+4!D27+4!D113+4!D118+4!D122+4!D126+4!D131+4!D81</f>
        <v>1177870</v>
      </c>
      <c r="E9" s="173">
        <f t="shared" si="0"/>
        <v>0</v>
      </c>
      <c r="F9" s="173">
        <f>E9/D9*100</f>
        <v>0</v>
      </c>
      <c r="G9" s="173">
        <f>4!F13+4!F23+4!F27+4!F113+4!F118+4!F122+4!F126+4!F131+4!F81</f>
        <v>1177870</v>
      </c>
    </row>
    <row r="10" spans="2:7" ht="13.5" customHeight="1">
      <c r="B10" s="171" t="s">
        <v>316</v>
      </c>
      <c r="C10" s="172" t="s">
        <v>317</v>
      </c>
      <c r="D10" s="173">
        <f>4!D42+4!D61+4!D50</f>
        <v>679600</v>
      </c>
      <c r="E10" s="173">
        <f t="shared" si="0"/>
        <v>8000</v>
      </c>
      <c r="F10" s="173">
        <f>E10/D10*100</f>
        <v>1.1771630370806356</v>
      </c>
      <c r="G10" s="173">
        <f>4!F42+4!F61+4!F50</f>
        <v>687600</v>
      </c>
    </row>
    <row r="11" spans="2:7" ht="13.5" customHeight="1">
      <c r="B11" s="171" t="s">
        <v>318</v>
      </c>
      <c r="C11" s="172" t="s">
        <v>319</v>
      </c>
      <c r="D11" s="173">
        <f>4!D502+4!D506</f>
        <v>37000</v>
      </c>
      <c r="E11" s="173">
        <f t="shared" si="0"/>
        <v>0</v>
      </c>
      <c r="F11" s="173">
        <v>0</v>
      </c>
      <c r="G11" s="173">
        <f>4!F502+4!F506</f>
        <v>37000</v>
      </c>
    </row>
    <row r="12" spans="2:7" ht="18" customHeight="1">
      <c r="B12" s="169" t="s">
        <v>28</v>
      </c>
      <c r="C12" s="170" t="s">
        <v>18</v>
      </c>
      <c r="D12" s="170">
        <f>SUM(D13:D15)</f>
        <v>333700</v>
      </c>
      <c r="E12" s="170">
        <f t="shared" si="0"/>
        <v>0</v>
      </c>
      <c r="F12" s="170">
        <v>0</v>
      </c>
      <c r="G12" s="170">
        <f>SUM(G13:G15)</f>
        <v>333700</v>
      </c>
    </row>
    <row r="13" spans="2:7" ht="13.5" customHeight="1">
      <c r="B13" s="171" t="s">
        <v>320</v>
      </c>
      <c r="C13" s="172" t="s">
        <v>86</v>
      </c>
      <c r="D13" s="173">
        <v>0</v>
      </c>
      <c r="E13" s="173">
        <f t="shared" si="0"/>
        <v>0</v>
      </c>
      <c r="F13" s="173">
        <v>0</v>
      </c>
      <c r="G13" s="173">
        <v>0</v>
      </c>
    </row>
    <row r="14" spans="2:7" ht="13.5" customHeight="1">
      <c r="B14" s="171" t="s">
        <v>321</v>
      </c>
      <c r="C14" s="172" t="s">
        <v>324</v>
      </c>
      <c r="D14" s="173">
        <f>4!D91+4!D87</f>
        <v>294000</v>
      </c>
      <c r="E14" s="173">
        <f t="shared" si="0"/>
        <v>0</v>
      </c>
      <c r="F14" s="173">
        <v>0</v>
      </c>
      <c r="G14" s="173">
        <f>4!F91+4!F87</f>
        <v>294000</v>
      </c>
    </row>
    <row r="15" spans="2:7" ht="13.5" customHeight="1">
      <c r="B15" s="171" t="s">
        <v>322</v>
      </c>
      <c r="C15" s="172" t="s">
        <v>325</v>
      </c>
      <c r="D15" s="173">
        <f>4!D95+4!D99+4!D106</f>
        <v>39700</v>
      </c>
      <c r="E15" s="173">
        <f t="shared" si="0"/>
        <v>0</v>
      </c>
      <c r="F15" s="173">
        <v>0</v>
      </c>
      <c r="G15" s="173">
        <f>4!G95+4!G99+4!G106</f>
        <v>39700</v>
      </c>
    </row>
    <row r="16" spans="2:7" ht="18" customHeight="1">
      <c r="B16" s="169" t="s">
        <v>29</v>
      </c>
      <c r="C16" s="170" t="s">
        <v>19</v>
      </c>
      <c r="D16" s="170">
        <f>SUM(D17:D19)</f>
        <v>935000</v>
      </c>
      <c r="E16" s="170">
        <f t="shared" si="0"/>
        <v>80000</v>
      </c>
      <c r="F16" s="170">
        <f>E16/D16*100</f>
        <v>8.55614973262032</v>
      </c>
      <c r="G16" s="170">
        <f>SUM(G17:G19)</f>
        <v>1015000</v>
      </c>
    </row>
    <row r="17" spans="2:7" ht="13.5" customHeight="1">
      <c r="B17" s="171" t="s">
        <v>328</v>
      </c>
      <c r="C17" s="172" t="s">
        <v>323</v>
      </c>
      <c r="D17" s="173">
        <f>4!D139</f>
        <v>0</v>
      </c>
      <c r="E17" s="173">
        <f t="shared" si="0"/>
        <v>0</v>
      </c>
      <c r="F17" s="173">
        <v>0</v>
      </c>
      <c r="G17" s="173">
        <f>4!F139</f>
        <v>0</v>
      </c>
    </row>
    <row r="18" spans="2:7" ht="13.5" customHeight="1">
      <c r="B18" s="171" t="s">
        <v>329</v>
      </c>
      <c r="C18" s="172" t="s">
        <v>326</v>
      </c>
      <c r="D18" s="173">
        <f>4!D154+4!D159+4!D165+4!D349+4!D365</f>
        <v>895000</v>
      </c>
      <c r="E18" s="173">
        <f t="shared" si="0"/>
        <v>80000</v>
      </c>
      <c r="F18" s="173">
        <f>E18/D18*100</f>
        <v>8.938547486033519</v>
      </c>
      <c r="G18" s="173">
        <f>4!F154+4!F159+4!F165+4!F349+4!F365</f>
        <v>975000</v>
      </c>
    </row>
    <row r="19" spans="2:7" ht="13.5" customHeight="1">
      <c r="B19" s="171" t="s">
        <v>327</v>
      </c>
      <c r="C19" s="172" t="s">
        <v>330</v>
      </c>
      <c r="D19" s="173">
        <f>4!D143+4!D227+4!D223</f>
        <v>40000</v>
      </c>
      <c r="E19" s="173">
        <f t="shared" si="0"/>
        <v>0</v>
      </c>
      <c r="F19" s="173">
        <v>0</v>
      </c>
      <c r="G19" s="173">
        <f>4!F143+4!F227+4!F223</f>
        <v>40000</v>
      </c>
    </row>
    <row r="20" spans="2:7" ht="18" customHeight="1">
      <c r="B20" s="169" t="s">
        <v>30</v>
      </c>
      <c r="C20" s="170" t="s">
        <v>20</v>
      </c>
      <c r="D20" s="170">
        <f>SUM(D21:D22)</f>
        <v>600100</v>
      </c>
      <c r="E20" s="170">
        <f t="shared" si="0"/>
        <v>0</v>
      </c>
      <c r="F20" s="170">
        <v>0</v>
      </c>
      <c r="G20" s="170">
        <f>SUM(G21:G22)</f>
        <v>600100</v>
      </c>
    </row>
    <row r="21" spans="2:7" ht="13.5" customHeight="1">
      <c r="B21" s="174" t="s">
        <v>331</v>
      </c>
      <c r="C21" s="89" t="s">
        <v>333</v>
      </c>
      <c r="D21" s="29">
        <f>4!D177+4!D182+4!D186+4!D209+4!D216</f>
        <v>441100</v>
      </c>
      <c r="E21" s="29">
        <f t="shared" si="0"/>
        <v>0</v>
      </c>
      <c r="F21" s="29">
        <v>0</v>
      </c>
      <c r="G21" s="29">
        <f>4!F177+4!F182+4!F186+4!F209+4!F216</f>
        <v>441100</v>
      </c>
    </row>
    <row r="22" spans="2:7" ht="13.5" customHeight="1">
      <c r="B22" s="174" t="s">
        <v>332</v>
      </c>
      <c r="C22" s="89" t="s">
        <v>334</v>
      </c>
      <c r="D22" s="29">
        <f>4!D190+4!D194+4!D202</f>
        <v>159000</v>
      </c>
      <c r="E22" s="29">
        <f t="shared" si="0"/>
        <v>0</v>
      </c>
      <c r="F22" s="29">
        <v>0</v>
      </c>
      <c r="G22" s="29">
        <f>4!F190+4!F194+4!F202</f>
        <v>159000</v>
      </c>
    </row>
    <row r="23" spans="2:7" ht="18" customHeight="1">
      <c r="B23" s="169" t="s">
        <v>31</v>
      </c>
      <c r="C23" s="170" t="s">
        <v>37</v>
      </c>
      <c r="D23" s="170">
        <f>SUM(D24:D27)</f>
        <v>3761870</v>
      </c>
      <c r="E23" s="170">
        <f t="shared" si="0"/>
        <v>665000</v>
      </c>
      <c r="F23" s="170">
        <f>E23/D23*100</f>
        <v>17.677378537801676</v>
      </c>
      <c r="G23" s="170">
        <f>SUM(G24:G27)</f>
        <v>4426870</v>
      </c>
    </row>
    <row r="24" spans="2:7" ht="13.5" customHeight="1">
      <c r="B24" s="171" t="s">
        <v>335</v>
      </c>
      <c r="C24" s="172" t="s">
        <v>351</v>
      </c>
      <c r="D24" s="173">
        <f>4!D235+4!D241+4!D246+4!D259+4!D255+4!D264+4!D147</f>
        <v>831000</v>
      </c>
      <c r="E24" s="173">
        <f t="shared" si="0"/>
        <v>650000</v>
      </c>
      <c r="F24" s="173">
        <f>E24/D24*100</f>
        <v>78.21901323706378</v>
      </c>
      <c r="G24" s="173">
        <f>4!F235+4!F241+4!F246+4!F259+4!F255+4!F264+4!F147</f>
        <v>1481000</v>
      </c>
    </row>
    <row r="25" spans="2:7" ht="13.5" customHeight="1">
      <c r="B25" s="171" t="s">
        <v>336</v>
      </c>
      <c r="C25" s="172" t="s">
        <v>352</v>
      </c>
      <c r="D25" s="173">
        <f>SUM(4!D272)</f>
        <v>0</v>
      </c>
      <c r="E25" s="173">
        <f t="shared" si="0"/>
        <v>0</v>
      </c>
      <c r="F25" s="173">
        <v>0</v>
      </c>
      <c r="G25" s="173">
        <f>SUM(4!F272)</f>
        <v>0</v>
      </c>
    </row>
    <row r="26" spans="2:7" ht="13.5" customHeight="1">
      <c r="B26" s="171" t="s">
        <v>337</v>
      </c>
      <c r="C26" s="172" t="s">
        <v>353</v>
      </c>
      <c r="D26" s="173">
        <f>4!D277+4!D282+4!D288</f>
        <v>332000</v>
      </c>
      <c r="E26" s="173">
        <f t="shared" si="0"/>
        <v>15000</v>
      </c>
      <c r="F26" s="173">
        <f>E26/D26*100</f>
        <v>4.518072289156627</v>
      </c>
      <c r="G26" s="173">
        <f>4!F277+4!F282+4!F288</f>
        <v>347000</v>
      </c>
    </row>
    <row r="27" spans="2:7" ht="13.5" customHeight="1">
      <c r="B27" s="171" t="s">
        <v>338</v>
      </c>
      <c r="C27" s="172" t="s">
        <v>354</v>
      </c>
      <c r="D27" s="173">
        <f>4!D295+4!D305+4!D309+4!D321+4!D326+4!D333+4!D339+4!D357+4!D315+4!D343</f>
        <v>2598870</v>
      </c>
      <c r="E27" s="173">
        <f t="shared" si="0"/>
        <v>0</v>
      </c>
      <c r="F27" s="173">
        <f>E27/D27*100</f>
        <v>0</v>
      </c>
      <c r="G27" s="173">
        <f>4!F295+4!F305+4!F309+4!F321+4!F326+4!F333+4!F339+4!F357+4!F315+4!F343</f>
        <v>2598870</v>
      </c>
    </row>
    <row r="28" spans="2:7" ht="18" customHeight="1">
      <c r="B28" s="169" t="s">
        <v>32</v>
      </c>
      <c r="C28" s="170" t="s">
        <v>21</v>
      </c>
      <c r="D28" s="170">
        <f>SUM(D29)</f>
        <v>100000</v>
      </c>
      <c r="E28" s="170">
        <f t="shared" si="0"/>
        <v>0</v>
      </c>
      <c r="F28" s="170">
        <v>0</v>
      </c>
      <c r="G28" s="170">
        <f>SUM(G29)</f>
        <v>100000</v>
      </c>
    </row>
    <row r="29" spans="2:7" ht="13.5" customHeight="1">
      <c r="B29" s="171" t="s">
        <v>339</v>
      </c>
      <c r="C29" s="172" t="s">
        <v>355</v>
      </c>
      <c r="D29" s="173">
        <f>SUM(4!D372+4!D376+4!D380)</f>
        <v>100000</v>
      </c>
      <c r="E29" s="173">
        <f t="shared" si="0"/>
        <v>0</v>
      </c>
      <c r="F29" s="173">
        <v>0</v>
      </c>
      <c r="G29" s="173">
        <f>SUM(4!F372+4!F376+4!F380)</f>
        <v>100000</v>
      </c>
    </row>
    <row r="30" spans="2:7" ht="18" customHeight="1">
      <c r="B30" s="169" t="s">
        <v>33</v>
      </c>
      <c r="C30" s="170" t="s">
        <v>22</v>
      </c>
      <c r="D30" s="170">
        <f>SUM(D31:D33)</f>
        <v>2027611</v>
      </c>
      <c r="E30" s="170">
        <f t="shared" si="0"/>
        <v>91971.31000000006</v>
      </c>
      <c r="F30" s="170">
        <f>E30/D30*100</f>
        <v>4.5359445179573425</v>
      </c>
      <c r="G30" s="170">
        <f>SUM(G31:G33)</f>
        <v>2119582.31</v>
      </c>
    </row>
    <row r="31" spans="2:7" ht="13.5" customHeight="1">
      <c r="B31" s="171" t="s">
        <v>340</v>
      </c>
      <c r="C31" s="172" t="s">
        <v>356</v>
      </c>
      <c r="D31" s="173">
        <f>4!D389+4!D385+4!D397+4!D401+4!D409</f>
        <v>431000</v>
      </c>
      <c r="E31" s="173">
        <f t="shared" si="0"/>
        <v>0</v>
      </c>
      <c r="F31" s="173">
        <v>0</v>
      </c>
      <c r="G31" s="173">
        <f>4!F389+4!F385+4!F397+4!F401+4!F409</f>
        <v>431000</v>
      </c>
    </row>
    <row r="32" spans="2:7" ht="13.5" customHeight="1">
      <c r="B32" s="171" t="s">
        <v>341</v>
      </c>
      <c r="C32" s="172" t="s">
        <v>357</v>
      </c>
      <c r="D32" s="173">
        <f>4!D415+4!D616+4!D651</f>
        <v>1571611</v>
      </c>
      <c r="E32" s="173">
        <f t="shared" si="0"/>
        <v>91971.31000000006</v>
      </c>
      <c r="F32" s="173">
        <f>E32/D32*100</f>
        <v>5.852040358587466</v>
      </c>
      <c r="G32" s="173">
        <f>4!F415+4!F616+4!F651</f>
        <v>1663582.31</v>
      </c>
    </row>
    <row r="33" spans="2:7" ht="13.5" customHeight="1">
      <c r="B33" s="171" t="s">
        <v>342</v>
      </c>
      <c r="C33" s="172" t="s">
        <v>358</v>
      </c>
      <c r="D33" s="173">
        <f>SUM(4!D494)</f>
        <v>25000</v>
      </c>
      <c r="E33" s="173">
        <f t="shared" si="0"/>
        <v>0</v>
      </c>
      <c r="F33" s="173">
        <v>0</v>
      </c>
      <c r="G33" s="173">
        <f>SUM(4!F494)</f>
        <v>25000</v>
      </c>
    </row>
    <row r="34" spans="2:7" ht="18" customHeight="1">
      <c r="B34" s="169" t="s">
        <v>35</v>
      </c>
      <c r="C34" s="170" t="s">
        <v>23</v>
      </c>
      <c r="D34" s="170">
        <f>SUM(D35:D36)</f>
        <v>1040484</v>
      </c>
      <c r="E34" s="170">
        <f t="shared" si="0"/>
        <v>328434.1000000001</v>
      </c>
      <c r="F34" s="170">
        <f>E34/D34*100</f>
        <v>31.5655118194994</v>
      </c>
      <c r="G34" s="170">
        <f>SUM(G35:G36)</f>
        <v>1368918.1</v>
      </c>
    </row>
    <row r="35" spans="2:7" ht="13.5" customHeight="1">
      <c r="B35" s="171" t="s">
        <v>343</v>
      </c>
      <c r="C35" s="172" t="s">
        <v>359</v>
      </c>
      <c r="D35" s="173">
        <f>4!D562+4!D511+4!D519</f>
        <v>1022484</v>
      </c>
      <c r="E35" s="173">
        <f t="shared" si="0"/>
        <v>328434.1000000001</v>
      </c>
      <c r="F35" s="173">
        <f>E35/D35*100</f>
        <v>32.12119700650574</v>
      </c>
      <c r="G35" s="173">
        <f>4!F562+4!F511+4!F519</f>
        <v>1350918.1</v>
      </c>
    </row>
    <row r="36" spans="2:7" ht="13.5" customHeight="1">
      <c r="B36" s="171" t="s">
        <v>344</v>
      </c>
      <c r="C36" s="172" t="s">
        <v>74</v>
      </c>
      <c r="D36" s="173">
        <f>4!D515</f>
        <v>18000</v>
      </c>
      <c r="E36" s="173">
        <f t="shared" si="0"/>
        <v>0</v>
      </c>
      <c r="F36" s="173">
        <v>0</v>
      </c>
      <c r="G36" s="173">
        <f>4!D515</f>
        <v>18000</v>
      </c>
    </row>
    <row r="37" spans="2:7" ht="18" customHeight="1">
      <c r="B37" s="169" t="s">
        <v>36</v>
      </c>
      <c r="C37" s="170" t="s">
        <v>24</v>
      </c>
      <c r="D37" s="170">
        <f>SUM(D38:D43)</f>
        <v>295100</v>
      </c>
      <c r="E37" s="170">
        <f t="shared" si="0"/>
        <v>10000</v>
      </c>
      <c r="F37" s="170">
        <f>E37/D37*100</f>
        <v>3.3886818027787187</v>
      </c>
      <c r="G37" s="170">
        <f>SUM(G38:G43)</f>
        <v>305100</v>
      </c>
    </row>
    <row r="38" spans="2:7" ht="13.5" customHeight="1">
      <c r="B38" s="171" t="s">
        <v>345</v>
      </c>
      <c r="C38" s="172" t="s">
        <v>360</v>
      </c>
      <c r="D38" s="173">
        <f>SUM(4!D542)</f>
        <v>14000</v>
      </c>
      <c r="E38" s="173">
        <f t="shared" si="0"/>
        <v>0</v>
      </c>
      <c r="F38" s="173">
        <v>0</v>
      </c>
      <c r="G38" s="173">
        <f>SUM(4!F542)</f>
        <v>14000</v>
      </c>
    </row>
    <row r="39" spans="2:7" ht="13.5" customHeight="1">
      <c r="B39" s="171" t="s">
        <v>346</v>
      </c>
      <c r="C39" s="172" t="s">
        <v>361</v>
      </c>
      <c r="D39" s="173">
        <f>SUM(4!D555)</f>
        <v>0</v>
      </c>
      <c r="E39" s="173">
        <f t="shared" si="0"/>
        <v>0</v>
      </c>
      <c r="F39" s="173">
        <v>0</v>
      </c>
      <c r="G39" s="173">
        <f>SUM(4!F555)</f>
        <v>0</v>
      </c>
    </row>
    <row r="40" spans="2:7" ht="13.5" customHeight="1">
      <c r="B40" s="171" t="s">
        <v>347</v>
      </c>
      <c r="C40" s="172" t="s">
        <v>362</v>
      </c>
      <c r="D40" s="173">
        <f>4!D532+4!D536</f>
        <v>126100</v>
      </c>
      <c r="E40" s="173">
        <f t="shared" si="0"/>
        <v>0</v>
      </c>
      <c r="F40" s="173">
        <v>0</v>
      </c>
      <c r="G40" s="173">
        <f>4!F532+4!F536</f>
        <v>126100</v>
      </c>
    </row>
    <row r="41" spans="2:7" ht="13.5" customHeight="1">
      <c r="B41" s="171" t="s">
        <v>348</v>
      </c>
      <c r="C41" s="172" t="s">
        <v>363</v>
      </c>
      <c r="D41" s="173">
        <f>SUM(4!D546)</f>
        <v>2000</v>
      </c>
      <c r="E41" s="173">
        <f t="shared" si="0"/>
        <v>0</v>
      </c>
      <c r="F41" s="173">
        <v>0</v>
      </c>
      <c r="G41" s="173">
        <f>SUM(4!F546)</f>
        <v>2000</v>
      </c>
    </row>
    <row r="42" spans="2:7" ht="13.5" customHeight="1">
      <c r="B42" s="171" t="s">
        <v>349</v>
      </c>
      <c r="C42" s="175" t="s">
        <v>364</v>
      </c>
      <c r="D42" s="173">
        <f>SUM(4!D528)</f>
        <v>119000</v>
      </c>
      <c r="E42" s="173">
        <f t="shared" si="0"/>
        <v>0</v>
      </c>
      <c r="F42" s="173">
        <v>0</v>
      </c>
      <c r="G42" s="173">
        <f>SUM(4!F528)</f>
        <v>119000</v>
      </c>
    </row>
    <row r="43" spans="2:7" ht="13.5" customHeight="1">
      <c r="B43" s="171" t="s">
        <v>350</v>
      </c>
      <c r="C43" s="172" t="s">
        <v>365</v>
      </c>
      <c r="D43" s="173">
        <f>SUM(4!D551)</f>
        <v>34000</v>
      </c>
      <c r="E43" s="173">
        <f t="shared" si="0"/>
        <v>10000</v>
      </c>
      <c r="F43" s="173">
        <f>E43/D43*100</f>
        <v>29.411764705882355</v>
      </c>
      <c r="G43" s="173">
        <f>SUM(4!G551)</f>
        <v>44000</v>
      </c>
    </row>
    <row r="44" spans="2:7" s="178" customFormat="1" ht="19.5" customHeight="1">
      <c r="B44" s="80"/>
      <c r="C44" s="177" t="s">
        <v>25</v>
      </c>
      <c r="D44" s="177">
        <f>SUM(D8+D12+D16+D20+D23+D28+D30+D34+D37)</f>
        <v>10988335</v>
      </c>
      <c r="E44" s="177">
        <f t="shared" si="0"/>
        <v>1183405.4100000001</v>
      </c>
      <c r="F44" s="177">
        <f>E44/D44*100</f>
        <v>10.769651726125934</v>
      </c>
      <c r="G44" s="177">
        <f>SUM(G8+G12+G16+G20+G23+G28+G30+G34+G37)</f>
        <v>12171740.41</v>
      </c>
    </row>
    <row r="46" spans="7:9" ht="16.5" customHeight="1">
      <c r="G46" s="211"/>
      <c r="H46" s="211"/>
      <c r="I46" s="211"/>
    </row>
    <row r="47" spans="4:9" ht="21" customHeight="1">
      <c r="D47" s="176"/>
      <c r="E47" s="176"/>
      <c r="F47" s="176"/>
      <c r="G47" s="176"/>
      <c r="H47" s="176"/>
      <c r="I47" s="176"/>
    </row>
  </sheetData>
  <sheetProtection/>
  <mergeCells count="2">
    <mergeCell ref="B4:I4"/>
    <mergeCell ref="G46:I46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F3" sqref="F3"/>
    </sheetView>
  </sheetViews>
  <sheetFormatPr defaultColWidth="9.140625" defaultRowHeight="12.75"/>
  <cols>
    <col min="1" max="1" width="14.28125" style="0" customWidth="1"/>
    <col min="2" max="2" width="39.00390625" style="0" customWidth="1"/>
    <col min="3" max="8" width="15.7109375" style="0" customWidth="1"/>
    <col min="9" max="10" width="13.7109375" style="0" customWidth="1"/>
  </cols>
  <sheetData>
    <row r="1" spans="1:8" s="27" customFormat="1" ht="46.5" customHeight="1">
      <c r="A1" s="180"/>
      <c r="B1" s="197" t="s">
        <v>369</v>
      </c>
      <c r="C1" s="180"/>
      <c r="D1" s="180"/>
      <c r="E1" s="180"/>
      <c r="F1" s="180"/>
      <c r="G1" s="180"/>
      <c r="H1" s="180"/>
    </row>
    <row r="2" spans="1:8" s="4" customFormat="1" ht="22.5" customHeight="1">
      <c r="A2" s="198" t="s">
        <v>306</v>
      </c>
      <c r="B2" s="181"/>
      <c r="C2" s="182"/>
      <c r="D2" s="182"/>
      <c r="E2" s="182"/>
      <c r="F2" s="182" t="s">
        <v>410</v>
      </c>
      <c r="G2" s="182"/>
      <c r="H2" s="182"/>
    </row>
    <row r="3" spans="1:6" s="4" customFormat="1" ht="35.25" customHeight="1">
      <c r="A3" s="183" t="s">
        <v>45</v>
      </c>
      <c r="B3" s="81" t="s">
        <v>63</v>
      </c>
      <c r="C3" s="184" t="s">
        <v>400</v>
      </c>
      <c r="D3" s="184" t="s">
        <v>396</v>
      </c>
      <c r="E3" s="184" t="s">
        <v>397</v>
      </c>
      <c r="F3" s="184" t="s">
        <v>399</v>
      </c>
    </row>
    <row r="4" spans="1:6" s="4" customFormat="1" ht="30" customHeight="1">
      <c r="A4" s="185" t="s">
        <v>88</v>
      </c>
      <c r="B4" s="200" t="s">
        <v>89</v>
      </c>
      <c r="C4" s="186">
        <f>C5+C6</f>
        <v>0</v>
      </c>
      <c r="D4" s="186">
        <f>D5+D6</f>
        <v>0</v>
      </c>
      <c r="E4" s="186">
        <f>E5+E6</f>
        <v>0</v>
      </c>
      <c r="F4" s="186">
        <f>F5+F6</f>
        <v>0</v>
      </c>
    </row>
    <row r="5" spans="1:6" s="4" customFormat="1" ht="30" customHeight="1">
      <c r="A5" s="187" t="s">
        <v>219</v>
      </c>
      <c r="B5" s="188" t="s">
        <v>220</v>
      </c>
      <c r="C5" s="189">
        <v>0</v>
      </c>
      <c r="D5" s="189">
        <v>0</v>
      </c>
      <c r="E5" s="189">
        <v>0</v>
      </c>
      <c r="F5" s="189">
        <v>0</v>
      </c>
    </row>
    <row r="6" spans="1:6" s="4" customFormat="1" ht="30" customHeight="1">
      <c r="A6" s="187" t="s">
        <v>206</v>
      </c>
      <c r="B6" s="188" t="s">
        <v>207</v>
      </c>
      <c r="C6" s="189">
        <f>C7</f>
        <v>0</v>
      </c>
      <c r="D6" s="189">
        <f>D7</f>
        <v>0</v>
      </c>
      <c r="E6" s="189">
        <f>E7</f>
        <v>0</v>
      </c>
      <c r="F6" s="189">
        <f>F7</f>
        <v>0</v>
      </c>
    </row>
    <row r="7" spans="1:6" s="4" customFormat="1" ht="30" customHeight="1">
      <c r="A7" s="190"/>
      <c r="B7" s="191" t="s">
        <v>280</v>
      </c>
      <c r="C7" s="192">
        <v>0</v>
      </c>
      <c r="D7" s="192">
        <v>0</v>
      </c>
      <c r="E7" s="192">
        <v>0</v>
      </c>
      <c r="F7" s="192">
        <v>0</v>
      </c>
    </row>
    <row r="8" spans="1:6" ht="19.5" customHeight="1">
      <c r="A8" s="182"/>
      <c r="B8" s="182"/>
      <c r="C8" s="182"/>
      <c r="D8" s="182"/>
      <c r="E8" s="182"/>
      <c r="F8" s="182"/>
    </row>
    <row r="9" spans="1:6" s="4" customFormat="1" ht="34.5" customHeight="1">
      <c r="A9" s="183" t="s">
        <v>45</v>
      </c>
      <c r="B9" s="28" t="s">
        <v>10</v>
      </c>
      <c r="C9" s="184" t="s">
        <v>262</v>
      </c>
      <c r="D9" s="184" t="s">
        <v>396</v>
      </c>
      <c r="E9" s="184" t="s">
        <v>397</v>
      </c>
      <c r="F9" s="184" t="s">
        <v>399</v>
      </c>
    </row>
    <row r="10" spans="1:6" ht="30" customHeight="1">
      <c r="A10" s="193" t="s">
        <v>202</v>
      </c>
      <c r="B10" s="200" t="s">
        <v>203</v>
      </c>
      <c r="C10" s="186">
        <f>C11+C13</f>
        <v>689565</v>
      </c>
      <c r="D10" s="186">
        <f>D11+D13</f>
        <v>0</v>
      </c>
      <c r="E10" s="186">
        <f>E11+E13</f>
        <v>0</v>
      </c>
      <c r="F10" s="186">
        <f>F11+F13</f>
        <v>689565</v>
      </c>
    </row>
    <row r="11" spans="1:6" ht="30" customHeight="1">
      <c r="A11" s="194" t="s">
        <v>243</v>
      </c>
      <c r="B11" s="188" t="s">
        <v>245</v>
      </c>
      <c r="C11" s="189">
        <f>C12</f>
        <v>0</v>
      </c>
      <c r="D11" s="189">
        <f>D12</f>
        <v>0</v>
      </c>
      <c r="E11" s="189">
        <f>E12</f>
        <v>0</v>
      </c>
      <c r="F11" s="189">
        <f>F12</f>
        <v>0</v>
      </c>
    </row>
    <row r="12" spans="1:6" ht="30" customHeight="1">
      <c r="A12" s="195"/>
      <c r="B12" s="196" t="s">
        <v>278</v>
      </c>
      <c r="C12" s="192">
        <v>0</v>
      </c>
      <c r="D12" s="192">
        <v>0</v>
      </c>
      <c r="E12" s="192">
        <v>0</v>
      </c>
      <c r="F12" s="192">
        <v>0</v>
      </c>
    </row>
    <row r="13" spans="1:6" ht="30" customHeight="1">
      <c r="A13" s="194" t="s">
        <v>204</v>
      </c>
      <c r="B13" s="201" t="s">
        <v>205</v>
      </c>
      <c r="C13" s="189">
        <f>C14</f>
        <v>689565</v>
      </c>
      <c r="D13" s="189">
        <f>D14</f>
        <v>0</v>
      </c>
      <c r="E13" s="189">
        <f>E14</f>
        <v>0</v>
      </c>
      <c r="F13" s="189">
        <f>F14</f>
        <v>689565</v>
      </c>
    </row>
    <row r="14" spans="1:6" ht="30" customHeight="1">
      <c r="A14" s="195"/>
      <c r="B14" s="196" t="s">
        <v>278</v>
      </c>
      <c r="C14" s="192">
        <v>689565</v>
      </c>
      <c r="D14" s="192">
        <v>0</v>
      </c>
      <c r="E14" s="192">
        <v>0</v>
      </c>
      <c r="F14" s="192">
        <v>689565</v>
      </c>
    </row>
    <row r="15" ht="18.75" customHeight="1"/>
    <row r="16" ht="18.75" customHeight="1"/>
    <row r="17" ht="18.75" customHeight="1"/>
    <row r="18" ht="18.75" customHeight="1"/>
    <row r="19" ht="18.75" customHeight="1"/>
    <row r="20" ht="21" customHeight="1"/>
    <row r="21" ht="18.75" customHeight="1"/>
    <row r="22" ht="18.75" customHeight="1"/>
    <row r="23" ht="21" customHeight="1"/>
    <row r="24" ht="18.75" customHeight="1"/>
    <row r="25" ht="21" customHeight="1"/>
    <row r="26" ht="30" customHeight="1"/>
    <row r="27" ht="19.5" customHeight="1"/>
    <row r="28" spans="1:10" ht="12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3" ht="12.75">
      <c r="A29" s="212"/>
      <c r="B29" s="212"/>
      <c r="C29" s="212"/>
    </row>
  </sheetData>
  <sheetProtection/>
  <mergeCells count="1">
    <mergeCell ref="A29:C29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73"/>
  <sheetViews>
    <sheetView view="pageLayout" zoomScale="130" zoomScaleNormal="84" zoomScaleSheetLayoutView="50" zoomScalePageLayoutView="130" workbookViewId="0" topLeftCell="A3">
      <selection activeCell="D246" sqref="D246"/>
    </sheetView>
  </sheetViews>
  <sheetFormatPr defaultColWidth="9.140625" defaultRowHeight="12.75"/>
  <cols>
    <col min="1" max="1" width="6.28125" style="103" customWidth="1"/>
    <col min="2" max="2" width="6.8515625" style="46" customWidth="1"/>
    <col min="3" max="3" width="44.7109375" style="46" customWidth="1"/>
    <col min="4" max="5" width="9.7109375" style="46" customWidth="1"/>
    <col min="6" max="6" width="9.57421875" style="46" customWidth="1"/>
    <col min="7" max="7" width="10.00390625" style="46" customWidth="1"/>
    <col min="8" max="8" width="9.28125" style="46" customWidth="1"/>
    <col min="9" max="9" width="9.140625" style="46" customWidth="1"/>
    <col min="10" max="10" width="8.00390625" style="46" customWidth="1"/>
    <col min="11" max="11" width="6.140625" style="46" customWidth="1"/>
    <col min="12" max="13" width="6.8515625" style="46" customWidth="1"/>
    <col min="14" max="14" width="8.7109375" style="46" customWidth="1"/>
    <col min="15" max="15" width="9.140625" style="46" customWidth="1"/>
    <col min="16" max="16" width="10.421875" style="46" bestFit="1" customWidth="1"/>
    <col min="17" max="17" width="9.140625" style="102" customWidth="1"/>
    <col min="18" max="18" width="9.421875" style="46" bestFit="1" customWidth="1"/>
    <col min="19" max="16384" width="9.140625" style="46" customWidth="1"/>
  </cols>
  <sheetData>
    <row r="1" spans="5:7" ht="9.75">
      <c r="E1" s="225" t="s">
        <v>375</v>
      </c>
      <c r="F1" s="225"/>
      <c r="G1" s="225"/>
    </row>
    <row r="2" spans="2:14" ht="9.75">
      <c r="B2" s="226" t="s">
        <v>393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2:14" ht="9.75"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2:14" ht="18" customHeight="1"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ht="23.25" customHeight="1">
      <c r="B5" s="162" t="s">
        <v>366</v>
      </c>
    </row>
    <row r="6" ht="11.25" customHeight="1"/>
    <row r="7" spans="1:17" s="97" customFormat="1" ht="15" customHeight="1">
      <c r="A7" s="232" t="s">
        <v>11</v>
      </c>
      <c r="B7" s="232" t="s">
        <v>95</v>
      </c>
      <c r="C7" s="220" t="s">
        <v>15</v>
      </c>
      <c r="D7" s="232" t="s">
        <v>400</v>
      </c>
      <c r="E7" s="232" t="s">
        <v>396</v>
      </c>
      <c r="F7" s="243" t="s">
        <v>399</v>
      </c>
      <c r="G7" s="220" t="s">
        <v>312</v>
      </c>
      <c r="H7" s="220"/>
      <c r="I7" s="220"/>
      <c r="J7" s="220"/>
      <c r="K7" s="220"/>
      <c r="L7" s="220"/>
      <c r="M7" s="220"/>
      <c r="N7" s="220"/>
      <c r="Q7" s="98"/>
    </row>
    <row r="8" spans="1:17" s="149" customFormat="1" ht="44.25" customHeight="1">
      <c r="A8" s="220"/>
      <c r="B8" s="220"/>
      <c r="C8" s="220"/>
      <c r="D8" s="220"/>
      <c r="E8" s="220"/>
      <c r="F8" s="244"/>
      <c r="G8" s="99" t="s">
        <v>72</v>
      </c>
      <c r="H8" s="99" t="s">
        <v>12</v>
      </c>
      <c r="I8" s="99" t="s">
        <v>75</v>
      </c>
      <c r="J8" s="99" t="s">
        <v>73</v>
      </c>
      <c r="K8" s="99" t="s">
        <v>13</v>
      </c>
      <c r="L8" s="199" t="s">
        <v>231</v>
      </c>
      <c r="M8" s="99" t="s">
        <v>232</v>
      </c>
      <c r="N8" s="99" t="s">
        <v>99</v>
      </c>
      <c r="Q8" s="150"/>
    </row>
    <row r="9" spans="1:17" s="97" customFormat="1" ht="10.5" customHeight="1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2">
        <v>7</v>
      </c>
      <c r="H9" s="82">
        <v>8</v>
      </c>
      <c r="I9" s="82">
        <v>9</v>
      </c>
      <c r="J9" s="82">
        <v>10</v>
      </c>
      <c r="K9" s="82">
        <v>11</v>
      </c>
      <c r="L9" s="82">
        <v>12</v>
      </c>
      <c r="M9" s="82">
        <v>13</v>
      </c>
      <c r="N9" s="82">
        <v>14</v>
      </c>
      <c r="Q9" s="98"/>
    </row>
    <row r="10" spans="1:17" s="59" customFormat="1" ht="45.75" customHeight="1">
      <c r="A10" s="227" t="s">
        <v>236</v>
      </c>
      <c r="B10" s="228"/>
      <c r="C10" s="229"/>
      <c r="D10" s="95">
        <f>D11+D562+D616+D649</f>
        <v>11677900</v>
      </c>
      <c r="E10" s="95">
        <f>F10-D10</f>
        <v>1183405.4100000001</v>
      </c>
      <c r="F10" s="95">
        <f>SUM(G10:N10)</f>
        <v>12861305.41</v>
      </c>
      <c r="G10" s="95">
        <f aca="true" t="shared" si="0" ref="G10:N10">G11+G562+G616+G649</f>
        <v>5938024.3</v>
      </c>
      <c r="H10" s="95">
        <f t="shared" si="0"/>
        <v>1343723</v>
      </c>
      <c r="I10" s="95">
        <f t="shared" si="0"/>
        <v>1307694</v>
      </c>
      <c r="J10" s="95">
        <f t="shared" si="0"/>
        <v>1217509</v>
      </c>
      <c r="K10" s="160">
        <f t="shared" si="0"/>
        <v>670</v>
      </c>
      <c r="L10" s="95">
        <f t="shared" si="0"/>
        <v>600</v>
      </c>
      <c r="M10" s="95">
        <f t="shared" si="0"/>
        <v>0</v>
      </c>
      <c r="N10" s="95">
        <f t="shared" si="0"/>
        <v>3053085.1100000003</v>
      </c>
      <c r="Q10" s="157"/>
    </row>
    <row r="11" spans="1:17" s="59" customFormat="1" ht="36" customHeight="1">
      <c r="A11" s="159"/>
      <c r="B11" s="230" t="s">
        <v>135</v>
      </c>
      <c r="C11" s="231"/>
      <c r="D11" s="96">
        <f>D12+D41+D60+D74+D86+D112+D138+D153+D176+D222+D234+D271+D276+D294+D325+D348+D371+D384+D415+D493+D501+D510+D524</f>
        <v>10528035</v>
      </c>
      <c r="E11" s="203">
        <f>F11-D11</f>
        <v>903000</v>
      </c>
      <c r="F11" s="96">
        <f aca="true" t="shared" si="1" ref="F11:F21">SUM(G11:N11)</f>
        <v>11431035</v>
      </c>
      <c r="G11" s="96">
        <f aca="true" t="shared" si="2" ref="G11:N11">G12+G41+G60+G74+G86+G112+G138+G153+G176+G222+G234+G271+G276+G294+G325+G348+G371+G384+G415+G493+G501+G510+G524</f>
        <v>4912839.3</v>
      </c>
      <c r="H11" s="96">
        <f t="shared" si="2"/>
        <v>1339500</v>
      </c>
      <c r="I11" s="96">
        <f t="shared" si="2"/>
        <v>1179664</v>
      </c>
      <c r="J11" s="96">
        <f t="shared" si="2"/>
        <v>1017830</v>
      </c>
      <c r="K11" s="161">
        <f t="shared" si="2"/>
        <v>0</v>
      </c>
      <c r="L11" s="96">
        <f t="shared" si="2"/>
        <v>600</v>
      </c>
      <c r="M11" s="96">
        <f t="shared" si="2"/>
        <v>0</v>
      </c>
      <c r="N11" s="96">
        <f t="shared" si="2"/>
        <v>2980601.7</v>
      </c>
      <c r="Q11" s="157"/>
    </row>
    <row r="12" spans="1:14" ht="27.75" customHeight="1">
      <c r="A12" s="104"/>
      <c r="B12" s="245" t="s">
        <v>96</v>
      </c>
      <c r="C12" s="245"/>
      <c r="D12" s="86">
        <f>D13+D23+D27</f>
        <v>1044870</v>
      </c>
      <c r="E12" s="86">
        <f>F12-D12</f>
        <v>0</v>
      </c>
      <c r="F12" s="86">
        <f t="shared" si="1"/>
        <v>1044870</v>
      </c>
      <c r="G12" s="86">
        <f aca="true" t="shared" si="3" ref="G12:N12">G13+G23+G27</f>
        <v>748200</v>
      </c>
      <c r="H12" s="86">
        <f t="shared" si="3"/>
        <v>296670</v>
      </c>
      <c r="I12" s="86">
        <f t="shared" si="3"/>
        <v>0</v>
      </c>
      <c r="J12" s="86">
        <f t="shared" si="3"/>
        <v>0</v>
      </c>
      <c r="K12" s="86">
        <f t="shared" si="3"/>
        <v>0</v>
      </c>
      <c r="L12" s="86">
        <f t="shared" si="3"/>
        <v>0</v>
      </c>
      <c r="M12" s="86">
        <f t="shared" si="3"/>
        <v>0</v>
      </c>
      <c r="N12" s="86">
        <f t="shared" si="3"/>
        <v>0</v>
      </c>
    </row>
    <row r="13" spans="1:16" ht="24" customHeight="1">
      <c r="A13" s="105" t="s">
        <v>313</v>
      </c>
      <c r="B13" s="246" t="s">
        <v>97</v>
      </c>
      <c r="C13" s="246"/>
      <c r="D13" s="87">
        <f aca="true" t="shared" si="4" ref="D13:N13">D14</f>
        <v>916600</v>
      </c>
      <c r="E13" s="87">
        <f>F13-D13</f>
        <v>0</v>
      </c>
      <c r="F13" s="91">
        <f t="shared" si="1"/>
        <v>916600</v>
      </c>
      <c r="G13" s="87">
        <f t="shared" si="4"/>
        <v>710930</v>
      </c>
      <c r="H13" s="87">
        <f t="shared" si="4"/>
        <v>205670</v>
      </c>
      <c r="I13" s="87">
        <f t="shared" si="4"/>
        <v>0</v>
      </c>
      <c r="J13" s="87">
        <f t="shared" si="4"/>
        <v>0</v>
      </c>
      <c r="K13" s="87">
        <f t="shared" si="4"/>
        <v>0</v>
      </c>
      <c r="L13" s="87">
        <f t="shared" si="4"/>
        <v>0</v>
      </c>
      <c r="M13" s="87">
        <f t="shared" si="4"/>
        <v>0</v>
      </c>
      <c r="N13" s="87">
        <f t="shared" si="4"/>
        <v>0</v>
      </c>
      <c r="P13" s="102"/>
    </row>
    <row r="14" spans="1:14" ht="21" customHeight="1">
      <c r="A14" s="100"/>
      <c r="B14" s="74">
        <v>3</v>
      </c>
      <c r="C14" s="106" t="s">
        <v>3</v>
      </c>
      <c r="D14" s="88">
        <f>D15+D19</f>
        <v>916600</v>
      </c>
      <c r="E14" s="88">
        <f>F14-D14</f>
        <v>0</v>
      </c>
      <c r="F14" s="92">
        <f t="shared" si="1"/>
        <v>916600</v>
      </c>
      <c r="G14" s="88">
        <f>G15+G19</f>
        <v>710930</v>
      </c>
      <c r="H14" s="88">
        <f>H15+H19</f>
        <v>205670</v>
      </c>
      <c r="I14" s="88">
        <f aca="true" t="shared" si="5" ref="I14:N14">I15+I19</f>
        <v>0</v>
      </c>
      <c r="J14" s="88">
        <f t="shared" si="5"/>
        <v>0</v>
      </c>
      <c r="K14" s="88">
        <f t="shared" si="5"/>
        <v>0</v>
      </c>
      <c r="L14" s="88">
        <f t="shared" si="5"/>
        <v>0</v>
      </c>
      <c r="M14" s="88">
        <f>M15+M19</f>
        <v>0</v>
      </c>
      <c r="N14" s="88">
        <f t="shared" si="5"/>
        <v>0</v>
      </c>
    </row>
    <row r="15" spans="1:14" ht="18" customHeight="1">
      <c r="A15" s="100"/>
      <c r="B15" s="74">
        <v>31</v>
      </c>
      <c r="C15" s="106" t="s">
        <v>6</v>
      </c>
      <c r="D15" s="88">
        <f>D16+D17+D18</f>
        <v>553500</v>
      </c>
      <c r="E15" s="88">
        <f aca="true" t="shared" si="6" ref="E15:E22">F15-D15</f>
        <v>0</v>
      </c>
      <c r="F15" s="92">
        <f>SUM(G15:N15)</f>
        <v>553500</v>
      </c>
      <c r="G15" s="88">
        <f>G16+G17+G18</f>
        <v>347830</v>
      </c>
      <c r="H15" s="88">
        <f aca="true" t="shared" si="7" ref="H15:M15">H16+H17+H18</f>
        <v>205670</v>
      </c>
      <c r="I15" s="88">
        <f t="shared" si="7"/>
        <v>0</v>
      </c>
      <c r="J15" s="88">
        <f t="shared" si="7"/>
        <v>0</v>
      </c>
      <c r="K15" s="88">
        <f t="shared" si="7"/>
        <v>0</v>
      </c>
      <c r="L15" s="88">
        <f t="shared" si="7"/>
        <v>0</v>
      </c>
      <c r="M15" s="88">
        <f t="shared" si="7"/>
        <v>0</v>
      </c>
      <c r="N15" s="88">
        <f>N16+N17+N18</f>
        <v>0</v>
      </c>
    </row>
    <row r="16" spans="1:17" s="97" customFormat="1" ht="15" customHeight="1">
      <c r="A16" s="107"/>
      <c r="B16" s="72"/>
      <c r="C16" s="69" t="s">
        <v>278</v>
      </c>
      <c r="D16" s="89">
        <v>288634</v>
      </c>
      <c r="E16" s="88">
        <f t="shared" si="6"/>
        <v>59196</v>
      </c>
      <c r="F16" s="93">
        <f t="shared" si="1"/>
        <v>347830</v>
      </c>
      <c r="G16" s="89">
        <v>347830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Q16" s="98"/>
    </row>
    <row r="17" spans="1:17" s="97" customFormat="1" ht="15" customHeight="1">
      <c r="A17" s="107"/>
      <c r="B17" s="72"/>
      <c r="C17" s="69" t="s">
        <v>288</v>
      </c>
      <c r="D17" s="89">
        <v>205670</v>
      </c>
      <c r="E17" s="88">
        <f t="shared" si="6"/>
        <v>0</v>
      </c>
      <c r="F17" s="93">
        <f t="shared" si="1"/>
        <v>205670</v>
      </c>
      <c r="G17" s="89">
        <v>0</v>
      </c>
      <c r="H17" s="89">
        <v>205670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Q17" s="98"/>
    </row>
    <row r="18" spans="1:17" s="97" customFormat="1" ht="15" customHeight="1">
      <c r="A18" s="107"/>
      <c r="B18" s="72"/>
      <c r="C18" s="69" t="s">
        <v>296</v>
      </c>
      <c r="D18" s="89">
        <v>59196</v>
      </c>
      <c r="E18" s="88">
        <f t="shared" si="6"/>
        <v>-59196</v>
      </c>
      <c r="F18" s="93">
        <f t="shared" si="1"/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Q18" s="98"/>
    </row>
    <row r="19" spans="1:14" ht="18" customHeight="1">
      <c r="A19" s="100"/>
      <c r="B19" s="74">
        <v>32</v>
      </c>
      <c r="C19" s="106" t="s">
        <v>7</v>
      </c>
      <c r="D19" s="88">
        <f>D20+D21+D22</f>
        <v>363100</v>
      </c>
      <c r="E19" s="88">
        <f t="shared" si="6"/>
        <v>0</v>
      </c>
      <c r="F19" s="92">
        <f t="shared" si="1"/>
        <v>363100</v>
      </c>
      <c r="G19" s="88">
        <f>G20+G21+G22</f>
        <v>363100</v>
      </c>
      <c r="H19" s="88">
        <f aca="true" t="shared" si="8" ref="H19:N19">H20+H21+H22</f>
        <v>0</v>
      </c>
      <c r="I19" s="88">
        <f t="shared" si="8"/>
        <v>0</v>
      </c>
      <c r="J19" s="88">
        <f t="shared" si="8"/>
        <v>0</v>
      </c>
      <c r="K19" s="88">
        <f t="shared" si="8"/>
        <v>0</v>
      </c>
      <c r="L19" s="88">
        <f t="shared" si="8"/>
        <v>0</v>
      </c>
      <c r="M19" s="88">
        <f t="shared" si="8"/>
        <v>0</v>
      </c>
      <c r="N19" s="88">
        <f t="shared" si="8"/>
        <v>0</v>
      </c>
    </row>
    <row r="20" spans="1:17" s="97" customFormat="1" ht="15" customHeight="1">
      <c r="A20" s="107"/>
      <c r="B20" s="72"/>
      <c r="C20" s="69" t="s">
        <v>278</v>
      </c>
      <c r="D20" s="89">
        <v>363100</v>
      </c>
      <c r="E20" s="88">
        <f t="shared" si="6"/>
        <v>0</v>
      </c>
      <c r="F20" s="93">
        <v>363100</v>
      </c>
      <c r="G20" s="89">
        <v>363100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Q20" s="98"/>
    </row>
    <row r="21" spans="1:17" s="97" customFormat="1" ht="15" customHeight="1">
      <c r="A21" s="107"/>
      <c r="B21" s="72"/>
      <c r="C21" s="69" t="s">
        <v>288</v>
      </c>
      <c r="D21" s="89">
        <v>0</v>
      </c>
      <c r="E21" s="88">
        <f t="shared" si="6"/>
        <v>0</v>
      </c>
      <c r="F21" s="93">
        <f t="shared" si="1"/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Q21" s="98"/>
    </row>
    <row r="22" spans="1:17" s="97" customFormat="1" ht="15" customHeight="1">
      <c r="A22" s="107"/>
      <c r="B22" s="72"/>
      <c r="C22" s="69" t="s">
        <v>290</v>
      </c>
      <c r="D22" s="89">
        <v>0</v>
      </c>
      <c r="E22" s="88">
        <f t="shared" si="6"/>
        <v>0</v>
      </c>
      <c r="F22" s="93">
        <f aca="true" t="shared" si="9" ref="F22:F32">SUM(G22:N22)</f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Q22" s="98"/>
    </row>
    <row r="23" spans="1:14" ht="25.5" customHeight="1">
      <c r="A23" s="105" t="s">
        <v>313</v>
      </c>
      <c r="B23" s="251" t="s">
        <v>184</v>
      </c>
      <c r="C23" s="248"/>
      <c r="D23" s="87">
        <f>D24</f>
        <v>34270</v>
      </c>
      <c r="E23" s="87">
        <f aca="true" t="shared" si="10" ref="E23:E28">F23-D23</f>
        <v>0</v>
      </c>
      <c r="F23" s="91">
        <f t="shared" si="9"/>
        <v>34270</v>
      </c>
      <c r="G23" s="87">
        <f aca="true" t="shared" si="11" ref="D23:N25">G24</f>
        <v>34270</v>
      </c>
      <c r="H23" s="87">
        <f t="shared" si="11"/>
        <v>0</v>
      </c>
      <c r="I23" s="87">
        <f t="shared" si="11"/>
        <v>0</v>
      </c>
      <c r="J23" s="87">
        <f t="shared" si="11"/>
        <v>0</v>
      </c>
      <c r="K23" s="87">
        <f t="shared" si="11"/>
        <v>0</v>
      </c>
      <c r="L23" s="87">
        <f t="shared" si="11"/>
        <v>0</v>
      </c>
      <c r="M23" s="87">
        <f t="shared" si="11"/>
        <v>0</v>
      </c>
      <c r="N23" s="87">
        <f t="shared" si="11"/>
        <v>0</v>
      </c>
    </row>
    <row r="24" spans="1:14" ht="21" customHeight="1">
      <c r="A24" s="100"/>
      <c r="B24" s="74">
        <v>3</v>
      </c>
      <c r="C24" s="106" t="s">
        <v>3</v>
      </c>
      <c r="D24" s="88">
        <f t="shared" si="11"/>
        <v>34270</v>
      </c>
      <c r="E24" s="88">
        <f t="shared" si="10"/>
        <v>0</v>
      </c>
      <c r="F24" s="92">
        <f t="shared" si="9"/>
        <v>34270</v>
      </c>
      <c r="G24" s="88">
        <f t="shared" si="11"/>
        <v>34270</v>
      </c>
      <c r="H24" s="88">
        <f t="shared" si="11"/>
        <v>0</v>
      </c>
      <c r="I24" s="88">
        <f t="shared" si="11"/>
        <v>0</v>
      </c>
      <c r="J24" s="88">
        <f t="shared" si="11"/>
        <v>0</v>
      </c>
      <c r="K24" s="88">
        <f t="shared" si="11"/>
        <v>0</v>
      </c>
      <c r="L24" s="88">
        <f t="shared" si="11"/>
        <v>0</v>
      </c>
      <c r="M24" s="88">
        <f t="shared" si="11"/>
        <v>0</v>
      </c>
      <c r="N24" s="88">
        <f t="shared" si="11"/>
        <v>0</v>
      </c>
    </row>
    <row r="25" spans="1:14" ht="18" customHeight="1">
      <c r="A25" s="100"/>
      <c r="B25" s="74">
        <v>32</v>
      </c>
      <c r="C25" s="106" t="s">
        <v>8</v>
      </c>
      <c r="D25" s="88">
        <f>D26</f>
        <v>34270</v>
      </c>
      <c r="E25" s="88">
        <f t="shared" si="10"/>
        <v>0</v>
      </c>
      <c r="F25" s="92">
        <f t="shared" si="9"/>
        <v>34270</v>
      </c>
      <c r="G25" s="88">
        <f>G26</f>
        <v>34270</v>
      </c>
      <c r="H25" s="88">
        <f t="shared" si="11"/>
        <v>0</v>
      </c>
      <c r="I25" s="88">
        <f t="shared" si="11"/>
        <v>0</v>
      </c>
      <c r="J25" s="88">
        <f t="shared" si="11"/>
        <v>0</v>
      </c>
      <c r="K25" s="88">
        <f t="shared" si="11"/>
        <v>0</v>
      </c>
      <c r="L25" s="88">
        <f t="shared" si="11"/>
        <v>0</v>
      </c>
      <c r="M25" s="88">
        <f t="shared" si="11"/>
        <v>0</v>
      </c>
      <c r="N25" s="88">
        <f t="shared" si="11"/>
        <v>0</v>
      </c>
    </row>
    <row r="26" spans="1:17" s="97" customFormat="1" ht="15" customHeight="1">
      <c r="A26" s="107"/>
      <c r="B26" s="72"/>
      <c r="C26" s="69" t="s">
        <v>278</v>
      </c>
      <c r="D26" s="89">
        <v>34270</v>
      </c>
      <c r="E26" s="88">
        <f t="shared" si="10"/>
        <v>0</v>
      </c>
      <c r="F26" s="93">
        <f t="shared" si="9"/>
        <v>34270</v>
      </c>
      <c r="G26" s="89">
        <v>34270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Q26" s="98"/>
    </row>
    <row r="27" spans="1:14" ht="24" customHeight="1">
      <c r="A27" s="105" t="s">
        <v>313</v>
      </c>
      <c r="B27" s="247" t="s">
        <v>100</v>
      </c>
      <c r="C27" s="248"/>
      <c r="D27" s="90">
        <f>D28</f>
        <v>94000</v>
      </c>
      <c r="E27" s="90">
        <f t="shared" si="10"/>
        <v>0</v>
      </c>
      <c r="F27" s="94">
        <f t="shared" si="9"/>
        <v>94000</v>
      </c>
      <c r="G27" s="90">
        <f aca="true" t="shared" si="12" ref="D27:N28">G28</f>
        <v>3000</v>
      </c>
      <c r="H27" s="90">
        <f t="shared" si="12"/>
        <v>91000</v>
      </c>
      <c r="I27" s="90">
        <f t="shared" si="12"/>
        <v>0</v>
      </c>
      <c r="J27" s="90">
        <f t="shared" si="12"/>
        <v>0</v>
      </c>
      <c r="K27" s="90">
        <f t="shared" si="12"/>
        <v>0</v>
      </c>
      <c r="L27" s="90">
        <f t="shared" si="12"/>
        <v>0</v>
      </c>
      <c r="M27" s="90">
        <f t="shared" si="12"/>
        <v>0</v>
      </c>
      <c r="N27" s="90">
        <f t="shared" si="12"/>
        <v>0</v>
      </c>
    </row>
    <row r="28" spans="1:14" ht="21" customHeight="1">
      <c r="A28" s="100"/>
      <c r="B28" s="74">
        <v>4</v>
      </c>
      <c r="C28" s="106" t="s">
        <v>117</v>
      </c>
      <c r="D28" s="88">
        <f t="shared" si="12"/>
        <v>94000</v>
      </c>
      <c r="E28" s="88">
        <f t="shared" si="10"/>
        <v>0</v>
      </c>
      <c r="F28" s="88">
        <f t="shared" si="9"/>
        <v>94000</v>
      </c>
      <c r="G28" s="88">
        <f t="shared" si="12"/>
        <v>3000</v>
      </c>
      <c r="H28" s="88">
        <f t="shared" si="12"/>
        <v>91000</v>
      </c>
      <c r="I28" s="88">
        <f t="shared" si="12"/>
        <v>0</v>
      </c>
      <c r="J28" s="88">
        <f t="shared" si="12"/>
        <v>0</v>
      </c>
      <c r="K28" s="88">
        <f t="shared" si="12"/>
        <v>0</v>
      </c>
      <c r="L28" s="88">
        <f t="shared" si="12"/>
        <v>0</v>
      </c>
      <c r="M28" s="88">
        <f t="shared" si="12"/>
        <v>0</v>
      </c>
      <c r="N28" s="88">
        <f t="shared" si="12"/>
        <v>0</v>
      </c>
    </row>
    <row r="29" spans="1:14" ht="18" customHeight="1">
      <c r="A29" s="100"/>
      <c r="B29" s="74">
        <v>42</v>
      </c>
      <c r="C29" s="106" t="s">
        <v>118</v>
      </c>
      <c r="D29" s="88">
        <f>D30+D31+D32+D33</f>
        <v>94000</v>
      </c>
      <c r="E29" s="88">
        <f>E30+E31+E32+E33</f>
        <v>0</v>
      </c>
      <c r="F29" s="88">
        <f t="shared" si="9"/>
        <v>94000</v>
      </c>
      <c r="G29" s="88">
        <f>G30+G32+G31+G33</f>
        <v>3000</v>
      </c>
      <c r="H29" s="88">
        <f aca="true" t="shared" si="13" ref="H29:N29">H30+H32+H31+H33</f>
        <v>91000</v>
      </c>
      <c r="I29" s="88">
        <f t="shared" si="13"/>
        <v>0</v>
      </c>
      <c r="J29" s="88">
        <f t="shared" si="13"/>
        <v>0</v>
      </c>
      <c r="K29" s="88">
        <f t="shared" si="13"/>
        <v>0</v>
      </c>
      <c r="L29" s="88">
        <f t="shared" si="13"/>
        <v>0</v>
      </c>
      <c r="M29" s="88">
        <f t="shared" si="13"/>
        <v>0</v>
      </c>
      <c r="N29" s="88">
        <f t="shared" si="13"/>
        <v>0</v>
      </c>
    </row>
    <row r="30" spans="1:17" s="97" customFormat="1" ht="15" customHeight="1">
      <c r="A30" s="107"/>
      <c r="B30" s="72"/>
      <c r="C30" s="69" t="s">
        <v>278</v>
      </c>
      <c r="D30" s="89">
        <v>3000</v>
      </c>
      <c r="E30" s="88">
        <f>E31+E32+E33+E34</f>
        <v>0</v>
      </c>
      <c r="F30" s="89">
        <f t="shared" si="9"/>
        <v>3000</v>
      </c>
      <c r="G30" s="89">
        <v>3000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Q30" s="98"/>
    </row>
    <row r="31" spans="1:17" s="97" customFormat="1" ht="15" customHeight="1">
      <c r="A31" s="107"/>
      <c r="B31" s="72"/>
      <c r="C31" s="69" t="s">
        <v>288</v>
      </c>
      <c r="D31" s="89">
        <v>91000</v>
      </c>
      <c r="E31" s="88">
        <f>E32+E33+E34+E35</f>
        <v>0</v>
      </c>
      <c r="F31" s="89">
        <f t="shared" si="9"/>
        <v>91000</v>
      </c>
      <c r="G31" s="89">
        <v>0</v>
      </c>
      <c r="H31" s="89">
        <v>91000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Q31" s="98"/>
    </row>
    <row r="32" spans="1:17" s="97" customFormat="1" ht="15" customHeight="1">
      <c r="A32" s="107"/>
      <c r="B32" s="72"/>
      <c r="C32" s="69" t="s">
        <v>283</v>
      </c>
      <c r="D32" s="89">
        <v>0</v>
      </c>
      <c r="E32" s="88">
        <f>E33+E34+E35+E36</f>
        <v>0</v>
      </c>
      <c r="F32" s="89">
        <f t="shared" si="9"/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Q32" s="98"/>
    </row>
    <row r="33" spans="1:17" s="97" customFormat="1" ht="15" customHeight="1">
      <c r="A33" s="107"/>
      <c r="B33" s="72"/>
      <c r="C33" s="69" t="s">
        <v>296</v>
      </c>
      <c r="D33" s="89">
        <v>0</v>
      </c>
      <c r="E33" s="88">
        <f>E34+E35+E36+E37</f>
        <v>0</v>
      </c>
      <c r="F33" s="93">
        <f>SUM(G33:N33)</f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Q33" s="98"/>
    </row>
    <row r="34" spans="1:17" s="97" customFormat="1" ht="15" customHeight="1">
      <c r="A34" s="108"/>
      <c r="B34" s="109"/>
      <c r="C34" s="110"/>
      <c r="D34" s="84"/>
      <c r="E34" s="84"/>
      <c r="F34" s="84"/>
      <c r="G34" s="84"/>
      <c r="H34" s="83"/>
      <c r="I34" s="83"/>
      <c r="J34" s="83"/>
      <c r="K34" s="83"/>
      <c r="L34" s="83"/>
      <c r="M34" s="83"/>
      <c r="N34" s="83"/>
      <c r="Q34" s="98"/>
    </row>
    <row r="35" spans="1:17" s="97" customFormat="1" ht="15" customHeight="1">
      <c r="A35" s="108"/>
      <c r="B35" s="109"/>
      <c r="C35" s="110"/>
      <c r="D35" s="84"/>
      <c r="E35" s="84"/>
      <c r="F35" s="84"/>
      <c r="G35" s="84"/>
      <c r="H35" s="83"/>
      <c r="I35" s="83"/>
      <c r="J35" s="83"/>
      <c r="K35" s="83"/>
      <c r="L35" s="83"/>
      <c r="M35" s="83"/>
      <c r="N35" s="83"/>
      <c r="Q35" s="98"/>
    </row>
    <row r="36" spans="1:17" s="97" customFormat="1" ht="15" customHeight="1">
      <c r="A36" s="108"/>
      <c r="B36" s="109"/>
      <c r="C36" s="110"/>
      <c r="D36" s="84"/>
      <c r="E36" s="84"/>
      <c r="F36" s="84"/>
      <c r="G36" s="84"/>
      <c r="H36" s="83"/>
      <c r="I36" s="83"/>
      <c r="J36" s="83"/>
      <c r="K36" s="83"/>
      <c r="L36" s="83"/>
      <c r="M36" s="83"/>
      <c r="N36" s="83"/>
      <c r="Q36" s="98"/>
    </row>
    <row r="37" spans="1:17" s="97" customFormat="1" ht="15" customHeight="1">
      <c r="A37" s="108"/>
      <c r="B37" s="109"/>
      <c r="C37" s="110"/>
      <c r="D37" s="84"/>
      <c r="E37" s="84"/>
      <c r="F37" s="84"/>
      <c r="G37" s="84"/>
      <c r="H37" s="83"/>
      <c r="I37" s="83"/>
      <c r="J37" s="83"/>
      <c r="K37" s="83"/>
      <c r="L37" s="83"/>
      <c r="M37" s="83"/>
      <c r="N37" s="83"/>
      <c r="Q37" s="98"/>
    </row>
    <row r="38" spans="1:17" s="97" customFormat="1" ht="15" customHeight="1">
      <c r="A38" s="232" t="s">
        <v>11</v>
      </c>
      <c r="B38" s="232" t="s">
        <v>95</v>
      </c>
      <c r="C38" s="220" t="s">
        <v>15</v>
      </c>
      <c r="D38" s="232" t="s">
        <v>309</v>
      </c>
      <c r="E38" s="232" t="s">
        <v>310</v>
      </c>
      <c r="F38" s="243" t="s">
        <v>311</v>
      </c>
      <c r="G38" s="220" t="s">
        <v>312</v>
      </c>
      <c r="H38" s="220"/>
      <c r="I38" s="220"/>
      <c r="J38" s="220"/>
      <c r="K38" s="220"/>
      <c r="L38" s="220"/>
      <c r="M38" s="220"/>
      <c r="N38" s="220"/>
      <c r="Q38" s="98"/>
    </row>
    <row r="39" spans="1:17" s="149" customFormat="1" ht="35.25" customHeight="1">
      <c r="A39" s="220"/>
      <c r="B39" s="220"/>
      <c r="C39" s="220"/>
      <c r="D39" s="220"/>
      <c r="E39" s="220"/>
      <c r="F39" s="244"/>
      <c r="G39" s="99" t="s">
        <v>72</v>
      </c>
      <c r="H39" s="99" t="s">
        <v>12</v>
      </c>
      <c r="I39" s="99" t="s">
        <v>75</v>
      </c>
      <c r="J39" s="99" t="s">
        <v>73</v>
      </c>
      <c r="K39" s="99" t="s">
        <v>13</v>
      </c>
      <c r="L39" s="148" t="s">
        <v>231</v>
      </c>
      <c r="M39" s="99" t="s">
        <v>232</v>
      </c>
      <c r="N39" s="99" t="s">
        <v>99</v>
      </c>
      <c r="Q39" s="150"/>
    </row>
    <row r="40" spans="1:17" s="97" customFormat="1" ht="10.5" customHeight="1">
      <c r="A40" s="82">
        <v>1</v>
      </c>
      <c r="B40" s="82">
        <v>2</v>
      </c>
      <c r="C40" s="82">
        <v>3</v>
      </c>
      <c r="D40" s="82">
        <v>4</v>
      </c>
      <c r="E40" s="82">
        <v>5</v>
      </c>
      <c r="F40" s="82">
        <v>6</v>
      </c>
      <c r="G40" s="82">
        <v>7</v>
      </c>
      <c r="H40" s="82">
        <v>8</v>
      </c>
      <c r="I40" s="82">
        <v>9</v>
      </c>
      <c r="J40" s="82">
        <v>10</v>
      </c>
      <c r="K40" s="82">
        <v>11</v>
      </c>
      <c r="L40" s="82">
        <v>12</v>
      </c>
      <c r="M40" s="82">
        <v>13</v>
      </c>
      <c r="N40" s="82">
        <v>14</v>
      </c>
      <c r="Q40" s="98"/>
    </row>
    <row r="41" spans="1:14" ht="27.75" customHeight="1">
      <c r="A41" s="104"/>
      <c r="B41" s="249" t="s">
        <v>241</v>
      </c>
      <c r="C41" s="250"/>
      <c r="D41" s="86">
        <f>D42+D50</f>
        <v>398100</v>
      </c>
      <c r="E41" s="86">
        <f>F41-D41</f>
        <v>0</v>
      </c>
      <c r="F41" s="86">
        <f aca="true" t="shared" si="14" ref="F41:F46">SUM(G41:N41)</f>
        <v>398100</v>
      </c>
      <c r="G41" s="86">
        <f>G42+G50</f>
        <v>0</v>
      </c>
      <c r="H41" s="86">
        <f aca="true" t="shared" si="15" ref="H41:N41">H42+H50</f>
        <v>243100</v>
      </c>
      <c r="I41" s="86">
        <f t="shared" si="15"/>
        <v>140000</v>
      </c>
      <c r="J41" s="86">
        <f t="shared" si="15"/>
        <v>0</v>
      </c>
      <c r="K41" s="86">
        <f t="shared" si="15"/>
        <v>0</v>
      </c>
      <c r="L41" s="86">
        <f t="shared" si="15"/>
        <v>0</v>
      </c>
      <c r="M41" s="86">
        <f t="shared" si="15"/>
        <v>0</v>
      </c>
      <c r="N41" s="86">
        <f t="shared" si="15"/>
        <v>15000</v>
      </c>
    </row>
    <row r="42" spans="1:14" ht="25.5" customHeight="1">
      <c r="A42" s="105" t="s">
        <v>316</v>
      </c>
      <c r="B42" s="219" t="s">
        <v>185</v>
      </c>
      <c r="C42" s="214"/>
      <c r="D42" s="90">
        <f aca="true" t="shared" si="16" ref="D42:N43">D43</f>
        <v>240100</v>
      </c>
      <c r="E42" s="90">
        <f>F42-D42</f>
        <v>0</v>
      </c>
      <c r="F42" s="94">
        <f t="shared" si="14"/>
        <v>240100</v>
      </c>
      <c r="G42" s="90">
        <f t="shared" si="16"/>
        <v>0</v>
      </c>
      <c r="H42" s="90">
        <f t="shared" si="16"/>
        <v>200100</v>
      </c>
      <c r="I42" s="90">
        <f t="shared" si="16"/>
        <v>40000</v>
      </c>
      <c r="J42" s="90">
        <f t="shared" si="16"/>
        <v>0</v>
      </c>
      <c r="K42" s="90">
        <f t="shared" si="16"/>
        <v>0</v>
      </c>
      <c r="L42" s="90">
        <f t="shared" si="16"/>
        <v>0</v>
      </c>
      <c r="M42" s="90">
        <f t="shared" si="16"/>
        <v>0</v>
      </c>
      <c r="N42" s="90">
        <f t="shared" si="16"/>
        <v>0</v>
      </c>
    </row>
    <row r="43" spans="1:14" ht="21" customHeight="1">
      <c r="A43" s="100"/>
      <c r="B43" s="74">
        <v>3</v>
      </c>
      <c r="C43" s="85" t="s">
        <v>9</v>
      </c>
      <c r="D43" s="88">
        <f>D44</f>
        <v>240100</v>
      </c>
      <c r="E43" s="88">
        <f>F43-D43</f>
        <v>0</v>
      </c>
      <c r="F43" s="88">
        <f t="shared" si="14"/>
        <v>240100</v>
      </c>
      <c r="G43" s="88">
        <f>G44</f>
        <v>0</v>
      </c>
      <c r="H43" s="88">
        <f t="shared" si="16"/>
        <v>200100</v>
      </c>
      <c r="I43" s="88">
        <f t="shared" si="16"/>
        <v>40000</v>
      </c>
      <c r="J43" s="88">
        <f t="shared" si="16"/>
        <v>0</v>
      </c>
      <c r="K43" s="88">
        <f t="shared" si="16"/>
        <v>0</v>
      </c>
      <c r="L43" s="88">
        <f t="shared" si="16"/>
        <v>0</v>
      </c>
      <c r="M43" s="88">
        <f t="shared" si="16"/>
        <v>0</v>
      </c>
      <c r="N43" s="88">
        <f t="shared" si="16"/>
        <v>0</v>
      </c>
    </row>
    <row r="44" spans="1:14" ht="18" customHeight="1">
      <c r="A44" s="100"/>
      <c r="B44" s="74">
        <v>32</v>
      </c>
      <c r="C44" s="106" t="s">
        <v>7</v>
      </c>
      <c r="D44" s="88">
        <f>D45+D46+D47+D48+D49</f>
        <v>240100</v>
      </c>
      <c r="E44" s="88">
        <f aca="true" t="shared" si="17" ref="E44:E49">F44-D44</f>
        <v>0</v>
      </c>
      <c r="F44" s="88">
        <f t="shared" si="14"/>
        <v>240100</v>
      </c>
      <c r="G44" s="88">
        <f>G45+G46+G47+G48+G49</f>
        <v>0</v>
      </c>
      <c r="H44" s="88">
        <f aca="true" t="shared" si="18" ref="H44:N44">H45+H46+H47+H48+H49</f>
        <v>200100</v>
      </c>
      <c r="I44" s="88">
        <f t="shared" si="18"/>
        <v>40000</v>
      </c>
      <c r="J44" s="88">
        <f t="shared" si="18"/>
        <v>0</v>
      </c>
      <c r="K44" s="88">
        <f t="shared" si="18"/>
        <v>0</v>
      </c>
      <c r="L44" s="88">
        <f t="shared" si="18"/>
        <v>0</v>
      </c>
      <c r="M44" s="88">
        <f t="shared" si="18"/>
        <v>0</v>
      </c>
      <c r="N44" s="88">
        <f t="shared" si="18"/>
        <v>0</v>
      </c>
    </row>
    <row r="45" spans="1:17" s="97" customFormat="1" ht="15" customHeight="1">
      <c r="A45" s="107"/>
      <c r="B45" s="72"/>
      <c r="C45" s="69" t="s">
        <v>278</v>
      </c>
      <c r="D45" s="89">
        <v>0</v>
      </c>
      <c r="E45" s="88">
        <f t="shared" si="17"/>
        <v>0</v>
      </c>
      <c r="F45" s="89">
        <f t="shared" si="14"/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Q45" s="98"/>
    </row>
    <row r="46" spans="1:17" s="97" customFormat="1" ht="15" customHeight="1">
      <c r="A46" s="107"/>
      <c r="B46" s="72"/>
      <c r="C46" s="69" t="s">
        <v>288</v>
      </c>
      <c r="D46" s="89">
        <v>200100</v>
      </c>
      <c r="E46" s="88">
        <f t="shared" si="17"/>
        <v>0</v>
      </c>
      <c r="F46" s="89">
        <f t="shared" si="14"/>
        <v>200100</v>
      </c>
      <c r="G46" s="89">
        <v>0</v>
      </c>
      <c r="H46" s="89">
        <v>200100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Q46" s="98"/>
    </row>
    <row r="47" spans="1:17" s="97" customFormat="1" ht="15" customHeight="1">
      <c r="A47" s="107"/>
      <c r="B47" s="72"/>
      <c r="C47" s="69" t="s">
        <v>284</v>
      </c>
      <c r="D47" s="89">
        <v>40000</v>
      </c>
      <c r="E47" s="88">
        <f t="shared" si="17"/>
        <v>0</v>
      </c>
      <c r="F47" s="89">
        <f aca="true" t="shared" si="19" ref="F47:F54">SUM(G47:N47)</f>
        <v>40000</v>
      </c>
      <c r="G47" s="89">
        <v>0</v>
      </c>
      <c r="H47" s="89">
        <v>0</v>
      </c>
      <c r="I47" s="89">
        <v>40000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Q47" s="98"/>
    </row>
    <row r="48" spans="1:17" s="97" customFormat="1" ht="15" customHeight="1">
      <c r="A48" s="107"/>
      <c r="B48" s="72"/>
      <c r="C48" s="69" t="s">
        <v>283</v>
      </c>
      <c r="D48" s="89">
        <v>0</v>
      </c>
      <c r="E48" s="88">
        <f t="shared" si="17"/>
        <v>0</v>
      </c>
      <c r="F48" s="89">
        <f t="shared" si="19"/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Q48" s="98"/>
    </row>
    <row r="49" spans="1:17" s="97" customFormat="1" ht="15" customHeight="1">
      <c r="A49" s="107"/>
      <c r="B49" s="72"/>
      <c r="C49" s="54" t="s">
        <v>296</v>
      </c>
      <c r="D49" s="89">
        <v>0</v>
      </c>
      <c r="E49" s="88">
        <f t="shared" si="17"/>
        <v>0</v>
      </c>
      <c r="F49" s="89">
        <f t="shared" si="19"/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Q49" s="98"/>
    </row>
    <row r="50" spans="1:14" ht="25.5" customHeight="1">
      <c r="A50" s="105" t="s">
        <v>316</v>
      </c>
      <c r="B50" s="219" t="s">
        <v>242</v>
      </c>
      <c r="C50" s="214"/>
      <c r="D50" s="90">
        <f>D51</f>
        <v>158000</v>
      </c>
      <c r="E50" s="90">
        <f>F50-D50</f>
        <v>0</v>
      </c>
      <c r="F50" s="94">
        <f t="shared" si="19"/>
        <v>158000</v>
      </c>
      <c r="G50" s="90">
        <f aca="true" t="shared" si="20" ref="G50:N50">G51</f>
        <v>0</v>
      </c>
      <c r="H50" s="90">
        <f t="shared" si="20"/>
        <v>43000</v>
      </c>
      <c r="I50" s="90">
        <f t="shared" si="20"/>
        <v>100000</v>
      </c>
      <c r="J50" s="90">
        <f t="shared" si="20"/>
        <v>0</v>
      </c>
      <c r="K50" s="90">
        <f t="shared" si="20"/>
        <v>0</v>
      </c>
      <c r="L50" s="90">
        <f t="shared" si="20"/>
        <v>0</v>
      </c>
      <c r="M50" s="90">
        <f t="shared" si="20"/>
        <v>0</v>
      </c>
      <c r="N50" s="90">
        <f t="shared" si="20"/>
        <v>15000</v>
      </c>
    </row>
    <row r="51" spans="1:14" ht="21" customHeight="1">
      <c r="A51" s="100"/>
      <c r="B51" s="74">
        <v>3</v>
      </c>
      <c r="C51" s="85" t="s">
        <v>9</v>
      </c>
      <c r="D51" s="88">
        <f>D52+D56</f>
        <v>158000</v>
      </c>
      <c r="E51" s="88">
        <f>F51-D51</f>
        <v>0</v>
      </c>
      <c r="F51" s="88">
        <f t="shared" si="19"/>
        <v>158000</v>
      </c>
      <c r="G51" s="88">
        <f>G52+G56</f>
        <v>0</v>
      </c>
      <c r="H51" s="88">
        <f aca="true" t="shared" si="21" ref="H51:N51">H52+H56</f>
        <v>43000</v>
      </c>
      <c r="I51" s="88">
        <f t="shared" si="21"/>
        <v>100000</v>
      </c>
      <c r="J51" s="88">
        <f t="shared" si="21"/>
        <v>0</v>
      </c>
      <c r="K51" s="88">
        <f t="shared" si="21"/>
        <v>0</v>
      </c>
      <c r="L51" s="88">
        <f t="shared" si="21"/>
        <v>0</v>
      </c>
      <c r="M51" s="88">
        <f t="shared" si="21"/>
        <v>0</v>
      </c>
      <c r="N51" s="88">
        <f t="shared" si="21"/>
        <v>15000</v>
      </c>
    </row>
    <row r="52" spans="1:14" ht="18" customHeight="1">
      <c r="A52" s="100"/>
      <c r="B52" s="74">
        <v>32</v>
      </c>
      <c r="C52" s="106" t="s">
        <v>7</v>
      </c>
      <c r="D52" s="88">
        <f>D53+D54+D55</f>
        <v>58000</v>
      </c>
      <c r="E52" s="88">
        <f aca="true" t="shared" si="22" ref="E52:E58">F52-D52</f>
        <v>-45000</v>
      </c>
      <c r="F52" s="88">
        <f>SUM(G52:N52)</f>
        <v>13000</v>
      </c>
      <c r="G52" s="88">
        <f>G53+G54+G55</f>
        <v>0</v>
      </c>
      <c r="H52" s="88">
        <f aca="true" t="shared" si="23" ref="H52:N52">H53+H54+H55</f>
        <v>3000</v>
      </c>
      <c r="I52" s="88">
        <f t="shared" si="23"/>
        <v>0</v>
      </c>
      <c r="J52" s="88">
        <f t="shared" si="23"/>
        <v>0</v>
      </c>
      <c r="K52" s="88">
        <f t="shared" si="23"/>
        <v>0</v>
      </c>
      <c r="L52" s="88">
        <f t="shared" si="23"/>
        <v>0</v>
      </c>
      <c r="M52" s="88">
        <f t="shared" si="23"/>
        <v>0</v>
      </c>
      <c r="N52" s="88">
        <f t="shared" si="23"/>
        <v>10000</v>
      </c>
    </row>
    <row r="53" spans="1:17" s="97" customFormat="1" ht="15" customHeight="1">
      <c r="A53" s="107"/>
      <c r="B53" s="72"/>
      <c r="C53" s="69" t="s">
        <v>288</v>
      </c>
      <c r="D53" s="89">
        <v>43000</v>
      </c>
      <c r="E53" s="88">
        <f t="shared" si="22"/>
        <v>-40000</v>
      </c>
      <c r="F53" s="89">
        <f t="shared" si="19"/>
        <v>3000</v>
      </c>
      <c r="G53" s="89">
        <v>0</v>
      </c>
      <c r="H53" s="89">
        <v>3000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Q53" s="98"/>
    </row>
    <row r="54" spans="1:17" s="97" customFormat="1" ht="15" customHeight="1">
      <c r="A54" s="107"/>
      <c r="B54" s="72"/>
      <c r="C54" s="69" t="s">
        <v>284</v>
      </c>
      <c r="D54" s="89">
        <v>0</v>
      </c>
      <c r="E54" s="88">
        <f t="shared" si="22"/>
        <v>0</v>
      </c>
      <c r="F54" s="89">
        <f t="shared" si="19"/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Q54" s="98"/>
    </row>
    <row r="55" spans="1:17" s="97" customFormat="1" ht="15" customHeight="1">
      <c r="A55" s="107"/>
      <c r="B55" s="72"/>
      <c r="C55" s="54" t="s">
        <v>296</v>
      </c>
      <c r="D55" s="89">
        <v>15000</v>
      </c>
      <c r="E55" s="88">
        <f t="shared" si="22"/>
        <v>-5000</v>
      </c>
      <c r="F55" s="89">
        <f aca="true" t="shared" si="24" ref="F55:F69">SUM(G55:N55)</f>
        <v>10000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10000</v>
      </c>
      <c r="Q55" s="98"/>
    </row>
    <row r="56" spans="1:14" ht="18" customHeight="1">
      <c r="A56" s="100"/>
      <c r="B56" s="74">
        <v>38</v>
      </c>
      <c r="C56" s="106" t="s">
        <v>120</v>
      </c>
      <c r="D56" s="88">
        <f>D57+D58+D59</f>
        <v>100000</v>
      </c>
      <c r="E56" s="88">
        <f>F56-D56</f>
        <v>45000</v>
      </c>
      <c r="F56" s="88">
        <f>SUM(G56:N56)</f>
        <v>145000</v>
      </c>
      <c r="G56" s="88">
        <f>G57+G58+G59</f>
        <v>0</v>
      </c>
      <c r="H56" s="88">
        <f aca="true" t="shared" si="25" ref="H56:N56">H57+H58+H59</f>
        <v>40000</v>
      </c>
      <c r="I56" s="88">
        <f t="shared" si="25"/>
        <v>100000</v>
      </c>
      <c r="J56" s="88">
        <f t="shared" si="25"/>
        <v>0</v>
      </c>
      <c r="K56" s="88">
        <f t="shared" si="25"/>
        <v>0</v>
      </c>
      <c r="L56" s="88">
        <f t="shared" si="25"/>
        <v>0</v>
      </c>
      <c r="M56" s="88">
        <f t="shared" si="25"/>
        <v>0</v>
      </c>
      <c r="N56" s="88">
        <f t="shared" si="25"/>
        <v>5000</v>
      </c>
    </row>
    <row r="57" spans="1:17" s="97" customFormat="1" ht="15" customHeight="1">
      <c r="A57" s="107"/>
      <c r="B57" s="72"/>
      <c r="C57" s="69" t="s">
        <v>288</v>
      </c>
      <c r="D57" s="89">
        <v>0</v>
      </c>
      <c r="E57" s="88">
        <f t="shared" si="22"/>
        <v>40000</v>
      </c>
      <c r="F57" s="89">
        <f t="shared" si="24"/>
        <v>40000</v>
      </c>
      <c r="G57" s="89">
        <v>0</v>
      </c>
      <c r="H57" s="89">
        <v>40000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Q57" s="98"/>
    </row>
    <row r="58" spans="1:17" s="97" customFormat="1" ht="15" customHeight="1">
      <c r="A58" s="107"/>
      <c r="B58" s="72"/>
      <c r="C58" s="69" t="s">
        <v>284</v>
      </c>
      <c r="D58" s="89">
        <v>100000</v>
      </c>
      <c r="E58" s="88">
        <f t="shared" si="22"/>
        <v>0</v>
      </c>
      <c r="F58" s="89">
        <f t="shared" si="24"/>
        <v>100000</v>
      </c>
      <c r="G58" s="89">
        <v>0</v>
      </c>
      <c r="H58" s="89">
        <v>0</v>
      </c>
      <c r="I58" s="89">
        <v>100000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Q58" s="98"/>
    </row>
    <row r="59" spans="1:17" s="97" customFormat="1" ht="15" customHeight="1">
      <c r="A59" s="107"/>
      <c r="B59" s="72"/>
      <c r="C59" s="54" t="s">
        <v>296</v>
      </c>
      <c r="D59" s="89">
        <v>0</v>
      </c>
      <c r="E59" s="88">
        <f>F59-D59</f>
        <v>5000</v>
      </c>
      <c r="F59" s="89">
        <f>SUM(G59:N59)</f>
        <v>5000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5000</v>
      </c>
      <c r="Q59" s="98"/>
    </row>
    <row r="60" spans="1:14" ht="27.75" customHeight="1">
      <c r="A60" s="104"/>
      <c r="B60" s="245" t="s">
        <v>101</v>
      </c>
      <c r="C60" s="245"/>
      <c r="D60" s="86">
        <f>D61</f>
        <v>281500</v>
      </c>
      <c r="E60" s="86">
        <f>F60-D60</f>
        <v>8000</v>
      </c>
      <c r="F60" s="86">
        <f t="shared" si="24"/>
        <v>289500</v>
      </c>
      <c r="G60" s="86">
        <f aca="true" t="shared" si="26" ref="G60:N60">G61</f>
        <v>219500</v>
      </c>
      <c r="H60" s="86">
        <f t="shared" si="26"/>
        <v>60000</v>
      </c>
      <c r="I60" s="86">
        <f t="shared" si="26"/>
        <v>0</v>
      </c>
      <c r="J60" s="86">
        <f t="shared" si="26"/>
        <v>0</v>
      </c>
      <c r="K60" s="86">
        <f t="shared" si="26"/>
        <v>0</v>
      </c>
      <c r="L60" s="86">
        <f t="shared" si="26"/>
        <v>0</v>
      </c>
      <c r="M60" s="86">
        <f t="shared" si="26"/>
        <v>0</v>
      </c>
      <c r="N60" s="86">
        <f t="shared" si="26"/>
        <v>10000</v>
      </c>
    </row>
    <row r="61" spans="1:14" ht="24" customHeight="1">
      <c r="A61" s="105" t="s">
        <v>316</v>
      </c>
      <c r="B61" s="247" t="s">
        <v>102</v>
      </c>
      <c r="C61" s="248"/>
      <c r="D61" s="90">
        <f aca="true" t="shared" si="27" ref="D61:N61">D62</f>
        <v>281500</v>
      </c>
      <c r="E61" s="90">
        <f>F61-D61</f>
        <v>8000</v>
      </c>
      <c r="F61" s="94">
        <f t="shared" si="24"/>
        <v>289500</v>
      </c>
      <c r="G61" s="90">
        <f t="shared" si="27"/>
        <v>219500</v>
      </c>
      <c r="H61" s="90">
        <f t="shared" si="27"/>
        <v>60000</v>
      </c>
      <c r="I61" s="90">
        <f t="shared" si="27"/>
        <v>0</v>
      </c>
      <c r="J61" s="90">
        <f t="shared" si="27"/>
        <v>0</v>
      </c>
      <c r="K61" s="90">
        <f t="shared" si="27"/>
        <v>0</v>
      </c>
      <c r="L61" s="90">
        <f t="shared" si="27"/>
        <v>0</v>
      </c>
      <c r="M61" s="90">
        <f t="shared" si="27"/>
        <v>0</v>
      </c>
      <c r="N61" s="90">
        <f t="shared" si="27"/>
        <v>10000</v>
      </c>
    </row>
    <row r="62" spans="1:14" ht="21" customHeight="1">
      <c r="A62" s="100"/>
      <c r="B62" s="74">
        <v>3</v>
      </c>
      <c r="C62" s="106" t="s">
        <v>3</v>
      </c>
      <c r="D62" s="88">
        <f>D63+D67</f>
        <v>281500</v>
      </c>
      <c r="E62" s="88">
        <f>F62-D62</f>
        <v>8000</v>
      </c>
      <c r="F62" s="88">
        <f t="shared" si="24"/>
        <v>289500</v>
      </c>
      <c r="G62" s="88">
        <f>G63+G67</f>
        <v>219500</v>
      </c>
      <c r="H62" s="88">
        <f aca="true" t="shared" si="28" ref="H62:N62">H63+H67</f>
        <v>60000</v>
      </c>
      <c r="I62" s="88">
        <f t="shared" si="28"/>
        <v>0</v>
      </c>
      <c r="J62" s="88">
        <f t="shared" si="28"/>
        <v>0</v>
      </c>
      <c r="K62" s="88">
        <f t="shared" si="28"/>
        <v>0</v>
      </c>
      <c r="L62" s="88">
        <f t="shared" si="28"/>
        <v>0</v>
      </c>
      <c r="M62" s="88">
        <f t="shared" si="28"/>
        <v>0</v>
      </c>
      <c r="N62" s="88">
        <f t="shared" si="28"/>
        <v>10000</v>
      </c>
    </row>
    <row r="63" spans="1:14" ht="18" customHeight="1">
      <c r="A63" s="100"/>
      <c r="B63" s="74">
        <v>32</v>
      </c>
      <c r="C63" s="106" t="s">
        <v>7</v>
      </c>
      <c r="D63" s="88">
        <f>D64+D65+D66</f>
        <v>268200</v>
      </c>
      <c r="E63" s="88">
        <f aca="true" t="shared" si="29" ref="E63:E69">F63-D63</f>
        <v>8000</v>
      </c>
      <c r="F63" s="88">
        <f t="shared" si="24"/>
        <v>276200</v>
      </c>
      <c r="G63" s="88">
        <f>G64+G65+G66</f>
        <v>206200</v>
      </c>
      <c r="H63" s="88">
        <f aca="true" t="shared" si="30" ref="H63:N63">H64+H65+H66</f>
        <v>60000</v>
      </c>
      <c r="I63" s="88">
        <f t="shared" si="30"/>
        <v>0</v>
      </c>
      <c r="J63" s="88">
        <f t="shared" si="30"/>
        <v>0</v>
      </c>
      <c r="K63" s="88">
        <f t="shared" si="30"/>
        <v>0</v>
      </c>
      <c r="L63" s="88">
        <f t="shared" si="30"/>
        <v>0</v>
      </c>
      <c r="M63" s="88">
        <f t="shared" si="30"/>
        <v>0</v>
      </c>
      <c r="N63" s="88">
        <f t="shared" si="30"/>
        <v>10000</v>
      </c>
    </row>
    <row r="64" spans="1:17" s="97" customFormat="1" ht="15" customHeight="1">
      <c r="A64" s="107"/>
      <c r="B64" s="72"/>
      <c r="C64" s="69" t="s">
        <v>278</v>
      </c>
      <c r="D64" s="89">
        <v>178200</v>
      </c>
      <c r="E64" s="88">
        <f t="shared" si="29"/>
        <v>28000</v>
      </c>
      <c r="F64" s="89">
        <f t="shared" si="24"/>
        <v>206200</v>
      </c>
      <c r="G64" s="89">
        <v>206200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Q64" s="98"/>
    </row>
    <row r="65" spans="1:17" s="97" customFormat="1" ht="15" customHeight="1">
      <c r="A65" s="107"/>
      <c r="B65" s="72"/>
      <c r="C65" s="69" t="s">
        <v>288</v>
      </c>
      <c r="D65" s="89">
        <v>60000</v>
      </c>
      <c r="E65" s="88">
        <f t="shared" si="29"/>
        <v>0</v>
      </c>
      <c r="F65" s="93">
        <f t="shared" si="24"/>
        <v>60000</v>
      </c>
      <c r="G65" s="89">
        <v>0</v>
      </c>
      <c r="H65" s="89">
        <v>60000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Q65" s="98"/>
    </row>
    <row r="66" spans="1:17" s="97" customFormat="1" ht="15" customHeight="1">
      <c r="A66" s="107"/>
      <c r="B66" s="72"/>
      <c r="C66" s="54" t="s">
        <v>296</v>
      </c>
      <c r="D66" s="89">
        <v>30000</v>
      </c>
      <c r="E66" s="88">
        <f t="shared" si="29"/>
        <v>-20000</v>
      </c>
      <c r="F66" s="89">
        <f t="shared" si="24"/>
        <v>10000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10000</v>
      </c>
      <c r="Q66" s="98"/>
    </row>
    <row r="67" spans="1:14" ht="18" customHeight="1">
      <c r="A67" s="100"/>
      <c r="B67" s="74">
        <v>38</v>
      </c>
      <c r="C67" s="106" t="s">
        <v>0</v>
      </c>
      <c r="D67" s="88">
        <f>D68+D69</f>
        <v>13300</v>
      </c>
      <c r="E67" s="88">
        <f t="shared" si="29"/>
        <v>0</v>
      </c>
      <c r="F67" s="88">
        <f t="shared" si="24"/>
        <v>13300</v>
      </c>
      <c r="G67" s="88">
        <f>G68+G69</f>
        <v>13300</v>
      </c>
      <c r="H67" s="88">
        <f aca="true" t="shared" si="31" ref="H67:N67">H68+H69</f>
        <v>0</v>
      </c>
      <c r="I67" s="88">
        <f t="shared" si="31"/>
        <v>0</v>
      </c>
      <c r="J67" s="88">
        <f t="shared" si="31"/>
        <v>0</v>
      </c>
      <c r="K67" s="88">
        <f t="shared" si="31"/>
        <v>0</v>
      </c>
      <c r="L67" s="88">
        <f t="shared" si="31"/>
        <v>0</v>
      </c>
      <c r="M67" s="88">
        <f t="shared" si="31"/>
        <v>0</v>
      </c>
      <c r="N67" s="88">
        <f t="shared" si="31"/>
        <v>0</v>
      </c>
    </row>
    <row r="68" spans="1:17" s="97" customFormat="1" ht="15" customHeight="1">
      <c r="A68" s="107"/>
      <c r="B68" s="72"/>
      <c r="C68" s="69" t="s">
        <v>278</v>
      </c>
      <c r="D68" s="89">
        <v>13300</v>
      </c>
      <c r="E68" s="88">
        <f t="shared" si="29"/>
        <v>0</v>
      </c>
      <c r="F68" s="89">
        <f t="shared" si="24"/>
        <v>13300</v>
      </c>
      <c r="G68" s="89">
        <v>13300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89">
        <v>0</v>
      </c>
      <c r="Q68" s="98"/>
    </row>
    <row r="69" spans="1:17" s="97" customFormat="1" ht="15" customHeight="1">
      <c r="A69" s="107"/>
      <c r="B69" s="72"/>
      <c r="C69" s="54" t="s">
        <v>296</v>
      </c>
      <c r="D69" s="89">
        <v>0</v>
      </c>
      <c r="E69" s="88">
        <f t="shared" si="29"/>
        <v>0</v>
      </c>
      <c r="F69" s="89">
        <f t="shared" si="24"/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Q69" s="98"/>
    </row>
    <row r="70" spans="1:17" s="97" customFormat="1" ht="5.25" customHeight="1">
      <c r="A70" s="107"/>
      <c r="B70" s="72"/>
      <c r="C70" s="54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Q70" s="98"/>
    </row>
    <row r="71" spans="1:17" s="97" customFormat="1" ht="15" customHeight="1">
      <c r="A71" s="232" t="s">
        <v>11</v>
      </c>
      <c r="B71" s="232" t="s">
        <v>95</v>
      </c>
      <c r="C71" s="220" t="s">
        <v>15</v>
      </c>
      <c r="D71" s="232" t="s">
        <v>309</v>
      </c>
      <c r="E71" s="232" t="s">
        <v>310</v>
      </c>
      <c r="F71" s="243" t="s">
        <v>311</v>
      </c>
      <c r="G71" s="220" t="s">
        <v>312</v>
      </c>
      <c r="H71" s="220"/>
      <c r="I71" s="220"/>
      <c r="J71" s="220"/>
      <c r="K71" s="220"/>
      <c r="L71" s="220"/>
      <c r="M71" s="220"/>
      <c r="N71" s="220"/>
      <c r="Q71" s="98"/>
    </row>
    <row r="72" spans="1:17" s="149" customFormat="1" ht="44.25" customHeight="1">
      <c r="A72" s="220"/>
      <c r="B72" s="220"/>
      <c r="C72" s="220"/>
      <c r="D72" s="220"/>
      <c r="E72" s="220"/>
      <c r="F72" s="244"/>
      <c r="G72" s="99" t="s">
        <v>72</v>
      </c>
      <c r="H72" s="99" t="s">
        <v>12</v>
      </c>
      <c r="I72" s="99" t="s">
        <v>75</v>
      </c>
      <c r="J72" s="99" t="s">
        <v>73</v>
      </c>
      <c r="K72" s="99" t="s">
        <v>13</v>
      </c>
      <c r="L72" s="199" t="s">
        <v>231</v>
      </c>
      <c r="M72" s="99" t="s">
        <v>232</v>
      </c>
      <c r="N72" s="99" t="s">
        <v>99</v>
      </c>
      <c r="Q72" s="150"/>
    </row>
    <row r="73" spans="1:17" s="97" customFormat="1" ht="10.5" customHeight="1">
      <c r="A73" s="82">
        <v>1</v>
      </c>
      <c r="B73" s="82">
        <v>2</v>
      </c>
      <c r="C73" s="82">
        <v>3</v>
      </c>
      <c r="D73" s="82">
        <v>4</v>
      </c>
      <c r="E73" s="82">
        <v>5</v>
      </c>
      <c r="F73" s="82">
        <v>6</v>
      </c>
      <c r="G73" s="82">
        <v>7</v>
      </c>
      <c r="H73" s="82">
        <v>8</v>
      </c>
      <c r="I73" s="82">
        <v>9</v>
      </c>
      <c r="J73" s="82">
        <v>10</v>
      </c>
      <c r="K73" s="82">
        <v>11</v>
      </c>
      <c r="L73" s="82">
        <v>12</v>
      </c>
      <c r="M73" s="82">
        <v>13</v>
      </c>
      <c r="N73" s="82">
        <v>14</v>
      </c>
      <c r="Q73" s="98"/>
    </row>
    <row r="74" spans="1:14" ht="27.75" customHeight="1">
      <c r="A74" s="111"/>
      <c r="B74" s="217" t="s">
        <v>103</v>
      </c>
      <c r="C74" s="218"/>
      <c r="D74" s="86">
        <f>D81+D75</f>
        <v>707065</v>
      </c>
      <c r="E74" s="86">
        <f aca="true" t="shared" si="32" ref="E74:E85">F74-D74</f>
        <v>0</v>
      </c>
      <c r="F74" s="86">
        <f aca="true" t="shared" si="33" ref="F74:F84">SUM(G74:N74)</f>
        <v>707065</v>
      </c>
      <c r="G74" s="86">
        <f aca="true" t="shared" si="34" ref="G74:N74">G81+G75</f>
        <v>707065</v>
      </c>
      <c r="H74" s="86">
        <f t="shared" si="34"/>
        <v>0</v>
      </c>
      <c r="I74" s="86">
        <f t="shared" si="34"/>
        <v>0</v>
      </c>
      <c r="J74" s="86">
        <f t="shared" si="34"/>
        <v>0</v>
      </c>
      <c r="K74" s="86">
        <f t="shared" si="34"/>
        <v>0</v>
      </c>
      <c r="L74" s="86">
        <f t="shared" si="34"/>
        <v>0</v>
      </c>
      <c r="M74" s="86">
        <f t="shared" si="34"/>
        <v>0</v>
      </c>
      <c r="N74" s="86">
        <f t="shared" si="34"/>
        <v>0</v>
      </c>
    </row>
    <row r="75" spans="1:14" ht="24" customHeight="1">
      <c r="A75" s="105" t="s">
        <v>313</v>
      </c>
      <c r="B75" s="213" t="s">
        <v>237</v>
      </c>
      <c r="C75" s="214"/>
      <c r="D75" s="90">
        <f>D76</f>
        <v>689565</v>
      </c>
      <c r="E75" s="90">
        <f t="shared" si="32"/>
        <v>0</v>
      </c>
      <c r="F75" s="94">
        <f t="shared" si="33"/>
        <v>689565</v>
      </c>
      <c r="G75" s="90">
        <f>G76</f>
        <v>689565</v>
      </c>
      <c r="H75" s="90">
        <f aca="true" t="shared" si="35" ref="H75:N75">H76</f>
        <v>0</v>
      </c>
      <c r="I75" s="90">
        <f t="shared" si="35"/>
        <v>0</v>
      </c>
      <c r="J75" s="90">
        <f t="shared" si="35"/>
        <v>0</v>
      </c>
      <c r="K75" s="90">
        <f t="shared" si="35"/>
        <v>0</v>
      </c>
      <c r="L75" s="90">
        <f t="shared" si="35"/>
        <v>0</v>
      </c>
      <c r="M75" s="90">
        <f t="shared" si="35"/>
        <v>0</v>
      </c>
      <c r="N75" s="90">
        <f t="shared" si="35"/>
        <v>0</v>
      </c>
    </row>
    <row r="76" spans="1:14" ht="21.75" customHeight="1">
      <c r="A76" s="100"/>
      <c r="B76" s="74" t="s">
        <v>202</v>
      </c>
      <c r="C76" s="101" t="s">
        <v>209</v>
      </c>
      <c r="D76" s="88">
        <f>D77+D79</f>
        <v>689565</v>
      </c>
      <c r="E76" s="88">
        <f t="shared" si="32"/>
        <v>0</v>
      </c>
      <c r="F76" s="88">
        <f t="shared" si="33"/>
        <v>689565</v>
      </c>
      <c r="G76" s="88">
        <f aca="true" t="shared" si="36" ref="G76:N76">G77+G79</f>
        <v>689565</v>
      </c>
      <c r="H76" s="88">
        <f t="shared" si="36"/>
        <v>0</v>
      </c>
      <c r="I76" s="88">
        <f t="shared" si="36"/>
        <v>0</v>
      </c>
      <c r="J76" s="88">
        <f t="shared" si="36"/>
        <v>0</v>
      </c>
      <c r="K76" s="88">
        <f t="shared" si="36"/>
        <v>0</v>
      </c>
      <c r="L76" s="88">
        <f t="shared" si="36"/>
        <v>0</v>
      </c>
      <c r="M76" s="88">
        <f t="shared" si="36"/>
        <v>0</v>
      </c>
      <c r="N76" s="88">
        <f t="shared" si="36"/>
        <v>0</v>
      </c>
    </row>
    <row r="77" spans="1:14" ht="24" customHeight="1">
      <c r="A77" s="100"/>
      <c r="B77" s="74" t="s">
        <v>243</v>
      </c>
      <c r="C77" s="101" t="s">
        <v>244</v>
      </c>
      <c r="D77" s="88">
        <f>D78</f>
        <v>0</v>
      </c>
      <c r="E77" s="88">
        <f t="shared" si="32"/>
        <v>0</v>
      </c>
      <c r="F77" s="88">
        <f>SUM(G77:N77)</f>
        <v>0</v>
      </c>
      <c r="G77" s="88">
        <f>G78</f>
        <v>0</v>
      </c>
      <c r="H77" s="88">
        <f aca="true" t="shared" si="37" ref="H77:N77">H78</f>
        <v>0</v>
      </c>
      <c r="I77" s="88">
        <f t="shared" si="37"/>
        <v>0</v>
      </c>
      <c r="J77" s="88">
        <f t="shared" si="37"/>
        <v>0</v>
      </c>
      <c r="K77" s="88">
        <f t="shared" si="37"/>
        <v>0</v>
      </c>
      <c r="L77" s="88">
        <f t="shared" si="37"/>
        <v>0</v>
      </c>
      <c r="M77" s="88">
        <f t="shared" si="37"/>
        <v>0</v>
      </c>
      <c r="N77" s="88">
        <f t="shared" si="37"/>
        <v>0</v>
      </c>
    </row>
    <row r="78" spans="1:14" ht="30" customHeight="1">
      <c r="A78" s="100"/>
      <c r="B78" s="74"/>
      <c r="C78" s="69" t="s">
        <v>278</v>
      </c>
      <c r="D78" s="88">
        <v>0</v>
      </c>
      <c r="E78" s="88">
        <f t="shared" si="32"/>
        <v>0</v>
      </c>
      <c r="F78" s="88">
        <f>SUM(G78:N78)</f>
        <v>0</v>
      </c>
      <c r="G78" s="88">
        <v>0</v>
      </c>
      <c r="H78" s="88">
        <v>0</v>
      </c>
      <c r="I78" s="88">
        <v>0</v>
      </c>
      <c r="J78" s="88">
        <v>0</v>
      </c>
      <c r="K78" s="88">
        <v>0</v>
      </c>
      <c r="L78" s="88">
        <v>0</v>
      </c>
      <c r="M78" s="88">
        <v>0</v>
      </c>
      <c r="N78" s="88">
        <v>0</v>
      </c>
    </row>
    <row r="79" spans="1:14" ht="21" customHeight="1">
      <c r="A79" s="100"/>
      <c r="B79" s="74" t="s">
        <v>204</v>
      </c>
      <c r="C79" s="101" t="s">
        <v>210</v>
      </c>
      <c r="D79" s="88">
        <f>D80</f>
        <v>689565</v>
      </c>
      <c r="E79" s="88">
        <f t="shared" si="32"/>
        <v>0</v>
      </c>
      <c r="F79" s="88">
        <f t="shared" si="33"/>
        <v>689565</v>
      </c>
      <c r="G79" s="88">
        <f>G80</f>
        <v>689565</v>
      </c>
      <c r="H79" s="88">
        <f aca="true" t="shared" si="38" ref="H79:N79">H80</f>
        <v>0</v>
      </c>
      <c r="I79" s="88">
        <f t="shared" si="38"/>
        <v>0</v>
      </c>
      <c r="J79" s="88">
        <f t="shared" si="38"/>
        <v>0</v>
      </c>
      <c r="K79" s="88">
        <f t="shared" si="38"/>
        <v>0</v>
      </c>
      <c r="L79" s="88">
        <f t="shared" si="38"/>
        <v>0</v>
      </c>
      <c r="M79" s="88">
        <f t="shared" si="38"/>
        <v>0</v>
      </c>
      <c r="N79" s="88">
        <f t="shared" si="38"/>
        <v>0</v>
      </c>
    </row>
    <row r="80" spans="1:14" ht="15" customHeight="1">
      <c r="A80" s="100"/>
      <c r="B80" s="74"/>
      <c r="C80" s="69" t="s">
        <v>278</v>
      </c>
      <c r="D80" s="88">
        <v>689565</v>
      </c>
      <c r="E80" s="88">
        <f t="shared" si="32"/>
        <v>0</v>
      </c>
      <c r="F80" s="88">
        <f t="shared" si="33"/>
        <v>689565</v>
      </c>
      <c r="G80" s="88">
        <v>689565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>
        <v>0</v>
      </c>
    </row>
    <row r="81" spans="1:14" ht="24" customHeight="1">
      <c r="A81" s="105" t="s">
        <v>313</v>
      </c>
      <c r="B81" s="213" t="s">
        <v>208</v>
      </c>
      <c r="C81" s="214"/>
      <c r="D81" s="90">
        <f>D82</f>
        <v>17500</v>
      </c>
      <c r="E81" s="90">
        <f t="shared" si="32"/>
        <v>0</v>
      </c>
      <c r="F81" s="94">
        <f t="shared" si="33"/>
        <v>17500</v>
      </c>
      <c r="G81" s="90">
        <f>G82</f>
        <v>17500</v>
      </c>
      <c r="H81" s="90">
        <f aca="true" t="shared" si="39" ref="H81:N82">H82</f>
        <v>0</v>
      </c>
      <c r="I81" s="90">
        <f t="shared" si="39"/>
        <v>0</v>
      </c>
      <c r="J81" s="90">
        <f t="shared" si="39"/>
        <v>0</v>
      </c>
      <c r="K81" s="90">
        <f t="shared" si="39"/>
        <v>0</v>
      </c>
      <c r="L81" s="90">
        <f t="shared" si="39"/>
        <v>0</v>
      </c>
      <c r="M81" s="90">
        <f t="shared" si="39"/>
        <v>0</v>
      </c>
      <c r="N81" s="90">
        <f t="shared" si="39"/>
        <v>0</v>
      </c>
    </row>
    <row r="82" spans="1:14" ht="21" customHeight="1">
      <c r="A82" s="100"/>
      <c r="B82" s="74">
        <v>3</v>
      </c>
      <c r="C82" s="106" t="s">
        <v>3</v>
      </c>
      <c r="D82" s="88">
        <f>D83</f>
        <v>17500</v>
      </c>
      <c r="E82" s="88">
        <f t="shared" si="32"/>
        <v>0</v>
      </c>
      <c r="F82" s="88">
        <f t="shared" si="33"/>
        <v>17500</v>
      </c>
      <c r="G82" s="88">
        <f>G83</f>
        <v>17500</v>
      </c>
      <c r="H82" s="88">
        <f t="shared" si="39"/>
        <v>0</v>
      </c>
      <c r="I82" s="88">
        <f t="shared" si="39"/>
        <v>0</v>
      </c>
      <c r="J82" s="88">
        <f t="shared" si="39"/>
        <v>0</v>
      </c>
      <c r="K82" s="88">
        <f t="shared" si="39"/>
        <v>0</v>
      </c>
      <c r="L82" s="88">
        <f t="shared" si="39"/>
        <v>0</v>
      </c>
      <c r="M82" s="88">
        <f t="shared" si="39"/>
        <v>0</v>
      </c>
      <c r="N82" s="88">
        <f t="shared" si="39"/>
        <v>0</v>
      </c>
    </row>
    <row r="83" spans="1:14" ht="18" customHeight="1">
      <c r="A83" s="100"/>
      <c r="B83" s="74">
        <v>34</v>
      </c>
      <c r="C83" s="106" t="s">
        <v>119</v>
      </c>
      <c r="D83" s="88">
        <f>D84+D85</f>
        <v>17500</v>
      </c>
      <c r="E83" s="88">
        <f t="shared" si="32"/>
        <v>0</v>
      </c>
      <c r="F83" s="88">
        <f t="shared" si="33"/>
        <v>17500</v>
      </c>
      <c r="G83" s="88">
        <f>G84+G85</f>
        <v>17500</v>
      </c>
      <c r="H83" s="88">
        <f aca="true" t="shared" si="40" ref="H83:N83">H84+H85</f>
        <v>0</v>
      </c>
      <c r="I83" s="88">
        <f t="shared" si="40"/>
        <v>0</v>
      </c>
      <c r="J83" s="88">
        <f t="shared" si="40"/>
        <v>0</v>
      </c>
      <c r="K83" s="88">
        <f t="shared" si="40"/>
        <v>0</v>
      </c>
      <c r="L83" s="88">
        <f t="shared" si="40"/>
        <v>0</v>
      </c>
      <c r="M83" s="88">
        <f t="shared" si="40"/>
        <v>0</v>
      </c>
      <c r="N83" s="88">
        <f t="shared" si="40"/>
        <v>0</v>
      </c>
    </row>
    <row r="84" spans="1:17" s="97" customFormat="1" ht="15" customHeight="1">
      <c r="A84" s="107"/>
      <c r="B84" s="72"/>
      <c r="C84" s="69" t="s">
        <v>278</v>
      </c>
      <c r="D84" s="89">
        <v>17500</v>
      </c>
      <c r="E84" s="88">
        <f t="shared" si="32"/>
        <v>0</v>
      </c>
      <c r="F84" s="89">
        <f t="shared" si="33"/>
        <v>17500</v>
      </c>
      <c r="G84" s="89">
        <v>17500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Q84" s="98"/>
    </row>
    <row r="85" spans="1:17" s="97" customFormat="1" ht="15" customHeight="1">
      <c r="A85" s="107"/>
      <c r="B85" s="72"/>
      <c r="C85" s="54" t="s">
        <v>296</v>
      </c>
      <c r="D85" s="89">
        <v>0</v>
      </c>
      <c r="E85" s="88">
        <f t="shared" si="32"/>
        <v>0</v>
      </c>
      <c r="F85" s="89">
        <f>SUM(G85:N85)</f>
        <v>0</v>
      </c>
      <c r="G85" s="89">
        <v>0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Q85" s="98"/>
    </row>
    <row r="86" spans="1:14" ht="27.75" customHeight="1">
      <c r="A86" s="111"/>
      <c r="B86" s="235" t="s">
        <v>104</v>
      </c>
      <c r="C86" s="218"/>
      <c r="D86" s="86">
        <f>D87+D91+D95+D99+D106</f>
        <v>333700</v>
      </c>
      <c r="E86" s="86">
        <f aca="true" t="shared" si="41" ref="E86:E100">F86-D86</f>
        <v>0</v>
      </c>
      <c r="F86" s="86">
        <f aca="true" t="shared" si="42" ref="F86:F105">SUM(G86:N86)</f>
        <v>333700</v>
      </c>
      <c r="G86" s="86">
        <f aca="true" t="shared" si="43" ref="G86:N86">G87+G91+G95+G99+G106</f>
        <v>333700</v>
      </c>
      <c r="H86" s="86">
        <f t="shared" si="43"/>
        <v>0</v>
      </c>
      <c r="I86" s="86">
        <f t="shared" si="43"/>
        <v>0</v>
      </c>
      <c r="J86" s="86">
        <f t="shared" si="43"/>
        <v>0</v>
      </c>
      <c r="K86" s="86">
        <f t="shared" si="43"/>
        <v>0</v>
      </c>
      <c r="L86" s="86">
        <f t="shared" si="43"/>
        <v>0</v>
      </c>
      <c r="M86" s="86">
        <f t="shared" si="43"/>
        <v>0</v>
      </c>
      <c r="N86" s="86">
        <f t="shared" si="43"/>
        <v>0</v>
      </c>
    </row>
    <row r="87" spans="1:14" ht="24" customHeight="1">
      <c r="A87" s="105" t="s">
        <v>321</v>
      </c>
      <c r="B87" s="213" t="s">
        <v>105</v>
      </c>
      <c r="C87" s="214"/>
      <c r="D87" s="90">
        <f aca="true" t="shared" si="44" ref="D87:N88">D88</f>
        <v>2000</v>
      </c>
      <c r="E87" s="90">
        <f t="shared" si="41"/>
        <v>0</v>
      </c>
      <c r="F87" s="94">
        <f t="shared" si="42"/>
        <v>2000</v>
      </c>
      <c r="G87" s="90">
        <f t="shared" si="44"/>
        <v>2000</v>
      </c>
      <c r="H87" s="90">
        <f t="shared" si="44"/>
        <v>0</v>
      </c>
      <c r="I87" s="90">
        <f t="shared" si="44"/>
        <v>0</v>
      </c>
      <c r="J87" s="90">
        <f t="shared" si="44"/>
        <v>0</v>
      </c>
      <c r="K87" s="90">
        <f t="shared" si="44"/>
        <v>0</v>
      </c>
      <c r="L87" s="90">
        <f t="shared" si="44"/>
        <v>0</v>
      </c>
      <c r="M87" s="90">
        <f t="shared" si="44"/>
        <v>0</v>
      </c>
      <c r="N87" s="90">
        <f t="shared" si="44"/>
        <v>0</v>
      </c>
    </row>
    <row r="88" spans="1:14" ht="21" customHeight="1">
      <c r="A88" s="100"/>
      <c r="B88" s="74">
        <v>3</v>
      </c>
      <c r="C88" s="106" t="s">
        <v>3</v>
      </c>
      <c r="D88" s="88">
        <f>D89</f>
        <v>2000</v>
      </c>
      <c r="E88" s="88">
        <f t="shared" si="41"/>
        <v>0</v>
      </c>
      <c r="F88" s="88">
        <f t="shared" si="42"/>
        <v>2000</v>
      </c>
      <c r="G88" s="88">
        <f>G89</f>
        <v>2000</v>
      </c>
      <c r="H88" s="88">
        <f t="shared" si="44"/>
        <v>0</v>
      </c>
      <c r="I88" s="88">
        <f t="shared" si="44"/>
        <v>0</v>
      </c>
      <c r="J88" s="88">
        <f t="shared" si="44"/>
        <v>0</v>
      </c>
      <c r="K88" s="88">
        <f t="shared" si="44"/>
        <v>0</v>
      </c>
      <c r="L88" s="88">
        <f t="shared" si="44"/>
        <v>0</v>
      </c>
      <c r="M88" s="88">
        <f t="shared" si="44"/>
        <v>0</v>
      </c>
      <c r="N88" s="88">
        <f t="shared" si="44"/>
        <v>0</v>
      </c>
    </row>
    <row r="89" spans="1:14" ht="18" customHeight="1">
      <c r="A89" s="100"/>
      <c r="B89" s="74">
        <v>32</v>
      </c>
      <c r="C89" s="106" t="s">
        <v>7</v>
      </c>
      <c r="D89" s="88">
        <f aca="true" t="shared" si="45" ref="D89:N89">D90</f>
        <v>2000</v>
      </c>
      <c r="E89" s="88">
        <f t="shared" si="41"/>
        <v>0</v>
      </c>
      <c r="F89" s="88">
        <f t="shared" si="42"/>
        <v>2000</v>
      </c>
      <c r="G89" s="88">
        <f t="shared" si="45"/>
        <v>2000</v>
      </c>
      <c r="H89" s="88">
        <f t="shared" si="45"/>
        <v>0</v>
      </c>
      <c r="I89" s="88">
        <f t="shared" si="45"/>
        <v>0</v>
      </c>
      <c r="J89" s="88">
        <f t="shared" si="45"/>
        <v>0</v>
      </c>
      <c r="K89" s="88">
        <f t="shared" si="45"/>
        <v>0</v>
      </c>
      <c r="L89" s="88">
        <f t="shared" si="45"/>
        <v>0</v>
      </c>
      <c r="M89" s="88">
        <f t="shared" si="45"/>
        <v>0</v>
      </c>
      <c r="N89" s="88">
        <f t="shared" si="45"/>
        <v>0</v>
      </c>
    </row>
    <row r="90" spans="1:17" s="97" customFormat="1" ht="15" customHeight="1">
      <c r="A90" s="107"/>
      <c r="B90" s="72"/>
      <c r="C90" s="69" t="s">
        <v>278</v>
      </c>
      <c r="D90" s="89">
        <v>2000</v>
      </c>
      <c r="E90" s="88">
        <f t="shared" si="41"/>
        <v>0</v>
      </c>
      <c r="F90" s="89">
        <f t="shared" si="42"/>
        <v>2000</v>
      </c>
      <c r="G90" s="89">
        <v>2000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Q90" s="98"/>
    </row>
    <row r="91" spans="1:14" ht="24" customHeight="1">
      <c r="A91" s="105" t="s">
        <v>321</v>
      </c>
      <c r="B91" s="213" t="s">
        <v>106</v>
      </c>
      <c r="C91" s="214"/>
      <c r="D91" s="90">
        <f>D92</f>
        <v>292000</v>
      </c>
      <c r="E91" s="90">
        <f t="shared" si="41"/>
        <v>0</v>
      </c>
      <c r="F91" s="94">
        <f>SUM(G91:N91)</f>
        <v>292000</v>
      </c>
      <c r="G91" s="90">
        <f>G92</f>
        <v>292000</v>
      </c>
      <c r="H91" s="90">
        <f aca="true" t="shared" si="46" ref="H91:N91">H92</f>
        <v>0</v>
      </c>
      <c r="I91" s="90">
        <f t="shared" si="46"/>
        <v>0</v>
      </c>
      <c r="J91" s="90">
        <f t="shared" si="46"/>
        <v>0</v>
      </c>
      <c r="K91" s="90">
        <f t="shared" si="46"/>
        <v>0</v>
      </c>
      <c r="L91" s="90">
        <f t="shared" si="46"/>
        <v>0</v>
      </c>
      <c r="M91" s="90">
        <f t="shared" si="46"/>
        <v>0</v>
      </c>
      <c r="N91" s="90">
        <f t="shared" si="46"/>
        <v>0</v>
      </c>
    </row>
    <row r="92" spans="1:14" ht="21" customHeight="1">
      <c r="A92" s="100"/>
      <c r="B92" s="74">
        <v>3</v>
      </c>
      <c r="C92" s="106" t="s">
        <v>3</v>
      </c>
      <c r="D92" s="88">
        <f>D93</f>
        <v>292000</v>
      </c>
      <c r="E92" s="88">
        <f t="shared" si="41"/>
        <v>0</v>
      </c>
      <c r="F92" s="88">
        <f>SUM(G92:N92)</f>
        <v>292000</v>
      </c>
      <c r="G92" s="88">
        <f>G93</f>
        <v>292000</v>
      </c>
      <c r="H92" s="88">
        <f aca="true" t="shared" si="47" ref="H92:N92">H93</f>
        <v>0</v>
      </c>
      <c r="I92" s="88">
        <f t="shared" si="47"/>
        <v>0</v>
      </c>
      <c r="J92" s="88">
        <f t="shared" si="47"/>
        <v>0</v>
      </c>
      <c r="K92" s="88">
        <f t="shared" si="47"/>
        <v>0</v>
      </c>
      <c r="L92" s="88">
        <f t="shared" si="47"/>
        <v>0</v>
      </c>
      <c r="M92" s="88">
        <f t="shared" si="47"/>
        <v>0</v>
      </c>
      <c r="N92" s="88">
        <f t="shared" si="47"/>
        <v>0</v>
      </c>
    </row>
    <row r="93" spans="1:14" ht="18" customHeight="1">
      <c r="A93" s="100"/>
      <c r="B93" s="74">
        <v>38</v>
      </c>
      <c r="C93" s="106" t="s">
        <v>120</v>
      </c>
      <c r="D93" s="88">
        <f>SUM(D94)</f>
        <v>292000</v>
      </c>
      <c r="E93" s="88">
        <f t="shared" si="41"/>
        <v>0</v>
      </c>
      <c r="F93" s="88">
        <f t="shared" si="42"/>
        <v>292000</v>
      </c>
      <c r="G93" s="88">
        <f>SUM(G94)</f>
        <v>292000</v>
      </c>
      <c r="H93" s="88">
        <f aca="true" t="shared" si="48" ref="H93:N93">SUM(H94)</f>
        <v>0</v>
      </c>
      <c r="I93" s="88">
        <f t="shared" si="48"/>
        <v>0</v>
      </c>
      <c r="J93" s="88">
        <f t="shared" si="48"/>
        <v>0</v>
      </c>
      <c r="K93" s="88">
        <f t="shared" si="48"/>
        <v>0</v>
      </c>
      <c r="L93" s="88">
        <f t="shared" si="48"/>
        <v>0</v>
      </c>
      <c r="M93" s="88">
        <f t="shared" si="48"/>
        <v>0</v>
      </c>
      <c r="N93" s="88">
        <f t="shared" si="48"/>
        <v>0</v>
      </c>
    </row>
    <row r="94" spans="1:17" s="97" customFormat="1" ht="15" customHeight="1">
      <c r="A94" s="107"/>
      <c r="B94" s="72"/>
      <c r="C94" s="69" t="s">
        <v>278</v>
      </c>
      <c r="D94" s="89">
        <v>292000</v>
      </c>
      <c r="E94" s="88">
        <f t="shared" si="41"/>
        <v>0</v>
      </c>
      <c r="F94" s="89">
        <f t="shared" si="42"/>
        <v>292000</v>
      </c>
      <c r="G94" s="89">
        <v>292000</v>
      </c>
      <c r="H94" s="89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Q94" s="98"/>
    </row>
    <row r="95" spans="1:14" ht="24" customHeight="1">
      <c r="A95" s="105" t="s">
        <v>322</v>
      </c>
      <c r="B95" s="213" t="s">
        <v>107</v>
      </c>
      <c r="C95" s="214"/>
      <c r="D95" s="90">
        <f>D96</f>
        <v>6700</v>
      </c>
      <c r="E95" s="90">
        <f t="shared" si="41"/>
        <v>0</v>
      </c>
      <c r="F95" s="94">
        <f t="shared" si="42"/>
        <v>6700</v>
      </c>
      <c r="G95" s="90">
        <f aca="true" t="shared" si="49" ref="G95:N95">G96</f>
        <v>6700</v>
      </c>
      <c r="H95" s="90">
        <f t="shared" si="49"/>
        <v>0</v>
      </c>
      <c r="I95" s="90">
        <f t="shared" si="49"/>
        <v>0</v>
      </c>
      <c r="J95" s="90">
        <f t="shared" si="49"/>
        <v>0</v>
      </c>
      <c r="K95" s="90">
        <f t="shared" si="49"/>
        <v>0</v>
      </c>
      <c r="L95" s="90">
        <f t="shared" si="49"/>
        <v>0</v>
      </c>
      <c r="M95" s="90">
        <f t="shared" si="49"/>
        <v>0</v>
      </c>
      <c r="N95" s="90">
        <f t="shared" si="49"/>
        <v>0</v>
      </c>
    </row>
    <row r="96" spans="1:14" ht="21" customHeight="1">
      <c r="A96" s="100"/>
      <c r="B96" s="74">
        <v>3</v>
      </c>
      <c r="C96" s="106" t="s">
        <v>3</v>
      </c>
      <c r="D96" s="88">
        <f>D97</f>
        <v>6700</v>
      </c>
      <c r="E96" s="88">
        <f t="shared" si="41"/>
        <v>0</v>
      </c>
      <c r="F96" s="88">
        <f t="shared" si="42"/>
        <v>6700</v>
      </c>
      <c r="G96" s="88">
        <f aca="true" t="shared" si="50" ref="G96:N96">G97</f>
        <v>6700</v>
      </c>
      <c r="H96" s="88">
        <f t="shared" si="50"/>
        <v>0</v>
      </c>
      <c r="I96" s="88">
        <f t="shared" si="50"/>
        <v>0</v>
      </c>
      <c r="J96" s="88">
        <f t="shared" si="50"/>
        <v>0</v>
      </c>
      <c r="K96" s="88">
        <f t="shared" si="50"/>
        <v>0</v>
      </c>
      <c r="L96" s="88">
        <f t="shared" si="50"/>
        <v>0</v>
      </c>
      <c r="M96" s="88">
        <f t="shared" si="50"/>
        <v>0</v>
      </c>
      <c r="N96" s="88">
        <f t="shared" si="50"/>
        <v>0</v>
      </c>
    </row>
    <row r="97" spans="1:14" ht="18" customHeight="1">
      <c r="A97" s="100"/>
      <c r="B97" s="74">
        <v>32</v>
      </c>
      <c r="C97" s="106" t="s">
        <v>7</v>
      </c>
      <c r="D97" s="88">
        <f aca="true" t="shared" si="51" ref="D97:N97">D98</f>
        <v>6700</v>
      </c>
      <c r="E97" s="88">
        <f t="shared" si="41"/>
        <v>0</v>
      </c>
      <c r="F97" s="88">
        <f t="shared" si="42"/>
        <v>6700</v>
      </c>
      <c r="G97" s="88">
        <f t="shared" si="51"/>
        <v>6700</v>
      </c>
      <c r="H97" s="88">
        <f t="shared" si="51"/>
        <v>0</v>
      </c>
      <c r="I97" s="88">
        <f t="shared" si="51"/>
        <v>0</v>
      </c>
      <c r="J97" s="88">
        <f t="shared" si="51"/>
        <v>0</v>
      </c>
      <c r="K97" s="88">
        <f t="shared" si="51"/>
        <v>0</v>
      </c>
      <c r="L97" s="88">
        <f t="shared" si="51"/>
        <v>0</v>
      </c>
      <c r="M97" s="88">
        <f t="shared" si="51"/>
        <v>0</v>
      </c>
      <c r="N97" s="88">
        <f t="shared" si="51"/>
        <v>0</v>
      </c>
    </row>
    <row r="98" spans="1:17" s="97" customFormat="1" ht="15" customHeight="1">
      <c r="A98" s="107"/>
      <c r="B98" s="72"/>
      <c r="C98" s="69" t="s">
        <v>278</v>
      </c>
      <c r="D98" s="89">
        <v>6700</v>
      </c>
      <c r="E98" s="88">
        <f t="shared" si="41"/>
        <v>0</v>
      </c>
      <c r="F98" s="89">
        <f t="shared" si="42"/>
        <v>6700</v>
      </c>
      <c r="G98" s="89">
        <v>6700</v>
      </c>
      <c r="H98" s="89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Q98" s="98"/>
    </row>
    <row r="99" spans="1:14" ht="24" customHeight="1">
      <c r="A99" s="105" t="s">
        <v>322</v>
      </c>
      <c r="B99" s="213" t="s">
        <v>108</v>
      </c>
      <c r="C99" s="214"/>
      <c r="D99" s="90">
        <f>D100</f>
        <v>8000</v>
      </c>
      <c r="E99" s="90">
        <f t="shared" si="41"/>
        <v>0</v>
      </c>
      <c r="F99" s="94">
        <f>SUM(G99:N99)</f>
        <v>8000</v>
      </c>
      <c r="G99" s="90">
        <f>G100</f>
        <v>8000</v>
      </c>
      <c r="H99" s="90">
        <f aca="true" t="shared" si="52" ref="H99:N99">H100</f>
        <v>0</v>
      </c>
      <c r="I99" s="90">
        <f t="shared" si="52"/>
        <v>0</v>
      </c>
      <c r="J99" s="90">
        <f t="shared" si="52"/>
        <v>0</v>
      </c>
      <c r="K99" s="90">
        <f t="shared" si="52"/>
        <v>0</v>
      </c>
      <c r="L99" s="90">
        <f t="shared" si="52"/>
        <v>0</v>
      </c>
      <c r="M99" s="90">
        <f t="shared" si="52"/>
        <v>0</v>
      </c>
      <c r="N99" s="90">
        <f t="shared" si="52"/>
        <v>0</v>
      </c>
    </row>
    <row r="100" spans="1:14" ht="21" customHeight="1">
      <c r="A100" s="100"/>
      <c r="B100" s="74">
        <v>3</v>
      </c>
      <c r="C100" s="106" t="s">
        <v>3</v>
      </c>
      <c r="D100" s="88">
        <f>D104</f>
        <v>8000</v>
      </c>
      <c r="E100" s="88">
        <f t="shared" si="41"/>
        <v>0</v>
      </c>
      <c r="F100" s="88">
        <f>SUM(G100:N100)</f>
        <v>8000</v>
      </c>
      <c r="G100" s="88">
        <f>G104</f>
        <v>8000</v>
      </c>
      <c r="H100" s="88">
        <f aca="true" t="shared" si="53" ref="H100:N100">H104</f>
        <v>0</v>
      </c>
      <c r="I100" s="88">
        <f t="shared" si="53"/>
        <v>0</v>
      </c>
      <c r="J100" s="88">
        <f t="shared" si="53"/>
        <v>0</v>
      </c>
      <c r="K100" s="88">
        <f t="shared" si="53"/>
        <v>0</v>
      </c>
      <c r="L100" s="88">
        <f t="shared" si="53"/>
        <v>0</v>
      </c>
      <c r="M100" s="88">
        <f t="shared" si="53"/>
        <v>0</v>
      </c>
      <c r="N100" s="88">
        <f t="shared" si="53"/>
        <v>0</v>
      </c>
    </row>
    <row r="101" spans="1:17" s="97" customFormat="1" ht="15" customHeight="1">
      <c r="A101" s="232" t="s">
        <v>11</v>
      </c>
      <c r="B101" s="232" t="s">
        <v>95</v>
      </c>
      <c r="C101" s="220" t="s">
        <v>15</v>
      </c>
      <c r="D101" s="232" t="s">
        <v>309</v>
      </c>
      <c r="E101" s="232" t="s">
        <v>310</v>
      </c>
      <c r="F101" s="243" t="s">
        <v>311</v>
      </c>
      <c r="G101" s="220" t="s">
        <v>312</v>
      </c>
      <c r="H101" s="220"/>
      <c r="I101" s="220"/>
      <c r="J101" s="220"/>
      <c r="K101" s="220"/>
      <c r="L101" s="220"/>
      <c r="M101" s="220"/>
      <c r="N101" s="220"/>
      <c r="Q101" s="98"/>
    </row>
    <row r="102" spans="1:17" s="149" customFormat="1" ht="44.25" customHeight="1">
      <c r="A102" s="220"/>
      <c r="B102" s="220"/>
      <c r="C102" s="220"/>
      <c r="D102" s="220"/>
      <c r="E102" s="220"/>
      <c r="F102" s="244"/>
      <c r="G102" s="99" t="s">
        <v>72</v>
      </c>
      <c r="H102" s="99" t="s">
        <v>12</v>
      </c>
      <c r="I102" s="99" t="s">
        <v>75</v>
      </c>
      <c r="J102" s="99" t="s">
        <v>73</v>
      </c>
      <c r="K102" s="99" t="s">
        <v>13</v>
      </c>
      <c r="L102" s="199" t="s">
        <v>231</v>
      </c>
      <c r="M102" s="99" t="s">
        <v>232</v>
      </c>
      <c r="N102" s="99" t="s">
        <v>99</v>
      </c>
      <c r="Q102" s="150"/>
    </row>
    <row r="103" spans="1:17" s="97" customFormat="1" ht="10.5" customHeight="1">
      <c r="A103" s="82">
        <v>1</v>
      </c>
      <c r="B103" s="82">
        <v>2</v>
      </c>
      <c r="C103" s="82">
        <v>3</v>
      </c>
      <c r="D103" s="82">
        <v>4</v>
      </c>
      <c r="E103" s="82">
        <v>5</v>
      </c>
      <c r="F103" s="82">
        <v>6</v>
      </c>
      <c r="G103" s="82">
        <v>7</v>
      </c>
      <c r="H103" s="82">
        <v>8</v>
      </c>
      <c r="I103" s="82">
        <v>9</v>
      </c>
      <c r="J103" s="82">
        <v>10</v>
      </c>
      <c r="K103" s="82">
        <v>11</v>
      </c>
      <c r="L103" s="82">
        <v>12</v>
      </c>
      <c r="M103" s="82">
        <v>13</v>
      </c>
      <c r="N103" s="82">
        <v>14</v>
      </c>
      <c r="Q103" s="98"/>
    </row>
    <row r="104" spans="1:14" ht="18" customHeight="1">
      <c r="A104" s="100"/>
      <c r="B104" s="74">
        <v>38</v>
      </c>
      <c r="C104" s="106" t="s">
        <v>120</v>
      </c>
      <c r="D104" s="88">
        <f aca="true" t="shared" si="54" ref="D104:N104">D105</f>
        <v>8000</v>
      </c>
      <c r="E104" s="88">
        <f aca="true" t="shared" si="55" ref="E104:E111">F104-D104</f>
        <v>0</v>
      </c>
      <c r="F104" s="88">
        <f t="shared" si="42"/>
        <v>8000</v>
      </c>
      <c r="G104" s="88">
        <f t="shared" si="54"/>
        <v>8000</v>
      </c>
      <c r="H104" s="88">
        <f t="shared" si="54"/>
        <v>0</v>
      </c>
      <c r="I104" s="88">
        <f t="shared" si="54"/>
        <v>0</v>
      </c>
      <c r="J104" s="88">
        <f t="shared" si="54"/>
        <v>0</v>
      </c>
      <c r="K104" s="88">
        <f t="shared" si="54"/>
        <v>0</v>
      </c>
      <c r="L104" s="88">
        <f t="shared" si="54"/>
        <v>0</v>
      </c>
      <c r="M104" s="88">
        <f t="shared" si="54"/>
        <v>0</v>
      </c>
      <c r="N104" s="88">
        <f t="shared" si="54"/>
        <v>0</v>
      </c>
    </row>
    <row r="105" spans="1:17" s="97" customFormat="1" ht="14.25" customHeight="1">
      <c r="A105" s="107"/>
      <c r="B105" s="72"/>
      <c r="C105" s="69" t="s">
        <v>278</v>
      </c>
      <c r="D105" s="89">
        <v>8000</v>
      </c>
      <c r="E105" s="88">
        <f t="shared" si="55"/>
        <v>0</v>
      </c>
      <c r="F105" s="89">
        <f t="shared" si="42"/>
        <v>8000</v>
      </c>
      <c r="G105" s="89">
        <v>8000</v>
      </c>
      <c r="H105" s="89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Q105" s="98"/>
    </row>
    <row r="106" spans="1:14" ht="24" customHeight="1">
      <c r="A106" s="105" t="s">
        <v>322</v>
      </c>
      <c r="B106" s="219" t="s">
        <v>367</v>
      </c>
      <c r="C106" s="214"/>
      <c r="D106" s="90">
        <f>D107</f>
        <v>25000</v>
      </c>
      <c r="E106" s="90">
        <f t="shared" si="55"/>
        <v>0</v>
      </c>
      <c r="F106" s="94">
        <f aca="true" t="shared" si="56" ref="F106:F111">SUM(G106:N106)</f>
        <v>25000</v>
      </c>
      <c r="G106" s="90">
        <f>G107</f>
        <v>25000</v>
      </c>
      <c r="H106" s="90">
        <f aca="true" t="shared" si="57" ref="H106:N106">H107</f>
        <v>0</v>
      </c>
      <c r="I106" s="90">
        <f t="shared" si="57"/>
        <v>0</v>
      </c>
      <c r="J106" s="90">
        <f t="shared" si="57"/>
        <v>0</v>
      </c>
      <c r="K106" s="90">
        <f t="shared" si="57"/>
        <v>0</v>
      </c>
      <c r="L106" s="90">
        <f t="shared" si="57"/>
        <v>0</v>
      </c>
      <c r="M106" s="90">
        <f t="shared" si="57"/>
        <v>0</v>
      </c>
      <c r="N106" s="90">
        <f t="shared" si="57"/>
        <v>0</v>
      </c>
    </row>
    <row r="107" spans="1:14" ht="21" customHeight="1">
      <c r="A107" s="100"/>
      <c r="B107" s="74">
        <v>3</v>
      </c>
      <c r="C107" s="106" t="s">
        <v>3</v>
      </c>
      <c r="D107" s="88">
        <f>D108+D110</f>
        <v>25000</v>
      </c>
      <c r="E107" s="88">
        <f t="shared" si="55"/>
        <v>0</v>
      </c>
      <c r="F107" s="88">
        <f t="shared" si="56"/>
        <v>25000</v>
      </c>
      <c r="G107" s="88">
        <f>G108+G110</f>
        <v>25000</v>
      </c>
      <c r="H107" s="88">
        <f aca="true" t="shared" si="58" ref="H107:N107">H108</f>
        <v>0</v>
      </c>
      <c r="I107" s="88">
        <f t="shared" si="58"/>
        <v>0</v>
      </c>
      <c r="J107" s="88">
        <f t="shared" si="58"/>
        <v>0</v>
      </c>
      <c r="K107" s="88">
        <f t="shared" si="58"/>
        <v>0</v>
      </c>
      <c r="L107" s="88">
        <f t="shared" si="58"/>
        <v>0</v>
      </c>
      <c r="M107" s="88">
        <f t="shared" si="58"/>
        <v>0</v>
      </c>
      <c r="N107" s="88">
        <f t="shared" si="58"/>
        <v>0</v>
      </c>
    </row>
    <row r="108" spans="1:14" ht="18" customHeight="1">
      <c r="A108" s="100"/>
      <c r="B108" s="74">
        <v>32</v>
      </c>
      <c r="C108" s="106" t="s">
        <v>7</v>
      </c>
      <c r="D108" s="88">
        <f aca="true" t="shared" si="59" ref="D108:N108">D109</f>
        <v>25000</v>
      </c>
      <c r="E108" s="88">
        <f t="shared" si="55"/>
        <v>0</v>
      </c>
      <c r="F108" s="88">
        <f t="shared" si="56"/>
        <v>25000</v>
      </c>
      <c r="G108" s="88">
        <f t="shared" si="59"/>
        <v>25000</v>
      </c>
      <c r="H108" s="88">
        <f t="shared" si="59"/>
        <v>0</v>
      </c>
      <c r="I108" s="88">
        <f t="shared" si="59"/>
        <v>0</v>
      </c>
      <c r="J108" s="88">
        <f t="shared" si="59"/>
        <v>0</v>
      </c>
      <c r="K108" s="88">
        <f t="shared" si="59"/>
        <v>0</v>
      </c>
      <c r="L108" s="88">
        <f t="shared" si="59"/>
        <v>0</v>
      </c>
      <c r="M108" s="88">
        <f t="shared" si="59"/>
        <v>0</v>
      </c>
      <c r="N108" s="88">
        <f t="shared" si="59"/>
        <v>0</v>
      </c>
    </row>
    <row r="109" spans="1:17" s="97" customFormat="1" ht="14.25" customHeight="1">
      <c r="A109" s="107"/>
      <c r="B109" s="72"/>
      <c r="C109" s="69" t="s">
        <v>278</v>
      </c>
      <c r="D109" s="89">
        <v>25000</v>
      </c>
      <c r="E109" s="88">
        <f t="shared" si="55"/>
        <v>0</v>
      </c>
      <c r="F109" s="89">
        <f t="shared" si="56"/>
        <v>25000</v>
      </c>
      <c r="G109" s="89">
        <v>25000</v>
      </c>
      <c r="H109" s="89">
        <v>0</v>
      </c>
      <c r="I109" s="89">
        <v>0</v>
      </c>
      <c r="J109" s="89">
        <v>0</v>
      </c>
      <c r="K109" s="89">
        <v>0</v>
      </c>
      <c r="L109" s="89">
        <v>0</v>
      </c>
      <c r="M109" s="89">
        <v>0</v>
      </c>
      <c r="N109" s="89">
        <v>0</v>
      </c>
      <c r="Q109" s="98"/>
    </row>
    <row r="110" spans="1:14" ht="18" customHeight="1">
      <c r="A110" s="100"/>
      <c r="B110" s="74" t="s">
        <v>94</v>
      </c>
      <c r="C110" s="106" t="s">
        <v>127</v>
      </c>
      <c r="D110" s="88">
        <f>D111</f>
        <v>0</v>
      </c>
      <c r="E110" s="88">
        <f t="shared" si="55"/>
        <v>0</v>
      </c>
      <c r="F110" s="88">
        <f t="shared" si="56"/>
        <v>0</v>
      </c>
      <c r="G110" s="88">
        <f aca="true" t="shared" si="60" ref="G110:N110">G111</f>
        <v>0</v>
      </c>
      <c r="H110" s="88">
        <f t="shared" si="60"/>
        <v>0</v>
      </c>
      <c r="I110" s="88">
        <f t="shared" si="60"/>
        <v>0</v>
      </c>
      <c r="J110" s="88">
        <f t="shared" si="60"/>
        <v>0</v>
      </c>
      <c r="K110" s="88">
        <f t="shared" si="60"/>
        <v>0</v>
      </c>
      <c r="L110" s="88">
        <f t="shared" si="60"/>
        <v>0</v>
      </c>
      <c r="M110" s="88">
        <f t="shared" si="60"/>
        <v>0</v>
      </c>
      <c r="N110" s="88">
        <f t="shared" si="60"/>
        <v>0</v>
      </c>
    </row>
    <row r="111" spans="1:17" s="97" customFormat="1" ht="21.75" customHeight="1">
      <c r="A111" s="107"/>
      <c r="B111" s="72"/>
      <c r="C111" s="69" t="s">
        <v>278</v>
      </c>
      <c r="D111" s="89">
        <v>0</v>
      </c>
      <c r="E111" s="88">
        <f t="shared" si="55"/>
        <v>0</v>
      </c>
      <c r="F111" s="89">
        <f t="shared" si="56"/>
        <v>0</v>
      </c>
      <c r="G111" s="89">
        <v>0</v>
      </c>
      <c r="H111" s="89">
        <v>0</v>
      </c>
      <c r="I111" s="89">
        <v>0</v>
      </c>
      <c r="J111" s="89">
        <v>0</v>
      </c>
      <c r="K111" s="89">
        <v>0</v>
      </c>
      <c r="L111" s="89">
        <v>0</v>
      </c>
      <c r="M111" s="89">
        <v>0</v>
      </c>
      <c r="N111" s="89">
        <v>0</v>
      </c>
      <c r="Q111" s="98"/>
    </row>
    <row r="112" spans="1:14" ht="27.75" customHeight="1">
      <c r="A112" s="111"/>
      <c r="B112" s="235" t="s">
        <v>211</v>
      </c>
      <c r="C112" s="218"/>
      <c r="D112" s="86">
        <f>D113+D118+D122+D126+D131</f>
        <v>115500</v>
      </c>
      <c r="E112" s="86">
        <f>F112-D112</f>
        <v>0</v>
      </c>
      <c r="F112" s="86">
        <f aca="true" t="shared" si="61" ref="F112:F117">SUM(G112:N112)</f>
        <v>115500</v>
      </c>
      <c r="G112" s="86">
        <f aca="true" t="shared" si="62" ref="G112:N112">G113+G118+G122+G126+G131</f>
        <v>75500</v>
      </c>
      <c r="H112" s="86">
        <f t="shared" si="62"/>
        <v>40000</v>
      </c>
      <c r="I112" s="86">
        <f t="shared" si="62"/>
        <v>0</v>
      </c>
      <c r="J112" s="86">
        <f t="shared" si="62"/>
        <v>0</v>
      </c>
      <c r="K112" s="86">
        <f t="shared" si="62"/>
        <v>0</v>
      </c>
      <c r="L112" s="86">
        <f t="shared" si="62"/>
        <v>0</v>
      </c>
      <c r="M112" s="86">
        <f t="shared" si="62"/>
        <v>0</v>
      </c>
      <c r="N112" s="86">
        <f t="shared" si="62"/>
        <v>0</v>
      </c>
    </row>
    <row r="113" spans="1:14" ht="24" customHeight="1">
      <c r="A113" s="105" t="s">
        <v>313</v>
      </c>
      <c r="B113" s="213" t="s">
        <v>109</v>
      </c>
      <c r="C113" s="214"/>
      <c r="D113" s="90">
        <f aca="true" t="shared" si="63" ref="D113:N114">D114</f>
        <v>21500</v>
      </c>
      <c r="E113" s="90">
        <f aca="true" t="shared" si="64" ref="E113:E132">F113-D113</f>
        <v>0</v>
      </c>
      <c r="F113" s="94">
        <f t="shared" si="61"/>
        <v>21500</v>
      </c>
      <c r="G113" s="90">
        <f t="shared" si="63"/>
        <v>1500</v>
      </c>
      <c r="H113" s="90">
        <f t="shared" si="63"/>
        <v>20000</v>
      </c>
      <c r="I113" s="90">
        <f t="shared" si="63"/>
        <v>0</v>
      </c>
      <c r="J113" s="90">
        <f t="shared" si="63"/>
        <v>0</v>
      </c>
      <c r="K113" s="90">
        <f t="shared" si="63"/>
        <v>0</v>
      </c>
      <c r="L113" s="90">
        <f t="shared" si="63"/>
        <v>0</v>
      </c>
      <c r="M113" s="90">
        <f t="shared" si="63"/>
        <v>0</v>
      </c>
      <c r="N113" s="90">
        <f t="shared" si="63"/>
        <v>0</v>
      </c>
    </row>
    <row r="114" spans="1:14" ht="21" customHeight="1">
      <c r="A114" s="100"/>
      <c r="B114" s="74">
        <v>3</v>
      </c>
      <c r="C114" s="106" t="s">
        <v>3</v>
      </c>
      <c r="D114" s="88">
        <f t="shared" si="63"/>
        <v>21500</v>
      </c>
      <c r="E114" s="88">
        <f t="shared" si="64"/>
        <v>0</v>
      </c>
      <c r="F114" s="88">
        <f t="shared" si="61"/>
        <v>21500</v>
      </c>
      <c r="G114" s="88">
        <f t="shared" si="63"/>
        <v>1500</v>
      </c>
      <c r="H114" s="88">
        <f t="shared" si="63"/>
        <v>20000</v>
      </c>
      <c r="I114" s="88">
        <f t="shared" si="63"/>
        <v>0</v>
      </c>
      <c r="J114" s="88">
        <f t="shared" si="63"/>
        <v>0</v>
      </c>
      <c r="K114" s="88">
        <f t="shared" si="63"/>
        <v>0</v>
      </c>
      <c r="L114" s="88">
        <f t="shared" si="63"/>
        <v>0</v>
      </c>
      <c r="M114" s="88">
        <f t="shared" si="63"/>
        <v>0</v>
      </c>
      <c r="N114" s="88">
        <f t="shared" si="63"/>
        <v>0</v>
      </c>
    </row>
    <row r="115" spans="1:14" ht="18" customHeight="1">
      <c r="A115" s="100"/>
      <c r="B115" s="74">
        <v>32</v>
      </c>
      <c r="C115" s="106" t="s">
        <v>7</v>
      </c>
      <c r="D115" s="88">
        <f>D116+D117</f>
        <v>21500</v>
      </c>
      <c r="E115" s="88">
        <f t="shared" si="64"/>
        <v>0</v>
      </c>
      <c r="F115" s="88">
        <f t="shared" si="61"/>
        <v>21500</v>
      </c>
      <c r="G115" s="88">
        <f aca="true" t="shared" si="65" ref="G115:N115">G116+G117</f>
        <v>1500</v>
      </c>
      <c r="H115" s="88">
        <f t="shared" si="65"/>
        <v>20000</v>
      </c>
      <c r="I115" s="88">
        <f t="shared" si="65"/>
        <v>0</v>
      </c>
      <c r="J115" s="88">
        <f t="shared" si="65"/>
        <v>0</v>
      </c>
      <c r="K115" s="88">
        <f t="shared" si="65"/>
        <v>0</v>
      </c>
      <c r="L115" s="88">
        <f t="shared" si="65"/>
        <v>0</v>
      </c>
      <c r="M115" s="88">
        <f>M116+M117</f>
        <v>0</v>
      </c>
      <c r="N115" s="88">
        <f t="shared" si="65"/>
        <v>0</v>
      </c>
    </row>
    <row r="116" spans="1:17" s="97" customFormat="1" ht="14.25" customHeight="1">
      <c r="A116" s="107"/>
      <c r="B116" s="72"/>
      <c r="C116" s="69" t="s">
        <v>278</v>
      </c>
      <c r="D116" s="89">
        <v>1500</v>
      </c>
      <c r="E116" s="88">
        <f t="shared" si="64"/>
        <v>0</v>
      </c>
      <c r="F116" s="89">
        <f t="shared" si="61"/>
        <v>1500</v>
      </c>
      <c r="G116" s="89">
        <v>1500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0</v>
      </c>
      <c r="Q116" s="98"/>
    </row>
    <row r="117" spans="1:17" s="97" customFormat="1" ht="14.25" customHeight="1">
      <c r="A117" s="107"/>
      <c r="B117" s="72"/>
      <c r="C117" s="69" t="s">
        <v>288</v>
      </c>
      <c r="D117" s="89">
        <v>20000</v>
      </c>
      <c r="E117" s="88">
        <f t="shared" si="64"/>
        <v>0</v>
      </c>
      <c r="F117" s="89">
        <f t="shared" si="61"/>
        <v>20000</v>
      </c>
      <c r="G117" s="89">
        <v>0</v>
      </c>
      <c r="H117" s="89">
        <v>20000</v>
      </c>
      <c r="I117" s="89">
        <v>0</v>
      </c>
      <c r="J117" s="89">
        <v>0</v>
      </c>
      <c r="K117" s="89">
        <v>0</v>
      </c>
      <c r="L117" s="89">
        <v>0</v>
      </c>
      <c r="M117" s="89">
        <v>0</v>
      </c>
      <c r="N117" s="89">
        <v>0</v>
      </c>
      <c r="Q117" s="98"/>
    </row>
    <row r="118" spans="1:14" ht="24" customHeight="1">
      <c r="A118" s="105" t="s">
        <v>313</v>
      </c>
      <c r="B118" s="213" t="s">
        <v>238</v>
      </c>
      <c r="C118" s="214"/>
      <c r="D118" s="90">
        <f aca="true" t="shared" si="66" ref="D118:N124">D119</f>
        <v>5000</v>
      </c>
      <c r="E118" s="90">
        <f t="shared" si="64"/>
        <v>0</v>
      </c>
      <c r="F118" s="94">
        <f aca="true" t="shared" si="67" ref="F118:F142">SUM(G118:N118)</f>
        <v>5000</v>
      </c>
      <c r="G118" s="90">
        <f t="shared" si="66"/>
        <v>5000</v>
      </c>
      <c r="H118" s="90">
        <f t="shared" si="66"/>
        <v>0</v>
      </c>
      <c r="I118" s="90">
        <f t="shared" si="66"/>
        <v>0</v>
      </c>
      <c r="J118" s="90">
        <f t="shared" si="66"/>
        <v>0</v>
      </c>
      <c r="K118" s="90">
        <f t="shared" si="66"/>
        <v>0</v>
      </c>
      <c r="L118" s="90">
        <f t="shared" si="66"/>
        <v>0</v>
      </c>
      <c r="M118" s="90">
        <f t="shared" si="66"/>
        <v>0</v>
      </c>
      <c r="N118" s="90">
        <f t="shared" si="66"/>
        <v>0</v>
      </c>
    </row>
    <row r="119" spans="1:14" ht="21" customHeight="1">
      <c r="A119" s="100"/>
      <c r="B119" s="74">
        <v>4</v>
      </c>
      <c r="C119" s="106" t="s">
        <v>122</v>
      </c>
      <c r="D119" s="88">
        <f t="shared" si="66"/>
        <v>5000</v>
      </c>
      <c r="E119" s="88">
        <f t="shared" si="64"/>
        <v>0</v>
      </c>
      <c r="F119" s="88">
        <f t="shared" si="67"/>
        <v>5000</v>
      </c>
      <c r="G119" s="88">
        <f t="shared" si="66"/>
        <v>5000</v>
      </c>
      <c r="H119" s="88">
        <f t="shared" si="66"/>
        <v>0</v>
      </c>
      <c r="I119" s="88">
        <f t="shared" si="66"/>
        <v>0</v>
      </c>
      <c r="J119" s="88">
        <f t="shared" si="66"/>
        <v>0</v>
      </c>
      <c r="K119" s="88">
        <f t="shared" si="66"/>
        <v>0</v>
      </c>
      <c r="L119" s="88">
        <f t="shared" si="66"/>
        <v>0</v>
      </c>
      <c r="M119" s="88">
        <f t="shared" si="66"/>
        <v>0</v>
      </c>
      <c r="N119" s="88">
        <f t="shared" si="66"/>
        <v>0</v>
      </c>
    </row>
    <row r="120" spans="1:14" ht="18" customHeight="1">
      <c r="A120" s="100"/>
      <c r="B120" s="74" t="s">
        <v>5</v>
      </c>
      <c r="C120" s="106" t="s">
        <v>136</v>
      </c>
      <c r="D120" s="88">
        <f>D121</f>
        <v>5000</v>
      </c>
      <c r="E120" s="88">
        <f t="shared" si="64"/>
        <v>0</v>
      </c>
      <c r="F120" s="88">
        <f t="shared" si="67"/>
        <v>5000</v>
      </c>
      <c r="G120" s="88">
        <f>G121</f>
        <v>5000</v>
      </c>
      <c r="H120" s="88">
        <f t="shared" si="66"/>
        <v>0</v>
      </c>
      <c r="I120" s="88">
        <f t="shared" si="66"/>
        <v>0</v>
      </c>
      <c r="J120" s="88">
        <f t="shared" si="66"/>
        <v>0</v>
      </c>
      <c r="K120" s="88">
        <f t="shared" si="66"/>
        <v>0</v>
      </c>
      <c r="L120" s="88">
        <f t="shared" si="66"/>
        <v>0</v>
      </c>
      <c r="M120" s="88">
        <f t="shared" si="66"/>
        <v>0</v>
      </c>
      <c r="N120" s="88">
        <f t="shared" si="66"/>
        <v>0</v>
      </c>
    </row>
    <row r="121" spans="1:17" s="97" customFormat="1" ht="14.25" customHeight="1">
      <c r="A121" s="107"/>
      <c r="B121" s="72"/>
      <c r="C121" s="69" t="s">
        <v>278</v>
      </c>
      <c r="D121" s="89">
        <v>5000</v>
      </c>
      <c r="E121" s="88">
        <f t="shared" si="64"/>
        <v>0</v>
      </c>
      <c r="F121" s="89">
        <f t="shared" si="67"/>
        <v>5000</v>
      </c>
      <c r="G121" s="89">
        <v>5000</v>
      </c>
      <c r="H121" s="89">
        <v>0</v>
      </c>
      <c r="I121" s="89">
        <v>0</v>
      </c>
      <c r="J121" s="89">
        <v>0</v>
      </c>
      <c r="K121" s="89">
        <v>0</v>
      </c>
      <c r="L121" s="89">
        <v>0</v>
      </c>
      <c r="M121" s="89">
        <v>0</v>
      </c>
      <c r="N121" s="89">
        <v>0</v>
      </c>
      <c r="Q121" s="98"/>
    </row>
    <row r="122" spans="1:14" ht="24" customHeight="1">
      <c r="A122" s="105" t="s">
        <v>313</v>
      </c>
      <c r="B122" s="213" t="s">
        <v>137</v>
      </c>
      <c r="C122" s="214"/>
      <c r="D122" s="90">
        <f t="shared" si="66"/>
        <v>5000</v>
      </c>
      <c r="E122" s="90">
        <f t="shared" si="64"/>
        <v>0</v>
      </c>
      <c r="F122" s="94">
        <f t="shared" si="67"/>
        <v>5000</v>
      </c>
      <c r="G122" s="90">
        <f t="shared" si="66"/>
        <v>5000</v>
      </c>
      <c r="H122" s="90">
        <f t="shared" si="66"/>
        <v>0</v>
      </c>
      <c r="I122" s="90">
        <f t="shared" si="66"/>
        <v>0</v>
      </c>
      <c r="J122" s="90">
        <f t="shared" si="66"/>
        <v>0</v>
      </c>
      <c r="K122" s="90">
        <f t="shared" si="66"/>
        <v>0</v>
      </c>
      <c r="L122" s="90">
        <f t="shared" si="66"/>
        <v>0</v>
      </c>
      <c r="M122" s="90">
        <f t="shared" si="66"/>
        <v>0</v>
      </c>
      <c r="N122" s="90">
        <f t="shared" si="66"/>
        <v>0</v>
      </c>
    </row>
    <row r="123" spans="1:14" ht="21" customHeight="1">
      <c r="A123" s="100"/>
      <c r="B123" s="74">
        <v>4</v>
      </c>
      <c r="C123" s="106" t="s">
        <v>122</v>
      </c>
      <c r="D123" s="88">
        <f t="shared" si="66"/>
        <v>5000</v>
      </c>
      <c r="E123" s="88">
        <f t="shared" si="64"/>
        <v>0</v>
      </c>
      <c r="F123" s="88">
        <f t="shared" si="67"/>
        <v>5000</v>
      </c>
      <c r="G123" s="88">
        <f t="shared" si="66"/>
        <v>5000</v>
      </c>
      <c r="H123" s="88">
        <f t="shared" si="66"/>
        <v>0</v>
      </c>
      <c r="I123" s="88">
        <f t="shared" si="66"/>
        <v>0</v>
      </c>
      <c r="J123" s="88">
        <f t="shared" si="66"/>
        <v>0</v>
      </c>
      <c r="K123" s="88">
        <f t="shared" si="66"/>
        <v>0</v>
      </c>
      <c r="L123" s="88">
        <f t="shared" si="66"/>
        <v>0</v>
      </c>
      <c r="M123" s="88">
        <f t="shared" si="66"/>
        <v>0</v>
      </c>
      <c r="N123" s="88">
        <f t="shared" si="66"/>
        <v>0</v>
      </c>
    </row>
    <row r="124" spans="1:14" ht="18" customHeight="1">
      <c r="A124" s="100"/>
      <c r="B124" s="74" t="s">
        <v>5</v>
      </c>
      <c r="C124" s="106" t="s">
        <v>136</v>
      </c>
      <c r="D124" s="88">
        <f>D125</f>
        <v>5000</v>
      </c>
      <c r="E124" s="88">
        <f t="shared" si="64"/>
        <v>0</v>
      </c>
      <c r="F124" s="88">
        <f t="shared" si="67"/>
        <v>5000</v>
      </c>
      <c r="G124" s="88">
        <f>G125</f>
        <v>5000</v>
      </c>
      <c r="H124" s="88">
        <f t="shared" si="66"/>
        <v>0</v>
      </c>
      <c r="I124" s="88">
        <f t="shared" si="66"/>
        <v>0</v>
      </c>
      <c r="J124" s="88">
        <f t="shared" si="66"/>
        <v>0</v>
      </c>
      <c r="K124" s="88">
        <f t="shared" si="66"/>
        <v>0</v>
      </c>
      <c r="L124" s="88">
        <f t="shared" si="66"/>
        <v>0</v>
      </c>
      <c r="M124" s="88">
        <f t="shared" si="66"/>
        <v>0</v>
      </c>
      <c r="N124" s="88">
        <f t="shared" si="66"/>
        <v>0</v>
      </c>
    </row>
    <row r="125" spans="1:17" s="97" customFormat="1" ht="15" customHeight="1">
      <c r="A125" s="107"/>
      <c r="B125" s="72"/>
      <c r="C125" s="69" t="s">
        <v>278</v>
      </c>
      <c r="D125" s="89">
        <v>5000</v>
      </c>
      <c r="E125" s="88">
        <f t="shared" si="64"/>
        <v>0</v>
      </c>
      <c r="F125" s="89">
        <f t="shared" si="67"/>
        <v>5000</v>
      </c>
      <c r="G125" s="89">
        <v>5000</v>
      </c>
      <c r="H125" s="89">
        <v>0</v>
      </c>
      <c r="I125" s="89">
        <v>0</v>
      </c>
      <c r="J125" s="89">
        <v>0</v>
      </c>
      <c r="K125" s="89">
        <v>0</v>
      </c>
      <c r="L125" s="89">
        <v>0</v>
      </c>
      <c r="M125" s="89">
        <v>0</v>
      </c>
      <c r="N125" s="89">
        <v>0</v>
      </c>
      <c r="Q125" s="98"/>
    </row>
    <row r="126" spans="1:14" ht="24" customHeight="1">
      <c r="A126" s="105" t="s">
        <v>313</v>
      </c>
      <c r="B126" s="219" t="s">
        <v>186</v>
      </c>
      <c r="C126" s="214"/>
      <c r="D126" s="90">
        <f aca="true" t="shared" si="68" ref="D126:N127">D127</f>
        <v>34000</v>
      </c>
      <c r="E126" s="90">
        <f t="shared" si="64"/>
        <v>0</v>
      </c>
      <c r="F126" s="94">
        <f aca="true" t="shared" si="69" ref="F126:F137">SUM(G126:N126)</f>
        <v>34000</v>
      </c>
      <c r="G126" s="90">
        <f t="shared" si="68"/>
        <v>14000</v>
      </c>
      <c r="H126" s="90">
        <f t="shared" si="68"/>
        <v>20000</v>
      </c>
      <c r="I126" s="90">
        <f t="shared" si="68"/>
        <v>0</v>
      </c>
      <c r="J126" s="90">
        <f t="shared" si="68"/>
        <v>0</v>
      </c>
      <c r="K126" s="90">
        <f t="shared" si="68"/>
        <v>0</v>
      </c>
      <c r="L126" s="90">
        <f t="shared" si="68"/>
        <v>0</v>
      </c>
      <c r="M126" s="90">
        <f t="shared" si="68"/>
        <v>0</v>
      </c>
      <c r="N126" s="90">
        <f t="shared" si="68"/>
        <v>0</v>
      </c>
    </row>
    <row r="127" spans="1:14" ht="21" customHeight="1">
      <c r="A127" s="100"/>
      <c r="B127" s="74">
        <v>4</v>
      </c>
      <c r="C127" s="106" t="s">
        <v>122</v>
      </c>
      <c r="D127" s="88">
        <f t="shared" si="68"/>
        <v>34000</v>
      </c>
      <c r="E127" s="88">
        <f t="shared" si="64"/>
        <v>0</v>
      </c>
      <c r="F127" s="88">
        <f t="shared" si="69"/>
        <v>34000</v>
      </c>
      <c r="G127" s="88">
        <f t="shared" si="68"/>
        <v>14000</v>
      </c>
      <c r="H127" s="88">
        <f t="shared" si="68"/>
        <v>20000</v>
      </c>
      <c r="I127" s="88">
        <f t="shared" si="68"/>
        <v>0</v>
      </c>
      <c r="J127" s="88">
        <f t="shared" si="68"/>
        <v>0</v>
      </c>
      <c r="K127" s="88">
        <f t="shared" si="68"/>
        <v>0</v>
      </c>
      <c r="L127" s="88">
        <f t="shared" si="68"/>
        <v>0</v>
      </c>
      <c r="M127" s="88">
        <f t="shared" si="68"/>
        <v>0</v>
      </c>
      <c r="N127" s="88">
        <f t="shared" si="68"/>
        <v>0</v>
      </c>
    </row>
    <row r="128" spans="1:14" ht="18" customHeight="1">
      <c r="A128" s="100"/>
      <c r="B128" s="74" t="s">
        <v>5</v>
      </c>
      <c r="C128" s="106" t="s">
        <v>136</v>
      </c>
      <c r="D128" s="88">
        <f>D129+D130</f>
        <v>34000</v>
      </c>
      <c r="E128" s="88">
        <f t="shared" si="64"/>
        <v>0</v>
      </c>
      <c r="F128" s="88">
        <f t="shared" si="69"/>
        <v>34000</v>
      </c>
      <c r="G128" s="88">
        <f>G129+G130</f>
        <v>14000</v>
      </c>
      <c r="H128" s="88">
        <f aca="true" t="shared" si="70" ref="H128:N128">H129+H130</f>
        <v>20000</v>
      </c>
      <c r="I128" s="88">
        <f t="shared" si="70"/>
        <v>0</v>
      </c>
      <c r="J128" s="88">
        <f t="shared" si="70"/>
        <v>0</v>
      </c>
      <c r="K128" s="88">
        <f t="shared" si="70"/>
        <v>0</v>
      </c>
      <c r="L128" s="88">
        <f t="shared" si="70"/>
        <v>0</v>
      </c>
      <c r="M128" s="88">
        <f t="shared" si="70"/>
        <v>0</v>
      </c>
      <c r="N128" s="88">
        <f t="shared" si="70"/>
        <v>0</v>
      </c>
    </row>
    <row r="129" spans="1:17" s="97" customFormat="1" ht="14.25" customHeight="1">
      <c r="A129" s="107"/>
      <c r="B129" s="72"/>
      <c r="C129" s="69" t="s">
        <v>278</v>
      </c>
      <c r="D129" s="89">
        <v>14000</v>
      </c>
      <c r="E129" s="88">
        <f t="shared" si="64"/>
        <v>0</v>
      </c>
      <c r="F129" s="89">
        <f t="shared" si="69"/>
        <v>14000</v>
      </c>
      <c r="G129" s="89">
        <v>14000</v>
      </c>
      <c r="H129" s="89">
        <v>0</v>
      </c>
      <c r="I129" s="89">
        <v>0</v>
      </c>
      <c r="J129" s="89">
        <v>0</v>
      </c>
      <c r="K129" s="89">
        <v>0</v>
      </c>
      <c r="L129" s="89">
        <v>0</v>
      </c>
      <c r="M129" s="89">
        <v>0</v>
      </c>
      <c r="N129" s="89">
        <v>0</v>
      </c>
      <c r="Q129" s="98"/>
    </row>
    <row r="130" spans="1:17" s="97" customFormat="1" ht="14.25" customHeight="1">
      <c r="A130" s="107"/>
      <c r="B130" s="72"/>
      <c r="C130" s="54" t="s">
        <v>288</v>
      </c>
      <c r="D130" s="89">
        <v>20000</v>
      </c>
      <c r="E130" s="88">
        <f t="shared" si="64"/>
        <v>0</v>
      </c>
      <c r="F130" s="89">
        <f>SUM(G130:N130)</f>
        <v>20000</v>
      </c>
      <c r="G130" s="89">
        <v>0</v>
      </c>
      <c r="H130" s="89">
        <v>20000</v>
      </c>
      <c r="I130" s="89">
        <v>0</v>
      </c>
      <c r="J130" s="89">
        <v>0</v>
      </c>
      <c r="K130" s="89">
        <v>0</v>
      </c>
      <c r="L130" s="89">
        <v>0</v>
      </c>
      <c r="M130" s="89">
        <v>0</v>
      </c>
      <c r="N130" s="89">
        <v>0</v>
      </c>
      <c r="Q130" s="98"/>
    </row>
    <row r="131" spans="1:14" ht="24" customHeight="1">
      <c r="A131" s="105" t="s">
        <v>313</v>
      </c>
      <c r="B131" s="213" t="s">
        <v>218</v>
      </c>
      <c r="C131" s="214"/>
      <c r="D131" s="90">
        <f>D132</f>
        <v>50000</v>
      </c>
      <c r="E131" s="90">
        <f t="shared" si="64"/>
        <v>0</v>
      </c>
      <c r="F131" s="94">
        <f t="shared" si="69"/>
        <v>50000</v>
      </c>
      <c r="G131" s="90">
        <f aca="true" t="shared" si="71" ref="G131:N131">G132</f>
        <v>50000</v>
      </c>
      <c r="H131" s="90">
        <f t="shared" si="71"/>
        <v>0</v>
      </c>
      <c r="I131" s="90">
        <f t="shared" si="71"/>
        <v>0</v>
      </c>
      <c r="J131" s="90">
        <f t="shared" si="71"/>
        <v>0</v>
      </c>
      <c r="K131" s="90">
        <f t="shared" si="71"/>
        <v>0</v>
      </c>
      <c r="L131" s="90">
        <f t="shared" si="71"/>
        <v>0</v>
      </c>
      <c r="M131" s="90">
        <f t="shared" si="71"/>
        <v>0</v>
      </c>
      <c r="N131" s="90">
        <f t="shared" si="71"/>
        <v>0</v>
      </c>
    </row>
    <row r="132" spans="1:14" ht="23.25" customHeight="1">
      <c r="A132" s="100"/>
      <c r="B132" s="74">
        <v>3</v>
      </c>
      <c r="C132" s="106" t="s">
        <v>3</v>
      </c>
      <c r="D132" s="88">
        <f>D136</f>
        <v>50000</v>
      </c>
      <c r="E132" s="88">
        <f t="shared" si="64"/>
        <v>0</v>
      </c>
      <c r="F132" s="88">
        <f t="shared" si="69"/>
        <v>50000</v>
      </c>
      <c r="G132" s="88">
        <f aca="true" t="shared" si="72" ref="G132:N132">G136</f>
        <v>50000</v>
      </c>
      <c r="H132" s="88">
        <f t="shared" si="72"/>
        <v>0</v>
      </c>
      <c r="I132" s="88">
        <f t="shared" si="72"/>
        <v>0</v>
      </c>
      <c r="J132" s="88">
        <f t="shared" si="72"/>
        <v>0</v>
      </c>
      <c r="K132" s="88">
        <f t="shared" si="72"/>
        <v>0</v>
      </c>
      <c r="L132" s="88">
        <f t="shared" si="72"/>
        <v>0</v>
      </c>
      <c r="M132" s="88">
        <f t="shared" si="72"/>
        <v>0</v>
      </c>
      <c r="N132" s="88">
        <f t="shared" si="72"/>
        <v>0</v>
      </c>
    </row>
    <row r="133" spans="1:17" s="97" customFormat="1" ht="15" customHeight="1">
      <c r="A133" s="232" t="s">
        <v>11</v>
      </c>
      <c r="B133" s="232" t="s">
        <v>95</v>
      </c>
      <c r="C133" s="220" t="s">
        <v>15</v>
      </c>
      <c r="D133" s="232" t="s">
        <v>309</v>
      </c>
      <c r="E133" s="232" t="s">
        <v>310</v>
      </c>
      <c r="F133" s="243" t="s">
        <v>311</v>
      </c>
      <c r="G133" s="220" t="s">
        <v>312</v>
      </c>
      <c r="H133" s="220"/>
      <c r="I133" s="220"/>
      <c r="J133" s="220"/>
      <c r="K133" s="220"/>
      <c r="L133" s="220"/>
      <c r="M133" s="220"/>
      <c r="N133" s="220"/>
      <c r="Q133" s="98"/>
    </row>
    <row r="134" spans="1:17" s="149" customFormat="1" ht="44.25" customHeight="1">
      <c r="A134" s="220"/>
      <c r="B134" s="220"/>
      <c r="C134" s="220"/>
      <c r="D134" s="220"/>
      <c r="E134" s="220"/>
      <c r="F134" s="244"/>
      <c r="G134" s="99" t="s">
        <v>72</v>
      </c>
      <c r="H134" s="99" t="s">
        <v>12</v>
      </c>
      <c r="I134" s="99" t="s">
        <v>75</v>
      </c>
      <c r="J134" s="99" t="s">
        <v>73</v>
      </c>
      <c r="K134" s="99" t="s">
        <v>13</v>
      </c>
      <c r="L134" s="199" t="s">
        <v>231</v>
      </c>
      <c r="M134" s="99" t="s">
        <v>232</v>
      </c>
      <c r="N134" s="99" t="s">
        <v>99</v>
      </c>
      <c r="Q134" s="150"/>
    </row>
    <row r="135" spans="1:17" s="97" customFormat="1" ht="10.5" customHeight="1">
      <c r="A135" s="82">
        <v>1</v>
      </c>
      <c r="B135" s="82">
        <v>2</v>
      </c>
      <c r="C135" s="82">
        <v>3</v>
      </c>
      <c r="D135" s="82">
        <v>4</v>
      </c>
      <c r="E135" s="82">
        <v>5</v>
      </c>
      <c r="F135" s="82">
        <v>6</v>
      </c>
      <c r="G135" s="82">
        <v>7</v>
      </c>
      <c r="H135" s="82">
        <v>8</v>
      </c>
      <c r="I135" s="82">
        <v>9</v>
      </c>
      <c r="J135" s="82">
        <v>10</v>
      </c>
      <c r="K135" s="82">
        <v>11</v>
      </c>
      <c r="L135" s="82">
        <v>12</v>
      </c>
      <c r="M135" s="82">
        <v>13</v>
      </c>
      <c r="N135" s="82">
        <v>14</v>
      </c>
      <c r="Q135" s="98"/>
    </row>
    <row r="136" spans="1:14" ht="18" customHeight="1">
      <c r="A136" s="100"/>
      <c r="B136" s="74">
        <v>32</v>
      </c>
      <c r="C136" s="106" t="s">
        <v>7</v>
      </c>
      <c r="D136" s="88">
        <f>D137</f>
        <v>50000</v>
      </c>
      <c r="E136" s="88">
        <f aca="true" t="shared" si="73" ref="E136:E165">F136-D136</f>
        <v>0</v>
      </c>
      <c r="F136" s="88">
        <f t="shared" si="69"/>
        <v>50000</v>
      </c>
      <c r="G136" s="88">
        <f aca="true" t="shared" si="74" ref="G136:N136">G137</f>
        <v>50000</v>
      </c>
      <c r="H136" s="88">
        <f t="shared" si="74"/>
        <v>0</v>
      </c>
      <c r="I136" s="88">
        <f t="shared" si="74"/>
        <v>0</v>
      </c>
      <c r="J136" s="88">
        <f t="shared" si="74"/>
        <v>0</v>
      </c>
      <c r="K136" s="88">
        <f t="shared" si="74"/>
        <v>0</v>
      </c>
      <c r="L136" s="88">
        <f t="shared" si="74"/>
        <v>0</v>
      </c>
      <c r="M136" s="88">
        <f t="shared" si="74"/>
        <v>0</v>
      </c>
      <c r="N136" s="88">
        <f t="shared" si="74"/>
        <v>0</v>
      </c>
    </row>
    <row r="137" spans="1:17" s="97" customFormat="1" ht="14.25" customHeight="1">
      <c r="A137" s="107"/>
      <c r="B137" s="72"/>
      <c r="C137" s="69" t="s">
        <v>278</v>
      </c>
      <c r="D137" s="89">
        <v>50000</v>
      </c>
      <c r="E137" s="88">
        <f t="shared" si="73"/>
        <v>0</v>
      </c>
      <c r="F137" s="89">
        <f t="shared" si="69"/>
        <v>50000</v>
      </c>
      <c r="G137" s="89">
        <v>50000</v>
      </c>
      <c r="H137" s="89">
        <v>0</v>
      </c>
      <c r="I137" s="89">
        <v>0</v>
      </c>
      <c r="J137" s="89">
        <v>0</v>
      </c>
      <c r="K137" s="89">
        <v>0</v>
      </c>
      <c r="L137" s="89">
        <v>0</v>
      </c>
      <c r="M137" s="89">
        <v>0</v>
      </c>
      <c r="N137" s="89">
        <v>0</v>
      </c>
      <c r="Q137" s="98"/>
    </row>
    <row r="138" spans="1:14" ht="27.75" customHeight="1">
      <c r="A138" s="111"/>
      <c r="B138" s="217" t="s">
        <v>246</v>
      </c>
      <c r="C138" s="218"/>
      <c r="D138" s="86">
        <f>D139+D143+D147</f>
        <v>84000</v>
      </c>
      <c r="E138" s="86">
        <f t="shared" si="73"/>
        <v>0</v>
      </c>
      <c r="F138" s="86">
        <f t="shared" si="67"/>
        <v>84000</v>
      </c>
      <c r="G138" s="86">
        <f aca="true" t="shared" si="75" ref="G138:N138">G139+G143+G147</f>
        <v>84000</v>
      </c>
      <c r="H138" s="86">
        <f t="shared" si="75"/>
        <v>0</v>
      </c>
      <c r="I138" s="86">
        <f t="shared" si="75"/>
        <v>0</v>
      </c>
      <c r="J138" s="86">
        <f t="shared" si="75"/>
        <v>0</v>
      </c>
      <c r="K138" s="86">
        <f t="shared" si="75"/>
        <v>0</v>
      </c>
      <c r="L138" s="86">
        <f t="shared" si="75"/>
        <v>0</v>
      </c>
      <c r="M138" s="86">
        <f t="shared" si="75"/>
        <v>0</v>
      </c>
      <c r="N138" s="86">
        <f t="shared" si="75"/>
        <v>0</v>
      </c>
    </row>
    <row r="139" spans="1:14" ht="33.75" customHeight="1">
      <c r="A139" s="105" t="s">
        <v>328</v>
      </c>
      <c r="B139" s="219" t="s">
        <v>247</v>
      </c>
      <c r="C139" s="214"/>
      <c r="D139" s="90">
        <f>D140</f>
        <v>0</v>
      </c>
      <c r="E139" s="90">
        <f t="shared" si="73"/>
        <v>0</v>
      </c>
      <c r="F139" s="94">
        <f t="shared" si="67"/>
        <v>0</v>
      </c>
      <c r="G139" s="90">
        <f aca="true" t="shared" si="76" ref="G139:N139">G140</f>
        <v>0</v>
      </c>
      <c r="H139" s="90">
        <f t="shared" si="76"/>
        <v>0</v>
      </c>
      <c r="I139" s="90">
        <f t="shared" si="76"/>
        <v>0</v>
      </c>
      <c r="J139" s="90">
        <f t="shared" si="76"/>
        <v>0</v>
      </c>
      <c r="K139" s="90">
        <f t="shared" si="76"/>
        <v>0</v>
      </c>
      <c r="L139" s="90">
        <f t="shared" si="76"/>
        <v>0</v>
      </c>
      <c r="M139" s="90">
        <f t="shared" si="76"/>
        <v>0</v>
      </c>
      <c r="N139" s="90">
        <f t="shared" si="76"/>
        <v>0</v>
      </c>
    </row>
    <row r="140" spans="1:14" ht="21" customHeight="1">
      <c r="A140" s="100"/>
      <c r="B140" s="74">
        <v>3</v>
      </c>
      <c r="C140" s="106" t="s">
        <v>3</v>
      </c>
      <c r="D140" s="88">
        <f>D141</f>
        <v>0</v>
      </c>
      <c r="E140" s="88">
        <f t="shared" si="73"/>
        <v>0</v>
      </c>
      <c r="F140" s="88">
        <f t="shared" si="67"/>
        <v>0</v>
      </c>
      <c r="G140" s="88">
        <f aca="true" t="shared" si="77" ref="G140:I141">G141</f>
        <v>0</v>
      </c>
      <c r="H140" s="88">
        <f t="shared" si="77"/>
        <v>0</v>
      </c>
      <c r="I140" s="88">
        <f t="shared" si="77"/>
        <v>0</v>
      </c>
      <c r="J140" s="88">
        <f aca="true" t="shared" si="78" ref="J140:N141">J141</f>
        <v>0</v>
      </c>
      <c r="K140" s="88">
        <f t="shared" si="78"/>
        <v>0</v>
      </c>
      <c r="L140" s="88">
        <f t="shared" si="78"/>
        <v>0</v>
      </c>
      <c r="M140" s="88">
        <f t="shared" si="78"/>
        <v>0</v>
      </c>
      <c r="N140" s="88">
        <f t="shared" si="78"/>
        <v>0</v>
      </c>
    </row>
    <row r="141" spans="1:14" ht="18" customHeight="1">
      <c r="A141" s="100"/>
      <c r="B141" s="74">
        <v>35</v>
      </c>
      <c r="C141" s="106" t="s">
        <v>121</v>
      </c>
      <c r="D141" s="88">
        <f>D142</f>
        <v>0</v>
      </c>
      <c r="E141" s="88">
        <f t="shared" si="73"/>
        <v>0</v>
      </c>
      <c r="F141" s="88">
        <f t="shared" si="67"/>
        <v>0</v>
      </c>
      <c r="G141" s="88">
        <f t="shared" si="77"/>
        <v>0</v>
      </c>
      <c r="H141" s="88">
        <f t="shared" si="77"/>
        <v>0</v>
      </c>
      <c r="I141" s="88">
        <f t="shared" si="77"/>
        <v>0</v>
      </c>
      <c r="J141" s="88">
        <f t="shared" si="78"/>
        <v>0</v>
      </c>
      <c r="K141" s="88">
        <f t="shared" si="78"/>
        <v>0</v>
      </c>
      <c r="L141" s="88">
        <f t="shared" si="78"/>
        <v>0</v>
      </c>
      <c r="M141" s="88">
        <f t="shared" si="78"/>
        <v>0</v>
      </c>
      <c r="N141" s="88">
        <f t="shared" si="78"/>
        <v>0</v>
      </c>
    </row>
    <row r="142" spans="1:17" s="97" customFormat="1" ht="18" customHeight="1">
      <c r="A142" s="107"/>
      <c r="B142" s="72"/>
      <c r="C142" s="69" t="s">
        <v>288</v>
      </c>
      <c r="D142" s="89">
        <v>0</v>
      </c>
      <c r="E142" s="88">
        <f t="shared" si="73"/>
        <v>0</v>
      </c>
      <c r="F142" s="89">
        <f t="shared" si="67"/>
        <v>0</v>
      </c>
      <c r="G142" s="89">
        <v>0</v>
      </c>
      <c r="H142" s="89">
        <v>0</v>
      </c>
      <c r="I142" s="89">
        <v>0</v>
      </c>
      <c r="J142" s="89">
        <v>0</v>
      </c>
      <c r="K142" s="89">
        <v>0</v>
      </c>
      <c r="L142" s="89">
        <v>0</v>
      </c>
      <c r="M142" s="89">
        <v>0</v>
      </c>
      <c r="N142" s="89">
        <v>0</v>
      </c>
      <c r="Q142" s="98"/>
    </row>
    <row r="143" spans="1:14" ht="24" customHeight="1">
      <c r="A143" s="105" t="s">
        <v>327</v>
      </c>
      <c r="B143" s="219" t="s">
        <v>140</v>
      </c>
      <c r="C143" s="214"/>
      <c r="D143" s="90">
        <f>D144</f>
        <v>4000</v>
      </c>
      <c r="E143" s="90">
        <f t="shared" si="73"/>
        <v>0</v>
      </c>
      <c r="F143" s="94">
        <f aca="true" t="shared" si="79" ref="F143:F150">SUM(G143:N143)</f>
        <v>4000</v>
      </c>
      <c r="G143" s="90">
        <f aca="true" t="shared" si="80" ref="G143:I145">G144</f>
        <v>4000</v>
      </c>
      <c r="H143" s="90">
        <f t="shared" si="80"/>
        <v>0</v>
      </c>
      <c r="I143" s="90">
        <f t="shared" si="80"/>
        <v>0</v>
      </c>
      <c r="J143" s="90">
        <f aca="true" t="shared" si="81" ref="J143:N145">J144</f>
        <v>0</v>
      </c>
      <c r="K143" s="90">
        <f t="shared" si="81"/>
        <v>0</v>
      </c>
      <c r="L143" s="90">
        <f t="shared" si="81"/>
        <v>0</v>
      </c>
      <c r="M143" s="90">
        <f t="shared" si="81"/>
        <v>0</v>
      </c>
      <c r="N143" s="90">
        <f t="shared" si="81"/>
        <v>0</v>
      </c>
    </row>
    <row r="144" spans="1:14" ht="21" customHeight="1">
      <c r="A144" s="100"/>
      <c r="B144" s="74">
        <v>3</v>
      </c>
      <c r="C144" s="106" t="s">
        <v>3</v>
      </c>
      <c r="D144" s="88">
        <f>D145</f>
        <v>4000</v>
      </c>
      <c r="E144" s="88">
        <f t="shared" si="73"/>
        <v>0</v>
      </c>
      <c r="F144" s="88">
        <f t="shared" si="79"/>
        <v>4000</v>
      </c>
      <c r="G144" s="88">
        <f t="shared" si="80"/>
        <v>4000</v>
      </c>
      <c r="H144" s="88">
        <f t="shared" si="80"/>
        <v>0</v>
      </c>
      <c r="I144" s="88">
        <f t="shared" si="80"/>
        <v>0</v>
      </c>
      <c r="J144" s="88">
        <f t="shared" si="81"/>
        <v>0</v>
      </c>
      <c r="K144" s="88">
        <f t="shared" si="81"/>
        <v>0</v>
      </c>
      <c r="L144" s="88">
        <f t="shared" si="81"/>
        <v>0</v>
      </c>
      <c r="M144" s="88">
        <f t="shared" si="81"/>
        <v>0</v>
      </c>
      <c r="N144" s="88">
        <f t="shared" si="81"/>
        <v>0</v>
      </c>
    </row>
    <row r="145" spans="1:14" ht="18" customHeight="1">
      <c r="A145" s="100"/>
      <c r="B145" s="74" t="s">
        <v>138</v>
      </c>
      <c r="C145" s="106" t="s">
        <v>120</v>
      </c>
      <c r="D145" s="88">
        <f>D146</f>
        <v>4000</v>
      </c>
      <c r="E145" s="88">
        <f t="shared" si="73"/>
        <v>0</v>
      </c>
      <c r="F145" s="88">
        <f t="shared" si="79"/>
        <v>4000</v>
      </c>
      <c r="G145" s="88">
        <f t="shared" si="80"/>
        <v>4000</v>
      </c>
      <c r="H145" s="88">
        <f t="shared" si="80"/>
        <v>0</v>
      </c>
      <c r="I145" s="88">
        <f t="shared" si="80"/>
        <v>0</v>
      </c>
      <c r="J145" s="88">
        <f t="shared" si="81"/>
        <v>0</v>
      </c>
      <c r="K145" s="88">
        <f t="shared" si="81"/>
        <v>0</v>
      </c>
      <c r="L145" s="88">
        <f t="shared" si="81"/>
        <v>0</v>
      </c>
      <c r="M145" s="88">
        <f t="shared" si="81"/>
        <v>0</v>
      </c>
      <c r="N145" s="88">
        <f t="shared" si="81"/>
        <v>0</v>
      </c>
    </row>
    <row r="146" spans="1:17" s="97" customFormat="1" ht="15" customHeight="1">
      <c r="A146" s="107"/>
      <c r="B146" s="72"/>
      <c r="C146" s="69" t="s">
        <v>278</v>
      </c>
      <c r="D146" s="89">
        <v>4000</v>
      </c>
      <c r="E146" s="88">
        <f t="shared" si="73"/>
        <v>0</v>
      </c>
      <c r="F146" s="89">
        <f t="shared" si="79"/>
        <v>4000</v>
      </c>
      <c r="G146" s="89">
        <v>4000</v>
      </c>
      <c r="H146" s="89">
        <v>0</v>
      </c>
      <c r="I146" s="89">
        <v>0</v>
      </c>
      <c r="J146" s="89">
        <v>0</v>
      </c>
      <c r="K146" s="89">
        <v>0</v>
      </c>
      <c r="L146" s="89">
        <v>0</v>
      </c>
      <c r="M146" s="89">
        <v>0</v>
      </c>
      <c r="N146" s="89">
        <v>0</v>
      </c>
      <c r="Q146" s="98"/>
    </row>
    <row r="147" spans="1:18" ht="24" customHeight="1">
      <c r="A147" s="105" t="s">
        <v>335</v>
      </c>
      <c r="B147" s="219" t="s">
        <v>212</v>
      </c>
      <c r="C147" s="214"/>
      <c r="D147" s="90">
        <f>D148</f>
        <v>80000</v>
      </c>
      <c r="E147" s="90">
        <f t="shared" si="73"/>
        <v>0</v>
      </c>
      <c r="F147" s="94">
        <f t="shared" si="79"/>
        <v>80000</v>
      </c>
      <c r="G147" s="90">
        <f>G148</f>
        <v>80000</v>
      </c>
      <c r="H147" s="90">
        <f aca="true" t="shared" si="82" ref="H147:N147">H148</f>
        <v>0</v>
      </c>
      <c r="I147" s="90">
        <f t="shared" si="82"/>
        <v>0</v>
      </c>
      <c r="J147" s="90">
        <f t="shared" si="82"/>
        <v>0</v>
      </c>
      <c r="K147" s="90">
        <f t="shared" si="82"/>
        <v>0</v>
      </c>
      <c r="L147" s="90">
        <f t="shared" si="82"/>
        <v>0</v>
      </c>
      <c r="M147" s="90">
        <f t="shared" si="82"/>
        <v>0</v>
      </c>
      <c r="N147" s="90">
        <f t="shared" si="82"/>
        <v>0</v>
      </c>
      <c r="R147" s="102"/>
    </row>
    <row r="148" spans="1:14" ht="21" customHeight="1">
      <c r="A148" s="100"/>
      <c r="B148" s="74">
        <v>4</v>
      </c>
      <c r="C148" s="106" t="s">
        <v>122</v>
      </c>
      <c r="D148" s="88">
        <f>D149</f>
        <v>80000</v>
      </c>
      <c r="E148" s="88">
        <f t="shared" si="73"/>
        <v>0</v>
      </c>
      <c r="F148" s="88">
        <f t="shared" si="79"/>
        <v>80000</v>
      </c>
      <c r="G148" s="88">
        <f>G149</f>
        <v>80000</v>
      </c>
      <c r="H148" s="88">
        <f aca="true" t="shared" si="83" ref="H148:N148">H149</f>
        <v>0</v>
      </c>
      <c r="I148" s="88">
        <f t="shared" si="83"/>
        <v>0</v>
      </c>
      <c r="J148" s="88">
        <f t="shared" si="83"/>
        <v>0</v>
      </c>
      <c r="K148" s="88">
        <f t="shared" si="83"/>
        <v>0</v>
      </c>
      <c r="L148" s="88">
        <f t="shared" si="83"/>
        <v>0</v>
      </c>
      <c r="M148" s="88">
        <f t="shared" si="83"/>
        <v>0</v>
      </c>
      <c r="N148" s="88">
        <f t="shared" si="83"/>
        <v>0</v>
      </c>
    </row>
    <row r="149" spans="1:18" ht="18" customHeight="1">
      <c r="A149" s="100"/>
      <c r="B149" s="74">
        <v>41</v>
      </c>
      <c r="C149" s="106" t="s">
        <v>123</v>
      </c>
      <c r="D149" s="88">
        <f>D150+D152+D151</f>
        <v>80000</v>
      </c>
      <c r="E149" s="88">
        <f t="shared" si="73"/>
        <v>0</v>
      </c>
      <c r="F149" s="88">
        <f t="shared" si="79"/>
        <v>80000</v>
      </c>
      <c r="G149" s="88">
        <f>G150+G152+G151</f>
        <v>80000</v>
      </c>
      <c r="H149" s="88">
        <f aca="true" t="shared" si="84" ref="H149:N149">H150+H152+H151</f>
        <v>0</v>
      </c>
      <c r="I149" s="88">
        <f t="shared" si="84"/>
        <v>0</v>
      </c>
      <c r="J149" s="88">
        <f t="shared" si="84"/>
        <v>0</v>
      </c>
      <c r="K149" s="88">
        <f t="shared" si="84"/>
        <v>0</v>
      </c>
      <c r="L149" s="88">
        <f t="shared" si="84"/>
        <v>0</v>
      </c>
      <c r="M149" s="88">
        <f t="shared" si="84"/>
        <v>0</v>
      </c>
      <c r="N149" s="88">
        <f t="shared" si="84"/>
        <v>0</v>
      </c>
      <c r="R149" s="102"/>
    </row>
    <row r="150" spans="1:17" s="97" customFormat="1" ht="15.75" customHeight="1">
      <c r="A150" s="107"/>
      <c r="B150" s="72"/>
      <c r="C150" s="69" t="s">
        <v>278</v>
      </c>
      <c r="D150" s="89">
        <v>80000</v>
      </c>
      <c r="E150" s="88">
        <f t="shared" si="73"/>
        <v>0</v>
      </c>
      <c r="F150" s="89">
        <f t="shared" si="79"/>
        <v>80000</v>
      </c>
      <c r="G150" s="89">
        <v>80000</v>
      </c>
      <c r="H150" s="89">
        <v>0</v>
      </c>
      <c r="I150" s="89">
        <v>0</v>
      </c>
      <c r="J150" s="89">
        <v>0</v>
      </c>
      <c r="K150" s="89">
        <v>0</v>
      </c>
      <c r="L150" s="89">
        <v>0</v>
      </c>
      <c r="M150" s="89">
        <v>0</v>
      </c>
      <c r="N150" s="89">
        <v>0</v>
      </c>
      <c r="Q150" s="98"/>
    </row>
    <row r="151" spans="1:17" s="97" customFormat="1" ht="15" customHeight="1">
      <c r="A151" s="107"/>
      <c r="B151" s="72"/>
      <c r="C151" s="54" t="s">
        <v>288</v>
      </c>
      <c r="D151" s="89">
        <v>0</v>
      </c>
      <c r="E151" s="88">
        <f t="shared" si="73"/>
        <v>0</v>
      </c>
      <c r="F151" s="89">
        <f>SUM(G151:N151)</f>
        <v>0</v>
      </c>
      <c r="G151" s="89">
        <v>0</v>
      </c>
      <c r="H151" s="89">
        <v>0</v>
      </c>
      <c r="I151" s="89">
        <v>0</v>
      </c>
      <c r="J151" s="89">
        <v>0</v>
      </c>
      <c r="K151" s="89">
        <v>0</v>
      </c>
      <c r="L151" s="89">
        <v>0</v>
      </c>
      <c r="M151" s="89">
        <v>0</v>
      </c>
      <c r="N151" s="89">
        <v>0</v>
      </c>
      <c r="Q151" s="98"/>
    </row>
    <row r="152" spans="1:17" s="97" customFormat="1" ht="15" customHeight="1">
      <c r="A152" s="107"/>
      <c r="B152" s="72"/>
      <c r="C152" s="54" t="s">
        <v>296</v>
      </c>
      <c r="D152" s="89">
        <v>0</v>
      </c>
      <c r="E152" s="88">
        <f t="shared" si="73"/>
        <v>0</v>
      </c>
      <c r="F152" s="89">
        <f>SUM(G152:N152)</f>
        <v>0</v>
      </c>
      <c r="G152" s="89">
        <v>0</v>
      </c>
      <c r="H152" s="89">
        <v>0</v>
      </c>
      <c r="I152" s="89">
        <v>0</v>
      </c>
      <c r="J152" s="89">
        <v>0</v>
      </c>
      <c r="K152" s="89">
        <v>0</v>
      </c>
      <c r="L152" s="89">
        <v>0</v>
      </c>
      <c r="M152" s="89">
        <v>0</v>
      </c>
      <c r="N152" s="89">
        <v>0</v>
      </c>
      <c r="Q152" s="98"/>
    </row>
    <row r="153" spans="1:14" ht="27.75" customHeight="1">
      <c r="A153" s="111"/>
      <c r="B153" s="217" t="s">
        <v>110</v>
      </c>
      <c r="C153" s="218"/>
      <c r="D153" s="86">
        <f>D154+D159+D165</f>
        <v>650000</v>
      </c>
      <c r="E153" s="86">
        <f t="shared" si="73"/>
        <v>20000</v>
      </c>
      <c r="F153" s="86">
        <f aca="true" t="shared" si="85" ref="F153:F185">SUM(G153:N153)</f>
        <v>670000</v>
      </c>
      <c r="G153" s="86">
        <f aca="true" t="shared" si="86" ref="G153:N153">G154+G159+G165</f>
        <v>49400</v>
      </c>
      <c r="H153" s="86">
        <f t="shared" si="86"/>
        <v>0</v>
      </c>
      <c r="I153" s="86">
        <f t="shared" si="86"/>
        <v>230000</v>
      </c>
      <c r="J153" s="86">
        <f t="shared" si="86"/>
        <v>0</v>
      </c>
      <c r="K153" s="86">
        <f t="shared" si="86"/>
        <v>0</v>
      </c>
      <c r="L153" s="86">
        <f t="shared" si="86"/>
        <v>600</v>
      </c>
      <c r="M153" s="86">
        <f t="shared" si="86"/>
        <v>0</v>
      </c>
      <c r="N153" s="86">
        <f t="shared" si="86"/>
        <v>390000</v>
      </c>
    </row>
    <row r="154" spans="1:14" ht="24" customHeight="1">
      <c r="A154" s="105" t="s">
        <v>329</v>
      </c>
      <c r="B154" s="213" t="s">
        <v>111</v>
      </c>
      <c r="C154" s="214"/>
      <c r="D154" s="90">
        <f>D155</f>
        <v>130000</v>
      </c>
      <c r="E154" s="90">
        <f t="shared" si="73"/>
        <v>20000</v>
      </c>
      <c r="F154" s="94">
        <f t="shared" si="85"/>
        <v>150000</v>
      </c>
      <c r="G154" s="90">
        <f aca="true" t="shared" si="87" ref="G154:N154">G155</f>
        <v>20000</v>
      </c>
      <c r="H154" s="90">
        <f t="shared" si="87"/>
        <v>0</v>
      </c>
      <c r="I154" s="90">
        <f t="shared" si="87"/>
        <v>130000</v>
      </c>
      <c r="J154" s="90">
        <f t="shared" si="87"/>
        <v>0</v>
      </c>
      <c r="K154" s="90">
        <f t="shared" si="87"/>
        <v>0</v>
      </c>
      <c r="L154" s="90">
        <f t="shared" si="87"/>
        <v>0</v>
      </c>
      <c r="M154" s="90">
        <f t="shared" si="87"/>
        <v>0</v>
      </c>
      <c r="N154" s="90">
        <f t="shared" si="87"/>
        <v>0</v>
      </c>
    </row>
    <row r="155" spans="1:14" ht="21" customHeight="1">
      <c r="A155" s="100"/>
      <c r="B155" s="74">
        <v>3</v>
      </c>
      <c r="C155" s="106" t="s">
        <v>3</v>
      </c>
      <c r="D155" s="88">
        <f aca="true" t="shared" si="88" ref="D155:N155">D156</f>
        <v>130000</v>
      </c>
      <c r="E155" s="88">
        <f t="shared" si="73"/>
        <v>20000</v>
      </c>
      <c r="F155" s="88">
        <f t="shared" si="85"/>
        <v>150000</v>
      </c>
      <c r="G155" s="88">
        <f t="shared" si="88"/>
        <v>20000</v>
      </c>
      <c r="H155" s="88">
        <f t="shared" si="88"/>
        <v>0</v>
      </c>
      <c r="I155" s="88">
        <f t="shared" si="88"/>
        <v>130000</v>
      </c>
      <c r="J155" s="88">
        <f t="shared" si="88"/>
        <v>0</v>
      </c>
      <c r="K155" s="88">
        <f t="shared" si="88"/>
        <v>0</v>
      </c>
      <c r="L155" s="88">
        <f t="shared" si="88"/>
        <v>0</v>
      </c>
      <c r="M155" s="88">
        <f t="shared" si="88"/>
        <v>0</v>
      </c>
      <c r="N155" s="88">
        <f t="shared" si="88"/>
        <v>0</v>
      </c>
    </row>
    <row r="156" spans="1:14" ht="18" customHeight="1">
      <c r="A156" s="100"/>
      <c r="B156" s="74">
        <v>32</v>
      </c>
      <c r="C156" s="106" t="s">
        <v>7</v>
      </c>
      <c r="D156" s="88">
        <f>D158+D157</f>
        <v>130000</v>
      </c>
      <c r="E156" s="88">
        <f>F156-D156</f>
        <v>20000</v>
      </c>
      <c r="F156" s="88">
        <f>SUM(G156:N156)</f>
        <v>150000</v>
      </c>
      <c r="G156" s="88">
        <f>G158+G157</f>
        <v>20000</v>
      </c>
      <c r="H156" s="88">
        <f aca="true" t="shared" si="89" ref="H156:N156">H158+H157</f>
        <v>0</v>
      </c>
      <c r="I156" s="88">
        <f t="shared" si="89"/>
        <v>130000</v>
      </c>
      <c r="J156" s="88">
        <f t="shared" si="89"/>
        <v>0</v>
      </c>
      <c r="K156" s="88">
        <f t="shared" si="89"/>
        <v>0</v>
      </c>
      <c r="L156" s="88">
        <f t="shared" si="89"/>
        <v>0</v>
      </c>
      <c r="M156" s="88">
        <f t="shared" si="89"/>
        <v>0</v>
      </c>
      <c r="N156" s="88">
        <f t="shared" si="89"/>
        <v>0</v>
      </c>
    </row>
    <row r="157" spans="1:17" s="97" customFormat="1" ht="15" customHeight="1">
      <c r="A157" s="107"/>
      <c r="B157" s="72"/>
      <c r="C157" s="69" t="s">
        <v>278</v>
      </c>
      <c r="D157" s="89">
        <v>0</v>
      </c>
      <c r="E157" s="88">
        <f>F157-D157</f>
        <v>20000</v>
      </c>
      <c r="F157" s="89">
        <f t="shared" si="85"/>
        <v>20000</v>
      </c>
      <c r="G157" s="89">
        <v>20000</v>
      </c>
      <c r="H157" s="89">
        <v>0</v>
      </c>
      <c r="I157" s="89">
        <v>0</v>
      </c>
      <c r="J157" s="89">
        <v>0</v>
      </c>
      <c r="K157" s="89">
        <v>0</v>
      </c>
      <c r="L157" s="89">
        <v>0</v>
      </c>
      <c r="M157" s="89">
        <v>0</v>
      </c>
      <c r="N157" s="89">
        <v>0</v>
      </c>
      <c r="Q157" s="98"/>
    </row>
    <row r="158" spans="1:17" s="97" customFormat="1" ht="15" customHeight="1">
      <c r="A158" s="107" t="s">
        <v>1</v>
      </c>
      <c r="B158" s="72"/>
      <c r="C158" s="55" t="s">
        <v>284</v>
      </c>
      <c r="D158" s="89">
        <v>130000</v>
      </c>
      <c r="E158" s="88">
        <f t="shared" si="73"/>
        <v>0</v>
      </c>
      <c r="F158" s="89">
        <f t="shared" si="85"/>
        <v>130000</v>
      </c>
      <c r="G158" s="89">
        <v>0</v>
      </c>
      <c r="H158" s="89">
        <v>0</v>
      </c>
      <c r="I158" s="89">
        <v>130000</v>
      </c>
      <c r="J158" s="89">
        <v>0</v>
      </c>
      <c r="K158" s="89">
        <v>0</v>
      </c>
      <c r="L158" s="89">
        <v>0</v>
      </c>
      <c r="M158" s="89">
        <v>0</v>
      </c>
      <c r="N158" s="89">
        <v>0</v>
      </c>
      <c r="Q158" s="98"/>
    </row>
    <row r="159" spans="1:14" ht="24" customHeight="1">
      <c r="A159" s="105" t="s">
        <v>329</v>
      </c>
      <c r="B159" s="213" t="s">
        <v>248</v>
      </c>
      <c r="C159" s="214"/>
      <c r="D159" s="90">
        <f>D160</f>
        <v>200000</v>
      </c>
      <c r="E159" s="90">
        <f t="shared" si="73"/>
        <v>0</v>
      </c>
      <c r="F159" s="94">
        <f t="shared" si="85"/>
        <v>200000</v>
      </c>
      <c r="G159" s="90">
        <f>G160</f>
        <v>0</v>
      </c>
      <c r="H159" s="90">
        <f aca="true" t="shared" si="90" ref="H159:N160">H160</f>
        <v>0</v>
      </c>
      <c r="I159" s="90">
        <f t="shared" si="90"/>
        <v>0</v>
      </c>
      <c r="J159" s="90">
        <f t="shared" si="90"/>
        <v>0</v>
      </c>
      <c r="K159" s="90">
        <f t="shared" si="90"/>
        <v>0</v>
      </c>
      <c r="L159" s="90">
        <f t="shared" si="90"/>
        <v>0</v>
      </c>
      <c r="M159" s="90">
        <f t="shared" si="90"/>
        <v>0</v>
      </c>
      <c r="N159" s="90">
        <f t="shared" si="90"/>
        <v>200000</v>
      </c>
    </row>
    <row r="160" spans="1:14" ht="21" customHeight="1">
      <c r="A160" s="100"/>
      <c r="B160" s="74">
        <v>4</v>
      </c>
      <c r="C160" s="106" t="s">
        <v>122</v>
      </c>
      <c r="D160" s="88">
        <f>D161</f>
        <v>200000</v>
      </c>
      <c r="E160" s="88">
        <f t="shared" si="73"/>
        <v>0</v>
      </c>
      <c r="F160" s="88">
        <f t="shared" si="85"/>
        <v>200000</v>
      </c>
      <c r="G160" s="88">
        <f>G161</f>
        <v>0</v>
      </c>
      <c r="H160" s="88">
        <f t="shared" si="90"/>
        <v>0</v>
      </c>
      <c r="I160" s="88">
        <f t="shared" si="90"/>
        <v>0</v>
      </c>
      <c r="J160" s="88">
        <f t="shared" si="90"/>
        <v>0</v>
      </c>
      <c r="K160" s="88">
        <f t="shared" si="90"/>
        <v>0</v>
      </c>
      <c r="L160" s="88">
        <f t="shared" si="90"/>
        <v>0</v>
      </c>
      <c r="M160" s="88">
        <f t="shared" si="90"/>
        <v>0</v>
      </c>
      <c r="N160" s="88">
        <f t="shared" si="90"/>
        <v>200000</v>
      </c>
    </row>
    <row r="161" spans="1:14" ht="18" customHeight="1">
      <c r="A161" s="100"/>
      <c r="B161" s="74">
        <v>41</v>
      </c>
      <c r="C161" s="106" t="s">
        <v>123</v>
      </c>
      <c r="D161" s="88">
        <f>D164+D163+D162</f>
        <v>200000</v>
      </c>
      <c r="E161" s="88">
        <f t="shared" si="73"/>
        <v>0</v>
      </c>
      <c r="F161" s="88">
        <f t="shared" si="85"/>
        <v>200000</v>
      </c>
      <c r="G161" s="88">
        <f>G164+G163+G162</f>
        <v>0</v>
      </c>
      <c r="H161" s="88">
        <f aca="true" t="shared" si="91" ref="H161:N161">H164+H163+H162</f>
        <v>0</v>
      </c>
      <c r="I161" s="88">
        <f t="shared" si="91"/>
        <v>0</v>
      </c>
      <c r="J161" s="88">
        <f t="shared" si="91"/>
        <v>0</v>
      </c>
      <c r="K161" s="88">
        <f t="shared" si="91"/>
        <v>0</v>
      </c>
      <c r="L161" s="88">
        <f t="shared" si="91"/>
        <v>0</v>
      </c>
      <c r="M161" s="88">
        <f t="shared" si="91"/>
        <v>0</v>
      </c>
      <c r="N161" s="88">
        <f t="shared" si="91"/>
        <v>200000</v>
      </c>
    </row>
    <row r="162" spans="1:17" s="97" customFormat="1" ht="15" customHeight="1">
      <c r="A162" s="107" t="s">
        <v>1</v>
      </c>
      <c r="B162" s="72"/>
      <c r="C162" s="69" t="s">
        <v>278</v>
      </c>
      <c r="D162" s="89">
        <v>0</v>
      </c>
      <c r="E162" s="88">
        <f t="shared" si="73"/>
        <v>0</v>
      </c>
      <c r="F162" s="89">
        <f>SUM(G162:N162)</f>
        <v>0</v>
      </c>
      <c r="G162" s="89">
        <v>0</v>
      </c>
      <c r="H162" s="89">
        <v>0</v>
      </c>
      <c r="I162" s="89">
        <v>0</v>
      </c>
      <c r="J162" s="89">
        <v>0</v>
      </c>
      <c r="K162" s="89">
        <v>0</v>
      </c>
      <c r="L162" s="89">
        <v>0</v>
      </c>
      <c r="M162" s="89">
        <v>0</v>
      </c>
      <c r="N162" s="89">
        <v>0</v>
      </c>
      <c r="Q162" s="98"/>
    </row>
    <row r="163" spans="1:17" s="97" customFormat="1" ht="15" customHeight="1">
      <c r="A163" s="107" t="s">
        <v>1</v>
      </c>
      <c r="B163" s="72"/>
      <c r="C163" s="55" t="s">
        <v>284</v>
      </c>
      <c r="D163" s="89">
        <v>0</v>
      </c>
      <c r="E163" s="88">
        <f t="shared" si="73"/>
        <v>0</v>
      </c>
      <c r="F163" s="89">
        <f>SUM(G163:N163)</f>
        <v>0</v>
      </c>
      <c r="G163" s="89">
        <v>0</v>
      </c>
      <c r="H163" s="89">
        <v>0</v>
      </c>
      <c r="I163" s="89">
        <v>0</v>
      </c>
      <c r="J163" s="89">
        <v>0</v>
      </c>
      <c r="K163" s="89">
        <v>0</v>
      </c>
      <c r="L163" s="89">
        <v>0</v>
      </c>
      <c r="M163" s="89">
        <v>0</v>
      </c>
      <c r="N163" s="89">
        <v>0</v>
      </c>
      <c r="Q163" s="98"/>
    </row>
    <row r="164" spans="1:17" s="97" customFormat="1" ht="15" customHeight="1">
      <c r="A164" s="107"/>
      <c r="B164" s="72"/>
      <c r="C164" s="54" t="s">
        <v>296</v>
      </c>
      <c r="D164" s="89">
        <v>200000</v>
      </c>
      <c r="E164" s="88">
        <f t="shared" si="73"/>
        <v>0</v>
      </c>
      <c r="F164" s="89">
        <f t="shared" si="85"/>
        <v>200000</v>
      </c>
      <c r="G164" s="89">
        <v>0</v>
      </c>
      <c r="H164" s="89">
        <v>0</v>
      </c>
      <c r="I164" s="89">
        <v>0</v>
      </c>
      <c r="J164" s="89">
        <v>0</v>
      </c>
      <c r="K164" s="89">
        <v>0</v>
      </c>
      <c r="L164" s="89">
        <v>0</v>
      </c>
      <c r="M164" s="89">
        <v>0</v>
      </c>
      <c r="N164" s="89">
        <v>200000</v>
      </c>
      <c r="Q164" s="98"/>
    </row>
    <row r="165" spans="1:14" ht="24" customHeight="1">
      <c r="A165" s="105" t="s">
        <v>329</v>
      </c>
      <c r="B165" s="213" t="s">
        <v>112</v>
      </c>
      <c r="C165" s="214"/>
      <c r="D165" s="90">
        <f>D169</f>
        <v>320000</v>
      </c>
      <c r="E165" s="90">
        <f t="shared" si="73"/>
        <v>0</v>
      </c>
      <c r="F165" s="94">
        <f t="shared" si="85"/>
        <v>320000</v>
      </c>
      <c r="G165" s="90">
        <f aca="true" t="shared" si="92" ref="G165:N165">G169</f>
        <v>29400</v>
      </c>
      <c r="H165" s="90">
        <f t="shared" si="92"/>
        <v>0</v>
      </c>
      <c r="I165" s="90">
        <f t="shared" si="92"/>
        <v>100000</v>
      </c>
      <c r="J165" s="90">
        <f t="shared" si="92"/>
        <v>0</v>
      </c>
      <c r="K165" s="90">
        <f t="shared" si="92"/>
        <v>0</v>
      </c>
      <c r="L165" s="90">
        <f t="shared" si="92"/>
        <v>600</v>
      </c>
      <c r="M165" s="90">
        <f t="shared" si="92"/>
        <v>0</v>
      </c>
      <c r="N165" s="90">
        <f t="shared" si="92"/>
        <v>190000</v>
      </c>
    </row>
    <row r="166" spans="1:17" s="97" customFormat="1" ht="15" customHeight="1">
      <c r="A166" s="232" t="s">
        <v>11</v>
      </c>
      <c r="B166" s="232" t="s">
        <v>95</v>
      </c>
      <c r="C166" s="220" t="s">
        <v>15</v>
      </c>
      <c r="D166" s="232" t="s">
        <v>309</v>
      </c>
      <c r="E166" s="232" t="s">
        <v>310</v>
      </c>
      <c r="F166" s="243" t="s">
        <v>311</v>
      </c>
      <c r="G166" s="220" t="s">
        <v>312</v>
      </c>
      <c r="H166" s="220"/>
      <c r="I166" s="220"/>
      <c r="J166" s="220"/>
      <c r="K166" s="220"/>
      <c r="L166" s="220"/>
      <c r="M166" s="220"/>
      <c r="N166" s="220"/>
      <c r="Q166" s="98"/>
    </row>
    <row r="167" spans="1:17" s="149" customFormat="1" ht="44.25" customHeight="1">
      <c r="A167" s="220"/>
      <c r="B167" s="220"/>
      <c r="C167" s="220"/>
      <c r="D167" s="220"/>
      <c r="E167" s="220"/>
      <c r="F167" s="244"/>
      <c r="G167" s="99" t="s">
        <v>72</v>
      </c>
      <c r="H167" s="99" t="s">
        <v>12</v>
      </c>
      <c r="I167" s="99" t="s">
        <v>75</v>
      </c>
      <c r="J167" s="99" t="s">
        <v>73</v>
      </c>
      <c r="K167" s="99" t="s">
        <v>13</v>
      </c>
      <c r="L167" s="199" t="s">
        <v>231</v>
      </c>
      <c r="M167" s="99" t="s">
        <v>232</v>
      </c>
      <c r="N167" s="99" t="s">
        <v>99</v>
      </c>
      <c r="Q167" s="150"/>
    </row>
    <row r="168" spans="1:17" s="97" customFormat="1" ht="10.5" customHeight="1">
      <c r="A168" s="82">
        <v>1</v>
      </c>
      <c r="B168" s="82">
        <v>2</v>
      </c>
      <c r="C168" s="82">
        <v>3</v>
      </c>
      <c r="D168" s="82">
        <v>4</v>
      </c>
      <c r="E168" s="82">
        <v>5</v>
      </c>
      <c r="F168" s="82">
        <v>6</v>
      </c>
      <c r="G168" s="82">
        <v>7</v>
      </c>
      <c r="H168" s="82">
        <v>8</v>
      </c>
      <c r="I168" s="82">
        <v>9</v>
      </c>
      <c r="J168" s="82">
        <v>10</v>
      </c>
      <c r="K168" s="82">
        <v>11</v>
      </c>
      <c r="L168" s="82">
        <v>12</v>
      </c>
      <c r="M168" s="82">
        <v>13</v>
      </c>
      <c r="N168" s="82">
        <v>14</v>
      </c>
      <c r="Q168" s="98"/>
    </row>
    <row r="169" spans="1:14" ht="21" customHeight="1">
      <c r="A169" s="100"/>
      <c r="B169" s="74">
        <v>4</v>
      </c>
      <c r="C169" s="106" t="s">
        <v>122</v>
      </c>
      <c r="D169" s="88">
        <f>D170</f>
        <v>320000</v>
      </c>
      <c r="E169" s="88">
        <f>F169-D169</f>
        <v>0</v>
      </c>
      <c r="F169" s="88">
        <f t="shared" si="85"/>
        <v>320000</v>
      </c>
      <c r="G169" s="88">
        <f aca="true" t="shared" si="93" ref="G169:N169">G170</f>
        <v>29400</v>
      </c>
      <c r="H169" s="88">
        <f t="shared" si="93"/>
        <v>0</v>
      </c>
      <c r="I169" s="88">
        <f t="shared" si="93"/>
        <v>100000</v>
      </c>
      <c r="J169" s="88">
        <f t="shared" si="93"/>
        <v>0</v>
      </c>
      <c r="K169" s="88">
        <f t="shared" si="93"/>
        <v>0</v>
      </c>
      <c r="L169" s="88">
        <f t="shared" si="93"/>
        <v>600</v>
      </c>
      <c r="M169" s="88">
        <f t="shared" si="93"/>
        <v>0</v>
      </c>
      <c r="N169" s="88">
        <f t="shared" si="93"/>
        <v>190000</v>
      </c>
    </row>
    <row r="170" spans="1:14" ht="18" customHeight="1">
      <c r="A170" s="113" t="s">
        <v>1</v>
      </c>
      <c r="B170" s="114">
        <v>42</v>
      </c>
      <c r="C170" s="115" t="s">
        <v>124</v>
      </c>
      <c r="D170" s="136">
        <f>D171+D172+D174+D175+D173</f>
        <v>320000</v>
      </c>
      <c r="E170" s="88">
        <f aca="true" t="shared" si="94" ref="E170:E175">F170-D170</f>
        <v>0</v>
      </c>
      <c r="F170" s="136">
        <f t="shared" si="85"/>
        <v>320000</v>
      </c>
      <c r="G170" s="136">
        <f>G171+G172+G174+G175+G173</f>
        <v>29400</v>
      </c>
      <c r="H170" s="136">
        <f aca="true" t="shared" si="95" ref="H170:N170">H171+H172+H174+H175+H173</f>
        <v>0</v>
      </c>
      <c r="I170" s="136">
        <f t="shared" si="95"/>
        <v>100000</v>
      </c>
      <c r="J170" s="136">
        <f t="shared" si="95"/>
        <v>0</v>
      </c>
      <c r="K170" s="136">
        <f t="shared" si="95"/>
        <v>0</v>
      </c>
      <c r="L170" s="136">
        <f t="shared" si="95"/>
        <v>600</v>
      </c>
      <c r="M170" s="136">
        <f t="shared" si="95"/>
        <v>0</v>
      </c>
      <c r="N170" s="136">
        <f t="shared" si="95"/>
        <v>190000</v>
      </c>
    </row>
    <row r="171" spans="1:17" s="83" customFormat="1" ht="18" customHeight="1">
      <c r="A171" s="107" t="s">
        <v>1</v>
      </c>
      <c r="B171" s="72"/>
      <c r="C171" s="69" t="s">
        <v>278</v>
      </c>
      <c r="D171" s="89">
        <v>29400</v>
      </c>
      <c r="E171" s="88">
        <f t="shared" si="94"/>
        <v>0</v>
      </c>
      <c r="F171" s="89">
        <f t="shared" si="85"/>
        <v>29400</v>
      </c>
      <c r="G171" s="89">
        <v>29400</v>
      </c>
      <c r="H171" s="89">
        <v>0</v>
      </c>
      <c r="I171" s="89">
        <v>0</v>
      </c>
      <c r="J171" s="89">
        <v>0</v>
      </c>
      <c r="K171" s="89">
        <v>0</v>
      </c>
      <c r="L171" s="89">
        <v>0</v>
      </c>
      <c r="M171" s="89">
        <v>0</v>
      </c>
      <c r="N171" s="89">
        <v>0</v>
      </c>
      <c r="Q171" s="84"/>
    </row>
    <row r="172" spans="1:17" s="83" customFormat="1" ht="18" customHeight="1">
      <c r="A172" s="107" t="s">
        <v>1</v>
      </c>
      <c r="B172" s="72"/>
      <c r="C172" s="55" t="s">
        <v>284</v>
      </c>
      <c r="D172" s="89">
        <v>100000</v>
      </c>
      <c r="E172" s="88">
        <f t="shared" si="94"/>
        <v>0</v>
      </c>
      <c r="F172" s="89">
        <f>SUM(G172:N172)</f>
        <v>100000</v>
      </c>
      <c r="G172" s="89">
        <v>0</v>
      </c>
      <c r="H172" s="89">
        <v>0</v>
      </c>
      <c r="I172" s="89">
        <v>100000</v>
      </c>
      <c r="J172" s="89">
        <v>0</v>
      </c>
      <c r="K172" s="89">
        <v>0</v>
      </c>
      <c r="L172" s="89">
        <v>0</v>
      </c>
      <c r="M172" s="89">
        <v>0</v>
      </c>
      <c r="N172" s="89">
        <v>0</v>
      </c>
      <c r="Q172" s="84"/>
    </row>
    <row r="173" spans="1:17" s="83" customFormat="1" ht="18" customHeight="1">
      <c r="A173" s="107" t="s">
        <v>1</v>
      </c>
      <c r="B173" s="72"/>
      <c r="C173" s="54" t="s">
        <v>292</v>
      </c>
      <c r="D173" s="89">
        <v>0</v>
      </c>
      <c r="E173" s="88">
        <f t="shared" si="94"/>
        <v>0</v>
      </c>
      <c r="F173" s="89">
        <f>SUM(G173:N173)</f>
        <v>0</v>
      </c>
      <c r="G173" s="89">
        <v>0</v>
      </c>
      <c r="H173" s="89">
        <v>0</v>
      </c>
      <c r="I173" s="89">
        <v>0</v>
      </c>
      <c r="J173" s="89">
        <v>0</v>
      </c>
      <c r="K173" s="89">
        <v>0</v>
      </c>
      <c r="L173" s="89">
        <v>0</v>
      </c>
      <c r="M173" s="89">
        <v>0</v>
      </c>
      <c r="N173" s="89">
        <v>0</v>
      </c>
      <c r="Q173" s="84"/>
    </row>
    <row r="174" spans="1:17" s="83" customFormat="1" ht="18" customHeight="1">
      <c r="A174" s="107" t="s">
        <v>1</v>
      </c>
      <c r="B174" s="72"/>
      <c r="C174" s="55" t="s">
        <v>290</v>
      </c>
      <c r="D174" s="89">
        <v>600</v>
      </c>
      <c r="E174" s="88">
        <f t="shared" si="94"/>
        <v>0</v>
      </c>
      <c r="F174" s="89">
        <f>SUM(G174:N174)</f>
        <v>600</v>
      </c>
      <c r="G174" s="89">
        <v>0</v>
      </c>
      <c r="H174" s="89">
        <v>0</v>
      </c>
      <c r="I174" s="89">
        <v>0</v>
      </c>
      <c r="J174" s="89">
        <v>0</v>
      </c>
      <c r="K174" s="89">
        <v>0</v>
      </c>
      <c r="L174" s="89">
        <v>600</v>
      </c>
      <c r="M174" s="89">
        <v>0</v>
      </c>
      <c r="N174" s="89">
        <v>0</v>
      </c>
      <c r="Q174" s="84"/>
    </row>
    <row r="175" spans="1:17" s="83" customFormat="1" ht="18" customHeight="1">
      <c r="A175" s="107" t="s">
        <v>1</v>
      </c>
      <c r="B175" s="72"/>
      <c r="C175" s="54" t="s">
        <v>296</v>
      </c>
      <c r="D175" s="89">
        <v>190000</v>
      </c>
      <c r="E175" s="88">
        <f t="shared" si="94"/>
        <v>0</v>
      </c>
      <c r="F175" s="89">
        <f>SUM(G175:N175)</f>
        <v>190000</v>
      </c>
      <c r="G175" s="89">
        <v>0</v>
      </c>
      <c r="H175" s="89">
        <v>0</v>
      </c>
      <c r="I175" s="89">
        <v>0</v>
      </c>
      <c r="J175" s="89">
        <v>0</v>
      </c>
      <c r="K175" s="89">
        <v>0</v>
      </c>
      <c r="L175" s="89">
        <v>0</v>
      </c>
      <c r="M175" s="89">
        <v>0</v>
      </c>
      <c r="N175" s="89">
        <v>190000</v>
      </c>
      <c r="Q175" s="84"/>
    </row>
    <row r="176" spans="1:14" ht="27.75" customHeight="1">
      <c r="A176" s="116"/>
      <c r="B176" s="223" t="s">
        <v>113</v>
      </c>
      <c r="C176" s="224"/>
      <c r="D176" s="137">
        <f>D177+D182+D186+D190+D194+D209+D202+D216</f>
        <v>600100</v>
      </c>
      <c r="E176" s="137">
        <f aca="true" t="shared" si="96" ref="E176:E196">F176-D176</f>
        <v>0</v>
      </c>
      <c r="F176" s="137">
        <f t="shared" si="85"/>
        <v>600100</v>
      </c>
      <c r="G176" s="137">
        <f aca="true" t="shared" si="97" ref="G176:N176">G177+G182+G186+G190+G194+G209+G202+G216</f>
        <v>173600</v>
      </c>
      <c r="H176" s="137">
        <f t="shared" si="97"/>
        <v>0</v>
      </c>
      <c r="I176" s="137">
        <f t="shared" si="97"/>
        <v>2500</v>
      </c>
      <c r="J176" s="137">
        <f t="shared" si="97"/>
        <v>409000</v>
      </c>
      <c r="K176" s="137">
        <f t="shared" si="97"/>
        <v>0</v>
      </c>
      <c r="L176" s="137">
        <f t="shared" si="97"/>
        <v>0</v>
      </c>
      <c r="M176" s="137">
        <f t="shared" si="97"/>
        <v>0</v>
      </c>
      <c r="N176" s="137">
        <f t="shared" si="97"/>
        <v>15000</v>
      </c>
    </row>
    <row r="177" spans="1:14" ht="24" customHeight="1">
      <c r="A177" s="105" t="s">
        <v>331</v>
      </c>
      <c r="B177" s="213" t="s">
        <v>114</v>
      </c>
      <c r="C177" s="214"/>
      <c r="D177" s="90">
        <f>D178</f>
        <v>5000</v>
      </c>
      <c r="E177" s="90">
        <f t="shared" si="96"/>
        <v>0</v>
      </c>
      <c r="F177" s="94">
        <f>SUM(G177:N177)</f>
        <v>5000</v>
      </c>
      <c r="G177" s="90">
        <f aca="true" t="shared" si="98" ref="G177:N177">G178</f>
        <v>4000</v>
      </c>
      <c r="H177" s="90">
        <f t="shared" si="98"/>
        <v>0</v>
      </c>
      <c r="I177" s="90">
        <f t="shared" si="98"/>
        <v>1000</v>
      </c>
      <c r="J177" s="90">
        <f t="shared" si="98"/>
        <v>0</v>
      </c>
      <c r="K177" s="90">
        <f t="shared" si="98"/>
        <v>0</v>
      </c>
      <c r="L177" s="90">
        <f t="shared" si="98"/>
        <v>0</v>
      </c>
      <c r="M177" s="90">
        <f t="shared" si="98"/>
        <v>0</v>
      </c>
      <c r="N177" s="90">
        <f t="shared" si="98"/>
        <v>0</v>
      </c>
    </row>
    <row r="178" spans="1:14" ht="21" customHeight="1">
      <c r="A178" s="100" t="s">
        <v>1</v>
      </c>
      <c r="B178" s="74">
        <v>3</v>
      </c>
      <c r="C178" s="106" t="s">
        <v>3</v>
      </c>
      <c r="D178" s="88">
        <f>D179</f>
        <v>5000</v>
      </c>
      <c r="E178" s="88">
        <f t="shared" si="96"/>
        <v>0</v>
      </c>
      <c r="F178" s="88">
        <f t="shared" si="85"/>
        <v>5000</v>
      </c>
      <c r="G178" s="88">
        <f>G179</f>
        <v>4000</v>
      </c>
      <c r="H178" s="88">
        <f aca="true" t="shared" si="99" ref="H178:N178">H179</f>
        <v>0</v>
      </c>
      <c r="I178" s="88">
        <f t="shared" si="99"/>
        <v>1000</v>
      </c>
      <c r="J178" s="88">
        <f t="shared" si="99"/>
        <v>0</v>
      </c>
      <c r="K178" s="88">
        <f t="shared" si="99"/>
        <v>0</v>
      </c>
      <c r="L178" s="88">
        <f t="shared" si="99"/>
        <v>0</v>
      </c>
      <c r="M178" s="88">
        <f t="shared" si="99"/>
        <v>0</v>
      </c>
      <c r="N178" s="88">
        <f t="shared" si="99"/>
        <v>0</v>
      </c>
    </row>
    <row r="179" spans="1:14" ht="18" customHeight="1">
      <c r="A179" s="100"/>
      <c r="B179" s="74">
        <v>32</v>
      </c>
      <c r="C179" s="106" t="s">
        <v>7</v>
      </c>
      <c r="D179" s="88">
        <f>D180+D181</f>
        <v>5000</v>
      </c>
      <c r="E179" s="88">
        <f t="shared" si="96"/>
        <v>0</v>
      </c>
      <c r="F179" s="88">
        <f t="shared" si="85"/>
        <v>5000</v>
      </c>
      <c r="G179" s="88">
        <f>G180+G181</f>
        <v>4000</v>
      </c>
      <c r="H179" s="88">
        <f aca="true" t="shared" si="100" ref="H179:N179">H180+H181</f>
        <v>0</v>
      </c>
      <c r="I179" s="88">
        <f t="shared" si="100"/>
        <v>1000</v>
      </c>
      <c r="J179" s="88">
        <f t="shared" si="100"/>
        <v>0</v>
      </c>
      <c r="K179" s="88">
        <f t="shared" si="100"/>
        <v>0</v>
      </c>
      <c r="L179" s="88">
        <f t="shared" si="100"/>
        <v>0</v>
      </c>
      <c r="M179" s="88">
        <f t="shared" si="100"/>
        <v>0</v>
      </c>
      <c r="N179" s="88">
        <f t="shared" si="100"/>
        <v>0</v>
      </c>
    </row>
    <row r="180" spans="1:17" s="97" customFormat="1" ht="15" customHeight="1">
      <c r="A180" s="107"/>
      <c r="B180" s="72"/>
      <c r="C180" s="69" t="s">
        <v>278</v>
      </c>
      <c r="D180" s="89">
        <v>4000</v>
      </c>
      <c r="E180" s="88">
        <f t="shared" si="96"/>
        <v>0</v>
      </c>
      <c r="F180" s="89">
        <f t="shared" si="85"/>
        <v>4000</v>
      </c>
      <c r="G180" s="89">
        <v>4000</v>
      </c>
      <c r="H180" s="89">
        <v>0</v>
      </c>
      <c r="I180" s="89">
        <v>0</v>
      </c>
      <c r="J180" s="89">
        <v>0</v>
      </c>
      <c r="K180" s="89">
        <v>0</v>
      </c>
      <c r="L180" s="89">
        <v>0</v>
      </c>
      <c r="M180" s="89">
        <v>0</v>
      </c>
      <c r="N180" s="89">
        <v>0</v>
      </c>
      <c r="Q180" s="98"/>
    </row>
    <row r="181" spans="1:17" s="97" customFormat="1" ht="15" customHeight="1">
      <c r="A181" s="107"/>
      <c r="B181" s="72"/>
      <c r="C181" s="55" t="s">
        <v>284</v>
      </c>
      <c r="D181" s="89">
        <v>1000</v>
      </c>
      <c r="E181" s="88">
        <f t="shared" si="96"/>
        <v>0</v>
      </c>
      <c r="F181" s="89">
        <f>SUM(G181:N181)</f>
        <v>1000</v>
      </c>
      <c r="G181" s="89">
        <v>0</v>
      </c>
      <c r="H181" s="89">
        <v>0</v>
      </c>
      <c r="I181" s="89">
        <v>1000</v>
      </c>
      <c r="J181" s="89">
        <v>0</v>
      </c>
      <c r="K181" s="89">
        <v>0</v>
      </c>
      <c r="L181" s="89">
        <v>0</v>
      </c>
      <c r="M181" s="89">
        <v>0</v>
      </c>
      <c r="N181" s="89">
        <v>0</v>
      </c>
      <c r="Q181" s="98"/>
    </row>
    <row r="182" spans="1:14" ht="37.5" customHeight="1">
      <c r="A182" s="105" t="s">
        <v>331</v>
      </c>
      <c r="B182" s="219" t="s">
        <v>249</v>
      </c>
      <c r="C182" s="252"/>
      <c r="D182" s="90">
        <f>D183</f>
        <v>5000</v>
      </c>
      <c r="E182" s="90">
        <f t="shared" si="96"/>
        <v>0</v>
      </c>
      <c r="F182" s="94">
        <f>SUM(G182:N182)</f>
        <v>5000</v>
      </c>
      <c r="G182" s="90">
        <f>G183</f>
        <v>5000</v>
      </c>
      <c r="H182" s="90">
        <f aca="true" t="shared" si="101" ref="H182:N182">H183</f>
        <v>0</v>
      </c>
      <c r="I182" s="90">
        <f t="shared" si="101"/>
        <v>0</v>
      </c>
      <c r="J182" s="90">
        <f t="shared" si="101"/>
        <v>0</v>
      </c>
      <c r="K182" s="90">
        <f t="shared" si="101"/>
        <v>0</v>
      </c>
      <c r="L182" s="90">
        <f t="shared" si="101"/>
        <v>0</v>
      </c>
      <c r="M182" s="90">
        <f t="shared" si="101"/>
        <v>0</v>
      </c>
      <c r="N182" s="90">
        <f t="shared" si="101"/>
        <v>0</v>
      </c>
    </row>
    <row r="183" spans="1:14" ht="21" customHeight="1">
      <c r="A183" s="100" t="s">
        <v>1</v>
      </c>
      <c r="B183" s="74">
        <v>3</v>
      </c>
      <c r="C183" s="106" t="s">
        <v>3</v>
      </c>
      <c r="D183" s="88">
        <f>D184</f>
        <v>5000</v>
      </c>
      <c r="E183" s="88">
        <f t="shared" si="96"/>
        <v>0</v>
      </c>
      <c r="F183" s="88">
        <f>SUM(G183:N183)</f>
        <v>5000</v>
      </c>
      <c r="G183" s="88">
        <f>G184</f>
        <v>5000</v>
      </c>
      <c r="H183" s="88">
        <f aca="true" t="shared" si="102" ref="H183:N183">H184</f>
        <v>0</v>
      </c>
      <c r="I183" s="88">
        <f t="shared" si="102"/>
        <v>0</v>
      </c>
      <c r="J183" s="88">
        <f t="shared" si="102"/>
        <v>0</v>
      </c>
      <c r="K183" s="88">
        <f t="shared" si="102"/>
        <v>0</v>
      </c>
      <c r="L183" s="88">
        <f t="shared" si="102"/>
        <v>0</v>
      </c>
      <c r="M183" s="88">
        <f t="shared" si="102"/>
        <v>0</v>
      </c>
      <c r="N183" s="88">
        <f t="shared" si="102"/>
        <v>0</v>
      </c>
    </row>
    <row r="184" spans="1:14" ht="18" customHeight="1">
      <c r="A184" s="100"/>
      <c r="B184" s="74">
        <v>38</v>
      </c>
      <c r="C184" s="106" t="s">
        <v>120</v>
      </c>
      <c r="D184" s="88">
        <f aca="true" t="shared" si="103" ref="D184:N184">D185</f>
        <v>5000</v>
      </c>
      <c r="E184" s="88">
        <f t="shared" si="96"/>
        <v>0</v>
      </c>
      <c r="F184" s="88">
        <f t="shared" si="85"/>
        <v>5000</v>
      </c>
      <c r="G184" s="88">
        <f t="shared" si="103"/>
        <v>5000</v>
      </c>
      <c r="H184" s="88">
        <f t="shared" si="103"/>
        <v>0</v>
      </c>
      <c r="I184" s="88">
        <f t="shared" si="103"/>
        <v>0</v>
      </c>
      <c r="J184" s="88">
        <f t="shared" si="103"/>
        <v>0</v>
      </c>
      <c r="K184" s="88">
        <f t="shared" si="103"/>
        <v>0</v>
      </c>
      <c r="L184" s="88">
        <f t="shared" si="103"/>
        <v>0</v>
      </c>
      <c r="M184" s="88">
        <f t="shared" si="103"/>
        <v>0</v>
      </c>
      <c r="N184" s="88">
        <f t="shared" si="103"/>
        <v>0</v>
      </c>
    </row>
    <row r="185" spans="1:17" s="97" customFormat="1" ht="15" customHeight="1">
      <c r="A185" s="107" t="s">
        <v>1</v>
      </c>
      <c r="B185" s="72"/>
      <c r="C185" s="69" t="s">
        <v>278</v>
      </c>
      <c r="D185" s="89">
        <v>5000</v>
      </c>
      <c r="E185" s="88">
        <f t="shared" si="96"/>
        <v>0</v>
      </c>
      <c r="F185" s="89">
        <f t="shared" si="85"/>
        <v>5000</v>
      </c>
      <c r="G185" s="89">
        <v>5000</v>
      </c>
      <c r="H185" s="89">
        <v>0</v>
      </c>
      <c r="I185" s="89">
        <v>0</v>
      </c>
      <c r="J185" s="89">
        <v>0</v>
      </c>
      <c r="K185" s="89">
        <v>0</v>
      </c>
      <c r="L185" s="89">
        <v>0</v>
      </c>
      <c r="M185" s="89">
        <v>0</v>
      </c>
      <c r="N185" s="89">
        <v>0</v>
      </c>
      <c r="Q185" s="98"/>
    </row>
    <row r="186" spans="1:14" ht="24" customHeight="1">
      <c r="A186" s="105" t="s">
        <v>331</v>
      </c>
      <c r="B186" s="219" t="s">
        <v>250</v>
      </c>
      <c r="C186" s="214"/>
      <c r="D186" s="90">
        <f>D187</f>
        <v>1000</v>
      </c>
      <c r="E186" s="90">
        <f t="shared" si="96"/>
        <v>0</v>
      </c>
      <c r="F186" s="94">
        <f aca="true" t="shared" si="104" ref="F186:F212">SUM(G186:N186)</f>
        <v>1000</v>
      </c>
      <c r="G186" s="90">
        <f>G187</f>
        <v>1000</v>
      </c>
      <c r="H186" s="90">
        <f aca="true" t="shared" si="105" ref="H186:N188">H187</f>
        <v>0</v>
      </c>
      <c r="I186" s="90">
        <f t="shared" si="105"/>
        <v>0</v>
      </c>
      <c r="J186" s="90">
        <f t="shared" si="105"/>
        <v>0</v>
      </c>
      <c r="K186" s="90">
        <f t="shared" si="105"/>
        <v>0</v>
      </c>
      <c r="L186" s="90">
        <f t="shared" si="105"/>
        <v>0</v>
      </c>
      <c r="M186" s="90">
        <f t="shared" si="105"/>
        <v>0</v>
      </c>
      <c r="N186" s="90">
        <f t="shared" si="105"/>
        <v>0</v>
      </c>
    </row>
    <row r="187" spans="1:14" ht="21" customHeight="1">
      <c r="A187" s="100"/>
      <c r="B187" s="74">
        <v>4</v>
      </c>
      <c r="C187" s="106" t="s">
        <v>122</v>
      </c>
      <c r="D187" s="88">
        <f>D188</f>
        <v>1000</v>
      </c>
      <c r="E187" s="88">
        <f t="shared" si="96"/>
        <v>0</v>
      </c>
      <c r="F187" s="88">
        <f t="shared" si="104"/>
        <v>1000</v>
      </c>
      <c r="G187" s="88">
        <f>G188</f>
        <v>1000</v>
      </c>
      <c r="H187" s="88">
        <f t="shared" si="105"/>
        <v>0</v>
      </c>
      <c r="I187" s="88">
        <f t="shared" si="105"/>
        <v>0</v>
      </c>
      <c r="J187" s="88">
        <f t="shared" si="105"/>
        <v>0</v>
      </c>
      <c r="K187" s="88">
        <f t="shared" si="105"/>
        <v>0</v>
      </c>
      <c r="L187" s="88">
        <f t="shared" si="105"/>
        <v>0</v>
      </c>
      <c r="M187" s="88">
        <f t="shared" si="105"/>
        <v>0</v>
      </c>
      <c r="N187" s="88">
        <f t="shared" si="105"/>
        <v>0</v>
      </c>
    </row>
    <row r="188" spans="1:14" ht="18" customHeight="1">
      <c r="A188" s="100"/>
      <c r="B188" s="74">
        <v>41</v>
      </c>
      <c r="C188" s="106" t="s">
        <v>123</v>
      </c>
      <c r="D188" s="88">
        <f>D189</f>
        <v>1000</v>
      </c>
      <c r="E188" s="88">
        <f t="shared" si="96"/>
        <v>0</v>
      </c>
      <c r="F188" s="88">
        <f t="shared" si="104"/>
        <v>1000</v>
      </c>
      <c r="G188" s="88">
        <f>G189</f>
        <v>1000</v>
      </c>
      <c r="H188" s="88">
        <f t="shared" si="105"/>
        <v>0</v>
      </c>
      <c r="I188" s="88">
        <f t="shared" si="105"/>
        <v>0</v>
      </c>
      <c r="J188" s="88">
        <f t="shared" si="105"/>
        <v>0</v>
      </c>
      <c r="K188" s="88">
        <f t="shared" si="105"/>
        <v>0</v>
      </c>
      <c r="L188" s="88">
        <f t="shared" si="105"/>
        <v>0</v>
      </c>
      <c r="M188" s="88">
        <f t="shared" si="105"/>
        <v>0</v>
      </c>
      <c r="N188" s="88">
        <f t="shared" si="105"/>
        <v>0</v>
      </c>
    </row>
    <row r="189" spans="1:17" s="97" customFormat="1" ht="15" customHeight="1">
      <c r="A189" s="107"/>
      <c r="B189" s="72"/>
      <c r="C189" s="69" t="s">
        <v>278</v>
      </c>
      <c r="D189" s="89">
        <v>1000</v>
      </c>
      <c r="E189" s="88">
        <f t="shared" si="96"/>
        <v>0</v>
      </c>
      <c r="F189" s="89">
        <f t="shared" si="104"/>
        <v>1000</v>
      </c>
      <c r="G189" s="89">
        <v>1000</v>
      </c>
      <c r="H189" s="89">
        <v>0</v>
      </c>
      <c r="I189" s="89">
        <v>0</v>
      </c>
      <c r="J189" s="89">
        <v>0</v>
      </c>
      <c r="K189" s="89">
        <v>0</v>
      </c>
      <c r="L189" s="142">
        <v>0</v>
      </c>
      <c r="M189" s="89">
        <v>0</v>
      </c>
      <c r="N189" s="89">
        <v>0</v>
      </c>
      <c r="Q189" s="98"/>
    </row>
    <row r="190" spans="1:14" ht="24" customHeight="1">
      <c r="A190" s="105" t="s">
        <v>332</v>
      </c>
      <c r="B190" s="213" t="s">
        <v>115</v>
      </c>
      <c r="C190" s="214"/>
      <c r="D190" s="90">
        <f aca="true" t="shared" si="106" ref="D190:N191">D191</f>
        <v>4000</v>
      </c>
      <c r="E190" s="90">
        <f t="shared" si="96"/>
        <v>0</v>
      </c>
      <c r="F190" s="94">
        <f t="shared" si="104"/>
        <v>4000</v>
      </c>
      <c r="G190" s="90">
        <f t="shared" si="106"/>
        <v>4000</v>
      </c>
      <c r="H190" s="90">
        <f t="shared" si="106"/>
        <v>0</v>
      </c>
      <c r="I190" s="90">
        <f t="shared" si="106"/>
        <v>0</v>
      </c>
      <c r="J190" s="90">
        <f t="shared" si="106"/>
        <v>0</v>
      </c>
      <c r="K190" s="90">
        <f t="shared" si="106"/>
        <v>0</v>
      </c>
      <c r="L190" s="90">
        <f t="shared" si="106"/>
        <v>0</v>
      </c>
      <c r="M190" s="90">
        <f t="shared" si="106"/>
        <v>0</v>
      </c>
      <c r="N190" s="90">
        <f t="shared" si="106"/>
        <v>0</v>
      </c>
    </row>
    <row r="191" spans="1:14" ht="21" customHeight="1">
      <c r="A191" s="100" t="s">
        <v>1</v>
      </c>
      <c r="B191" s="74">
        <v>3</v>
      </c>
      <c r="C191" s="106" t="s">
        <v>3</v>
      </c>
      <c r="D191" s="88">
        <f>D192</f>
        <v>4000</v>
      </c>
      <c r="E191" s="88">
        <f t="shared" si="96"/>
        <v>0</v>
      </c>
      <c r="F191" s="88">
        <f t="shared" si="104"/>
        <v>4000</v>
      </c>
      <c r="G191" s="88">
        <f>G192</f>
        <v>4000</v>
      </c>
      <c r="H191" s="88">
        <f t="shared" si="106"/>
        <v>0</v>
      </c>
      <c r="I191" s="88">
        <f t="shared" si="106"/>
        <v>0</v>
      </c>
      <c r="J191" s="88">
        <f t="shared" si="106"/>
        <v>0</v>
      </c>
      <c r="K191" s="88">
        <f t="shared" si="106"/>
        <v>0</v>
      </c>
      <c r="L191" s="88">
        <f t="shared" si="106"/>
        <v>0</v>
      </c>
      <c r="M191" s="88">
        <f t="shared" si="106"/>
        <v>0</v>
      </c>
      <c r="N191" s="88">
        <f t="shared" si="106"/>
        <v>0</v>
      </c>
    </row>
    <row r="192" spans="1:14" ht="18" customHeight="1">
      <c r="A192" s="100"/>
      <c r="B192" s="74">
        <v>32</v>
      </c>
      <c r="C192" s="106" t="s">
        <v>7</v>
      </c>
      <c r="D192" s="88">
        <f>D193</f>
        <v>4000</v>
      </c>
      <c r="E192" s="88">
        <f t="shared" si="96"/>
        <v>0</v>
      </c>
      <c r="F192" s="88">
        <f t="shared" si="104"/>
        <v>4000</v>
      </c>
      <c r="G192" s="88">
        <f aca="true" t="shared" si="107" ref="G192:N192">G193</f>
        <v>4000</v>
      </c>
      <c r="H192" s="88">
        <f t="shared" si="107"/>
        <v>0</v>
      </c>
      <c r="I192" s="88">
        <f t="shared" si="107"/>
        <v>0</v>
      </c>
      <c r="J192" s="88">
        <f t="shared" si="107"/>
        <v>0</v>
      </c>
      <c r="K192" s="88">
        <f t="shared" si="107"/>
        <v>0</v>
      </c>
      <c r="L192" s="88">
        <f t="shared" si="107"/>
        <v>0</v>
      </c>
      <c r="M192" s="88">
        <f t="shared" si="107"/>
        <v>0</v>
      </c>
      <c r="N192" s="88">
        <f t="shared" si="107"/>
        <v>0</v>
      </c>
    </row>
    <row r="193" spans="1:17" s="97" customFormat="1" ht="15" customHeight="1">
      <c r="A193" s="107"/>
      <c r="B193" s="72"/>
      <c r="C193" s="69" t="s">
        <v>278</v>
      </c>
      <c r="D193" s="89">
        <v>4000</v>
      </c>
      <c r="E193" s="88">
        <f t="shared" si="96"/>
        <v>0</v>
      </c>
      <c r="F193" s="89">
        <f t="shared" si="104"/>
        <v>4000</v>
      </c>
      <c r="G193" s="89">
        <v>4000</v>
      </c>
      <c r="H193" s="89">
        <v>0</v>
      </c>
      <c r="I193" s="89">
        <v>0</v>
      </c>
      <c r="J193" s="89">
        <v>0</v>
      </c>
      <c r="K193" s="89">
        <v>0</v>
      </c>
      <c r="L193" s="89">
        <v>0</v>
      </c>
      <c r="M193" s="89">
        <v>0</v>
      </c>
      <c r="N193" s="89">
        <v>0</v>
      </c>
      <c r="Q193" s="98"/>
    </row>
    <row r="194" spans="1:14" ht="25.5" customHeight="1">
      <c r="A194" s="105" t="s">
        <v>332</v>
      </c>
      <c r="B194" s="219" t="s">
        <v>187</v>
      </c>
      <c r="C194" s="214"/>
      <c r="D194" s="90">
        <f>D195</f>
        <v>0</v>
      </c>
      <c r="E194" s="90">
        <f t="shared" si="96"/>
        <v>70000</v>
      </c>
      <c r="F194" s="94">
        <f t="shared" si="104"/>
        <v>70000</v>
      </c>
      <c r="G194" s="90">
        <f>G195</f>
        <v>70000</v>
      </c>
      <c r="H194" s="90">
        <f aca="true" t="shared" si="108" ref="H194:N194">H195</f>
        <v>0</v>
      </c>
      <c r="I194" s="90">
        <f t="shared" si="108"/>
        <v>0</v>
      </c>
      <c r="J194" s="90">
        <f t="shared" si="108"/>
        <v>0</v>
      </c>
      <c r="K194" s="90">
        <f t="shared" si="108"/>
        <v>0</v>
      </c>
      <c r="L194" s="90">
        <f t="shared" si="108"/>
        <v>0</v>
      </c>
      <c r="M194" s="90">
        <f t="shared" si="108"/>
        <v>0</v>
      </c>
      <c r="N194" s="90">
        <f t="shared" si="108"/>
        <v>0</v>
      </c>
    </row>
    <row r="195" spans="1:14" ht="21" customHeight="1">
      <c r="A195" s="100" t="s">
        <v>1</v>
      </c>
      <c r="B195" s="74">
        <v>3</v>
      </c>
      <c r="C195" s="106" t="s">
        <v>3</v>
      </c>
      <c r="D195" s="88">
        <f>D196</f>
        <v>0</v>
      </c>
      <c r="E195" s="88">
        <f t="shared" si="96"/>
        <v>70000</v>
      </c>
      <c r="F195" s="88">
        <f t="shared" si="104"/>
        <v>70000</v>
      </c>
      <c r="G195" s="88">
        <f>G196</f>
        <v>70000</v>
      </c>
      <c r="H195" s="88">
        <f aca="true" t="shared" si="109" ref="H195:N195">H196</f>
        <v>0</v>
      </c>
      <c r="I195" s="88">
        <f t="shared" si="109"/>
        <v>0</v>
      </c>
      <c r="J195" s="88">
        <f t="shared" si="109"/>
        <v>0</v>
      </c>
      <c r="K195" s="88">
        <f t="shared" si="109"/>
        <v>0</v>
      </c>
      <c r="L195" s="88">
        <f t="shared" si="109"/>
        <v>0</v>
      </c>
      <c r="M195" s="88">
        <f t="shared" si="109"/>
        <v>0</v>
      </c>
      <c r="N195" s="88">
        <f t="shared" si="109"/>
        <v>0</v>
      </c>
    </row>
    <row r="196" spans="1:14" ht="18" customHeight="1">
      <c r="A196" s="100"/>
      <c r="B196" s="74">
        <v>38</v>
      </c>
      <c r="C196" s="106" t="s">
        <v>120</v>
      </c>
      <c r="D196" s="88">
        <f>D200+D201</f>
        <v>0</v>
      </c>
      <c r="E196" s="88">
        <f t="shared" si="96"/>
        <v>70000</v>
      </c>
      <c r="F196" s="88">
        <f t="shared" si="104"/>
        <v>70000</v>
      </c>
      <c r="G196" s="88">
        <f>G200+G201</f>
        <v>70000</v>
      </c>
      <c r="H196" s="88">
        <f aca="true" t="shared" si="110" ref="H196:N196">H200+H201</f>
        <v>0</v>
      </c>
      <c r="I196" s="88">
        <f t="shared" si="110"/>
        <v>0</v>
      </c>
      <c r="J196" s="88">
        <f t="shared" si="110"/>
        <v>0</v>
      </c>
      <c r="K196" s="88">
        <f t="shared" si="110"/>
        <v>0</v>
      </c>
      <c r="L196" s="88">
        <f t="shared" si="110"/>
        <v>0</v>
      </c>
      <c r="M196" s="88">
        <f t="shared" si="110"/>
        <v>0</v>
      </c>
      <c r="N196" s="88">
        <f t="shared" si="110"/>
        <v>0</v>
      </c>
    </row>
    <row r="197" spans="1:17" s="97" customFormat="1" ht="15" customHeight="1">
      <c r="A197" s="232" t="s">
        <v>11</v>
      </c>
      <c r="B197" s="232" t="s">
        <v>95</v>
      </c>
      <c r="C197" s="220" t="s">
        <v>15</v>
      </c>
      <c r="D197" s="232" t="s">
        <v>309</v>
      </c>
      <c r="E197" s="232" t="s">
        <v>310</v>
      </c>
      <c r="F197" s="243" t="s">
        <v>311</v>
      </c>
      <c r="G197" s="220" t="s">
        <v>312</v>
      </c>
      <c r="H197" s="220"/>
      <c r="I197" s="220"/>
      <c r="J197" s="220"/>
      <c r="K197" s="220"/>
      <c r="L197" s="220"/>
      <c r="M197" s="220"/>
      <c r="N197" s="220"/>
      <c r="Q197" s="98"/>
    </row>
    <row r="198" spans="1:17" s="149" customFormat="1" ht="44.25" customHeight="1">
      <c r="A198" s="220"/>
      <c r="B198" s="220"/>
      <c r="C198" s="220"/>
      <c r="D198" s="220"/>
      <c r="E198" s="220"/>
      <c r="F198" s="244"/>
      <c r="G198" s="99" t="s">
        <v>72</v>
      </c>
      <c r="H198" s="99" t="s">
        <v>12</v>
      </c>
      <c r="I198" s="99" t="s">
        <v>75</v>
      </c>
      <c r="J198" s="99" t="s">
        <v>73</v>
      </c>
      <c r="K198" s="99" t="s">
        <v>13</v>
      </c>
      <c r="L198" s="199" t="s">
        <v>231</v>
      </c>
      <c r="M198" s="99" t="s">
        <v>232</v>
      </c>
      <c r="N198" s="99" t="s">
        <v>99</v>
      </c>
      <c r="Q198" s="150"/>
    </row>
    <row r="199" spans="1:17" s="97" customFormat="1" ht="10.5" customHeight="1">
      <c r="A199" s="82">
        <v>1</v>
      </c>
      <c r="B199" s="82">
        <v>2</v>
      </c>
      <c r="C199" s="82">
        <v>3</v>
      </c>
      <c r="D199" s="82">
        <v>4</v>
      </c>
      <c r="E199" s="82">
        <v>5</v>
      </c>
      <c r="F199" s="82">
        <v>6</v>
      </c>
      <c r="G199" s="82">
        <v>7</v>
      </c>
      <c r="H199" s="82">
        <v>8</v>
      </c>
      <c r="I199" s="82">
        <v>9</v>
      </c>
      <c r="J199" s="82">
        <v>10</v>
      </c>
      <c r="K199" s="82">
        <v>11</v>
      </c>
      <c r="L199" s="82">
        <v>12</v>
      </c>
      <c r="M199" s="82">
        <v>13</v>
      </c>
      <c r="N199" s="82">
        <v>14</v>
      </c>
      <c r="Q199" s="98"/>
    </row>
    <row r="200" spans="1:17" s="97" customFormat="1" ht="15" customHeight="1">
      <c r="A200" s="107" t="s">
        <v>1</v>
      </c>
      <c r="B200" s="72"/>
      <c r="C200" s="69" t="s">
        <v>278</v>
      </c>
      <c r="D200" s="89">
        <v>0</v>
      </c>
      <c r="E200" s="89">
        <f aca="true" t="shared" si="111" ref="E200:E229">F200-D200</f>
        <v>70000</v>
      </c>
      <c r="F200" s="89">
        <f t="shared" si="104"/>
        <v>70000</v>
      </c>
      <c r="G200" s="89">
        <v>70000</v>
      </c>
      <c r="H200" s="89">
        <v>0</v>
      </c>
      <c r="I200" s="89">
        <v>0</v>
      </c>
      <c r="J200" s="89">
        <v>0</v>
      </c>
      <c r="K200" s="89">
        <v>0</v>
      </c>
      <c r="L200" s="89">
        <v>0</v>
      </c>
      <c r="M200" s="89">
        <v>0</v>
      </c>
      <c r="N200" s="89">
        <v>0</v>
      </c>
      <c r="Q200" s="98"/>
    </row>
    <row r="201" spans="1:17" s="97" customFormat="1" ht="15" customHeight="1">
      <c r="A201" s="107" t="s">
        <v>1</v>
      </c>
      <c r="B201" s="72"/>
      <c r="C201" s="54" t="s">
        <v>296</v>
      </c>
      <c r="D201" s="89">
        <v>0</v>
      </c>
      <c r="E201" s="89">
        <f t="shared" si="111"/>
        <v>0</v>
      </c>
      <c r="F201" s="89">
        <f>SUM(G201:N201)</f>
        <v>0</v>
      </c>
      <c r="G201" s="89">
        <v>0</v>
      </c>
      <c r="H201" s="89">
        <v>0</v>
      </c>
      <c r="I201" s="89">
        <v>0</v>
      </c>
      <c r="J201" s="89">
        <v>0</v>
      </c>
      <c r="K201" s="89">
        <v>0</v>
      </c>
      <c r="L201" s="89">
        <v>0</v>
      </c>
      <c r="M201" s="89">
        <v>0</v>
      </c>
      <c r="N201" s="89">
        <v>0</v>
      </c>
      <c r="Q201" s="98"/>
    </row>
    <row r="202" spans="1:14" ht="24" customHeight="1">
      <c r="A202" s="105" t="s">
        <v>332</v>
      </c>
      <c r="B202" s="213" t="s">
        <v>188</v>
      </c>
      <c r="C202" s="214"/>
      <c r="D202" s="90">
        <f>D203</f>
        <v>155000</v>
      </c>
      <c r="E202" s="90">
        <f t="shared" si="111"/>
        <v>-70000</v>
      </c>
      <c r="F202" s="94">
        <f t="shared" si="104"/>
        <v>85000</v>
      </c>
      <c r="G202" s="90">
        <f>G203</f>
        <v>83500</v>
      </c>
      <c r="H202" s="90">
        <f aca="true" t="shared" si="112" ref="H202:N203">H203</f>
        <v>0</v>
      </c>
      <c r="I202" s="90">
        <f t="shared" si="112"/>
        <v>1500</v>
      </c>
      <c r="J202" s="90">
        <f t="shared" si="112"/>
        <v>0</v>
      </c>
      <c r="K202" s="90">
        <f t="shared" si="112"/>
        <v>0</v>
      </c>
      <c r="L202" s="90">
        <f t="shared" si="112"/>
        <v>0</v>
      </c>
      <c r="M202" s="90">
        <f t="shared" si="112"/>
        <v>0</v>
      </c>
      <c r="N202" s="90">
        <f t="shared" si="112"/>
        <v>0</v>
      </c>
    </row>
    <row r="203" spans="1:14" ht="21" customHeight="1">
      <c r="A203" s="100"/>
      <c r="B203" s="74">
        <v>4</v>
      </c>
      <c r="C203" s="106" t="s">
        <v>126</v>
      </c>
      <c r="D203" s="88">
        <f>D204</f>
        <v>155000</v>
      </c>
      <c r="E203" s="88">
        <f t="shared" si="111"/>
        <v>-70000</v>
      </c>
      <c r="F203" s="88">
        <f t="shared" si="104"/>
        <v>85000</v>
      </c>
      <c r="G203" s="88">
        <f>G204</f>
        <v>83500</v>
      </c>
      <c r="H203" s="88">
        <f t="shared" si="112"/>
        <v>0</v>
      </c>
      <c r="I203" s="88">
        <f t="shared" si="112"/>
        <v>1500</v>
      </c>
      <c r="J203" s="88">
        <f t="shared" si="112"/>
        <v>0</v>
      </c>
      <c r="K203" s="88">
        <f t="shared" si="112"/>
        <v>0</v>
      </c>
      <c r="L203" s="88">
        <f t="shared" si="112"/>
        <v>0</v>
      </c>
      <c r="M203" s="88">
        <f t="shared" si="112"/>
        <v>0</v>
      </c>
      <c r="N203" s="88">
        <f t="shared" si="112"/>
        <v>0</v>
      </c>
    </row>
    <row r="204" spans="1:14" ht="18" customHeight="1">
      <c r="A204" s="100" t="s">
        <v>1</v>
      </c>
      <c r="B204" s="74">
        <v>42</v>
      </c>
      <c r="C204" s="106" t="s">
        <v>124</v>
      </c>
      <c r="D204" s="88">
        <f>D206+D208+D205+D207</f>
        <v>155000</v>
      </c>
      <c r="E204" s="88">
        <f t="shared" si="111"/>
        <v>-70000</v>
      </c>
      <c r="F204" s="88">
        <f t="shared" si="104"/>
        <v>85000</v>
      </c>
      <c r="G204" s="88">
        <f>G206+G205+G208+G207</f>
        <v>83500</v>
      </c>
      <c r="H204" s="88">
        <f aca="true" t="shared" si="113" ref="H204:N204">H206+H205+H208+H207</f>
        <v>0</v>
      </c>
      <c r="I204" s="88">
        <f t="shared" si="113"/>
        <v>1500</v>
      </c>
      <c r="J204" s="88">
        <f t="shared" si="113"/>
        <v>0</v>
      </c>
      <c r="K204" s="88">
        <f t="shared" si="113"/>
        <v>0</v>
      </c>
      <c r="L204" s="88">
        <f t="shared" si="113"/>
        <v>0</v>
      </c>
      <c r="M204" s="88">
        <f t="shared" si="113"/>
        <v>0</v>
      </c>
      <c r="N204" s="88">
        <f t="shared" si="113"/>
        <v>0</v>
      </c>
    </row>
    <row r="205" spans="1:17" s="97" customFormat="1" ht="15" customHeight="1">
      <c r="A205" s="107" t="s">
        <v>1</v>
      </c>
      <c r="B205" s="72"/>
      <c r="C205" s="69" t="s">
        <v>278</v>
      </c>
      <c r="D205" s="89">
        <v>0</v>
      </c>
      <c r="E205" s="88">
        <f t="shared" si="111"/>
        <v>83500</v>
      </c>
      <c r="F205" s="89">
        <f>SUM(G205:N205)</f>
        <v>83500</v>
      </c>
      <c r="G205" s="89">
        <v>83500</v>
      </c>
      <c r="H205" s="89">
        <v>0</v>
      </c>
      <c r="I205" s="89">
        <v>0</v>
      </c>
      <c r="J205" s="89">
        <v>0</v>
      </c>
      <c r="K205" s="89">
        <v>0</v>
      </c>
      <c r="L205" s="89">
        <v>0</v>
      </c>
      <c r="M205" s="89">
        <v>0</v>
      </c>
      <c r="N205" s="89">
        <v>0</v>
      </c>
      <c r="Q205" s="98"/>
    </row>
    <row r="206" spans="1:17" s="97" customFormat="1" ht="18.75" customHeight="1">
      <c r="A206" s="107" t="s">
        <v>1</v>
      </c>
      <c r="B206" s="72"/>
      <c r="C206" s="55" t="s">
        <v>284</v>
      </c>
      <c r="D206" s="89">
        <v>1500</v>
      </c>
      <c r="E206" s="88">
        <f t="shared" si="111"/>
        <v>0</v>
      </c>
      <c r="F206" s="89">
        <f t="shared" si="104"/>
        <v>1500</v>
      </c>
      <c r="G206" s="89">
        <v>0</v>
      </c>
      <c r="H206" s="89">
        <v>0</v>
      </c>
      <c r="I206" s="89">
        <v>1500</v>
      </c>
      <c r="J206" s="89">
        <v>0</v>
      </c>
      <c r="K206" s="89">
        <v>0</v>
      </c>
      <c r="L206" s="89">
        <v>0</v>
      </c>
      <c r="M206" s="89">
        <v>0</v>
      </c>
      <c r="N206" s="89">
        <v>0</v>
      </c>
      <c r="Q206" s="98"/>
    </row>
    <row r="207" spans="1:17" s="97" customFormat="1" ht="18.75" customHeight="1">
      <c r="A207" s="107" t="s">
        <v>1</v>
      </c>
      <c r="B207" s="72"/>
      <c r="C207" s="54" t="s">
        <v>283</v>
      </c>
      <c r="D207" s="89">
        <v>0</v>
      </c>
      <c r="E207" s="88">
        <f t="shared" si="111"/>
        <v>0</v>
      </c>
      <c r="F207" s="89">
        <f>SUM(G207:N207)</f>
        <v>0</v>
      </c>
      <c r="G207" s="89">
        <v>0</v>
      </c>
      <c r="H207" s="89">
        <v>0</v>
      </c>
      <c r="I207" s="89">
        <v>0</v>
      </c>
      <c r="J207" s="89">
        <v>0</v>
      </c>
      <c r="K207" s="89">
        <v>0</v>
      </c>
      <c r="L207" s="89">
        <v>0</v>
      </c>
      <c r="M207" s="89">
        <v>0</v>
      </c>
      <c r="N207" s="89">
        <v>0</v>
      </c>
      <c r="Q207" s="98"/>
    </row>
    <row r="208" spans="1:17" s="97" customFormat="1" ht="18.75" customHeight="1">
      <c r="A208" s="107" t="s">
        <v>1</v>
      </c>
      <c r="B208" s="72"/>
      <c r="C208" s="54" t="s">
        <v>296</v>
      </c>
      <c r="D208" s="89">
        <v>153500</v>
      </c>
      <c r="E208" s="88">
        <f t="shared" si="111"/>
        <v>-153500</v>
      </c>
      <c r="F208" s="89">
        <f>SUM(G208:N208)</f>
        <v>0</v>
      </c>
      <c r="G208" s="89">
        <v>0</v>
      </c>
      <c r="H208" s="89">
        <v>0</v>
      </c>
      <c r="I208" s="89">
        <v>0</v>
      </c>
      <c r="J208" s="89">
        <v>0</v>
      </c>
      <c r="K208" s="89">
        <v>0</v>
      </c>
      <c r="L208" s="89">
        <v>0</v>
      </c>
      <c r="M208" s="89">
        <v>0</v>
      </c>
      <c r="N208" s="89">
        <v>0</v>
      </c>
      <c r="Q208" s="98"/>
    </row>
    <row r="209" spans="1:14" ht="27.75" customHeight="1">
      <c r="A209" s="105" t="s">
        <v>331</v>
      </c>
      <c r="B209" s="219" t="s">
        <v>382</v>
      </c>
      <c r="C209" s="214"/>
      <c r="D209" s="90">
        <f aca="true" t="shared" si="114" ref="D209:N209">D210</f>
        <v>21100</v>
      </c>
      <c r="E209" s="90">
        <f t="shared" si="111"/>
        <v>0</v>
      </c>
      <c r="F209" s="94">
        <f t="shared" si="104"/>
        <v>21100</v>
      </c>
      <c r="G209" s="90">
        <f t="shared" si="114"/>
        <v>6100</v>
      </c>
      <c r="H209" s="90">
        <f t="shared" si="114"/>
        <v>0</v>
      </c>
      <c r="I209" s="90">
        <f t="shared" si="114"/>
        <v>0</v>
      </c>
      <c r="J209" s="90">
        <f t="shared" si="114"/>
        <v>0</v>
      </c>
      <c r="K209" s="90">
        <f t="shared" si="114"/>
        <v>0</v>
      </c>
      <c r="L209" s="90">
        <f t="shared" si="114"/>
        <v>0</v>
      </c>
      <c r="M209" s="90">
        <f t="shared" si="114"/>
        <v>0</v>
      </c>
      <c r="N209" s="90">
        <f t="shared" si="114"/>
        <v>15000</v>
      </c>
    </row>
    <row r="210" spans="1:14" ht="21" customHeight="1">
      <c r="A210" s="100" t="s">
        <v>1</v>
      </c>
      <c r="B210" s="74">
        <v>3</v>
      </c>
      <c r="C210" s="106" t="s">
        <v>3</v>
      </c>
      <c r="D210" s="88">
        <f>D211+D214</f>
        <v>21100</v>
      </c>
      <c r="E210" s="88">
        <f t="shared" si="111"/>
        <v>0</v>
      </c>
      <c r="F210" s="88">
        <f t="shared" si="104"/>
        <v>21100</v>
      </c>
      <c r="G210" s="88">
        <f aca="true" t="shared" si="115" ref="G210:N210">G211+G214</f>
        <v>6100</v>
      </c>
      <c r="H210" s="88">
        <f t="shared" si="115"/>
        <v>0</v>
      </c>
      <c r="I210" s="88">
        <f t="shared" si="115"/>
        <v>0</v>
      </c>
      <c r="J210" s="88">
        <f t="shared" si="115"/>
        <v>0</v>
      </c>
      <c r="K210" s="88">
        <f t="shared" si="115"/>
        <v>0</v>
      </c>
      <c r="L210" s="88">
        <f t="shared" si="115"/>
        <v>0</v>
      </c>
      <c r="M210" s="88">
        <f t="shared" si="115"/>
        <v>0</v>
      </c>
      <c r="N210" s="88">
        <f t="shared" si="115"/>
        <v>15000</v>
      </c>
    </row>
    <row r="211" spans="1:14" ht="18" customHeight="1">
      <c r="A211" s="100"/>
      <c r="B211" s="74">
        <v>32</v>
      </c>
      <c r="C211" s="106" t="s">
        <v>7</v>
      </c>
      <c r="D211" s="88">
        <f>D212+D213</f>
        <v>21100</v>
      </c>
      <c r="E211" s="88">
        <f t="shared" si="111"/>
        <v>0</v>
      </c>
      <c r="F211" s="88">
        <f t="shared" si="104"/>
        <v>21100</v>
      </c>
      <c r="G211" s="88">
        <f>G212+G213</f>
        <v>6100</v>
      </c>
      <c r="H211" s="88">
        <f aca="true" t="shared" si="116" ref="H211:N211">H212+H213</f>
        <v>0</v>
      </c>
      <c r="I211" s="88">
        <f t="shared" si="116"/>
        <v>0</v>
      </c>
      <c r="J211" s="88">
        <f t="shared" si="116"/>
        <v>0</v>
      </c>
      <c r="K211" s="88">
        <f t="shared" si="116"/>
        <v>0</v>
      </c>
      <c r="L211" s="88">
        <f t="shared" si="116"/>
        <v>0</v>
      </c>
      <c r="M211" s="88">
        <f t="shared" si="116"/>
        <v>0</v>
      </c>
      <c r="N211" s="88">
        <f t="shared" si="116"/>
        <v>15000</v>
      </c>
    </row>
    <row r="212" spans="1:17" s="97" customFormat="1" ht="15" customHeight="1">
      <c r="A212" s="107"/>
      <c r="B212" s="72"/>
      <c r="C212" s="69" t="s">
        <v>278</v>
      </c>
      <c r="D212" s="89">
        <v>6100</v>
      </c>
      <c r="E212" s="88">
        <f t="shared" si="111"/>
        <v>0</v>
      </c>
      <c r="F212" s="89">
        <f t="shared" si="104"/>
        <v>6100</v>
      </c>
      <c r="G212" s="89">
        <v>6100</v>
      </c>
      <c r="H212" s="89">
        <v>0</v>
      </c>
      <c r="I212" s="89">
        <v>0</v>
      </c>
      <c r="J212" s="89">
        <v>0</v>
      </c>
      <c r="K212" s="89">
        <v>0</v>
      </c>
      <c r="L212" s="89">
        <v>0</v>
      </c>
      <c r="M212" s="89">
        <v>0</v>
      </c>
      <c r="N212" s="89">
        <v>0</v>
      </c>
      <c r="Q212" s="98"/>
    </row>
    <row r="213" spans="1:17" s="97" customFormat="1" ht="18.75" customHeight="1">
      <c r="A213" s="107" t="s">
        <v>1</v>
      </c>
      <c r="B213" s="72"/>
      <c r="C213" s="54" t="s">
        <v>296</v>
      </c>
      <c r="D213" s="89">
        <v>15000</v>
      </c>
      <c r="E213" s="88">
        <f t="shared" si="111"/>
        <v>0</v>
      </c>
      <c r="F213" s="89">
        <f>SUM(G213:N213)</f>
        <v>15000</v>
      </c>
      <c r="G213" s="89">
        <v>0</v>
      </c>
      <c r="H213" s="89">
        <v>0</v>
      </c>
      <c r="I213" s="89">
        <v>0</v>
      </c>
      <c r="J213" s="89">
        <v>0</v>
      </c>
      <c r="K213" s="89">
        <v>0</v>
      </c>
      <c r="L213" s="89">
        <v>0</v>
      </c>
      <c r="M213" s="89">
        <v>0</v>
      </c>
      <c r="N213" s="89">
        <v>15000</v>
      </c>
      <c r="Q213" s="98"/>
    </row>
    <row r="214" spans="1:14" ht="12" customHeight="1">
      <c r="A214" s="113"/>
      <c r="B214" s="114" t="s">
        <v>94</v>
      </c>
      <c r="C214" s="115" t="s">
        <v>233</v>
      </c>
      <c r="D214" s="136">
        <f>D215</f>
        <v>0</v>
      </c>
      <c r="E214" s="88">
        <f t="shared" si="111"/>
        <v>0</v>
      </c>
      <c r="F214" s="136">
        <f>SUM(G214:N214)</f>
        <v>0</v>
      </c>
      <c r="G214" s="136">
        <f aca="true" t="shared" si="117" ref="G214:N214">G215</f>
        <v>0</v>
      </c>
      <c r="H214" s="136">
        <f t="shared" si="117"/>
        <v>0</v>
      </c>
      <c r="I214" s="136">
        <f t="shared" si="117"/>
        <v>0</v>
      </c>
      <c r="J214" s="136">
        <f t="shared" si="117"/>
        <v>0</v>
      </c>
      <c r="K214" s="136">
        <f t="shared" si="117"/>
        <v>0</v>
      </c>
      <c r="L214" s="136">
        <f t="shared" si="117"/>
        <v>0</v>
      </c>
      <c r="M214" s="136">
        <f t="shared" si="117"/>
        <v>0</v>
      </c>
      <c r="N214" s="136">
        <f t="shared" si="117"/>
        <v>0</v>
      </c>
    </row>
    <row r="215" spans="1:17" s="83" customFormat="1" ht="15.75" customHeight="1">
      <c r="A215" s="107"/>
      <c r="B215" s="72"/>
      <c r="C215" s="69" t="s">
        <v>278</v>
      </c>
      <c r="D215" s="89">
        <v>0</v>
      </c>
      <c r="E215" s="88">
        <f t="shared" si="111"/>
        <v>0</v>
      </c>
      <c r="F215" s="89">
        <f>SUM(G215:N215)</f>
        <v>0</v>
      </c>
      <c r="G215" s="89">
        <v>0</v>
      </c>
      <c r="H215" s="89">
        <v>0</v>
      </c>
      <c r="I215" s="89">
        <v>0</v>
      </c>
      <c r="J215" s="89">
        <v>0</v>
      </c>
      <c r="K215" s="89">
        <v>0</v>
      </c>
      <c r="L215" s="89">
        <v>0</v>
      </c>
      <c r="M215" s="89">
        <v>0</v>
      </c>
      <c r="N215" s="89">
        <v>0</v>
      </c>
      <c r="Q215" s="84"/>
    </row>
    <row r="216" spans="1:14" ht="24" customHeight="1">
      <c r="A216" s="105" t="s">
        <v>331</v>
      </c>
      <c r="B216" s="219" t="s">
        <v>251</v>
      </c>
      <c r="C216" s="252"/>
      <c r="D216" s="90">
        <f>D217</f>
        <v>409000</v>
      </c>
      <c r="E216" s="90">
        <f t="shared" si="111"/>
        <v>0</v>
      </c>
      <c r="F216" s="94">
        <f aca="true" t="shared" si="118" ref="F216:F233">SUM(G216:N216)</f>
        <v>409000</v>
      </c>
      <c r="G216" s="90">
        <f>G217</f>
        <v>0</v>
      </c>
      <c r="H216" s="90">
        <f aca="true" t="shared" si="119" ref="H216:N217">H217</f>
        <v>0</v>
      </c>
      <c r="I216" s="90">
        <f t="shared" si="119"/>
        <v>0</v>
      </c>
      <c r="J216" s="90">
        <f t="shared" si="119"/>
        <v>409000</v>
      </c>
      <c r="K216" s="90">
        <f t="shared" si="119"/>
        <v>0</v>
      </c>
      <c r="L216" s="90">
        <f t="shared" si="119"/>
        <v>0</v>
      </c>
      <c r="M216" s="90">
        <f t="shared" si="119"/>
        <v>0</v>
      </c>
      <c r="N216" s="90">
        <f t="shared" si="119"/>
        <v>0</v>
      </c>
    </row>
    <row r="217" spans="1:14" ht="21" customHeight="1">
      <c r="A217" s="100"/>
      <c r="B217" s="74">
        <v>4</v>
      </c>
      <c r="C217" s="106" t="s">
        <v>126</v>
      </c>
      <c r="D217" s="88">
        <f>D218</f>
        <v>409000</v>
      </c>
      <c r="E217" s="88">
        <f t="shared" si="111"/>
        <v>0</v>
      </c>
      <c r="F217" s="88">
        <f t="shared" si="118"/>
        <v>409000</v>
      </c>
      <c r="G217" s="88">
        <f>G218</f>
        <v>0</v>
      </c>
      <c r="H217" s="88">
        <f t="shared" si="119"/>
        <v>0</v>
      </c>
      <c r="I217" s="88">
        <f t="shared" si="119"/>
        <v>0</v>
      </c>
      <c r="J217" s="88">
        <f t="shared" si="119"/>
        <v>409000</v>
      </c>
      <c r="K217" s="88">
        <f t="shared" si="119"/>
        <v>0</v>
      </c>
      <c r="L217" s="88">
        <f t="shared" si="119"/>
        <v>0</v>
      </c>
      <c r="M217" s="88">
        <f t="shared" si="119"/>
        <v>0</v>
      </c>
      <c r="N217" s="88">
        <f t="shared" si="119"/>
        <v>0</v>
      </c>
    </row>
    <row r="218" spans="1:14" ht="18" customHeight="1">
      <c r="A218" s="100" t="s">
        <v>1</v>
      </c>
      <c r="B218" s="74">
        <v>42</v>
      </c>
      <c r="C218" s="106" t="s">
        <v>124</v>
      </c>
      <c r="D218" s="88">
        <f>D220+D221+D219</f>
        <v>409000</v>
      </c>
      <c r="E218" s="88">
        <f t="shared" si="111"/>
        <v>0</v>
      </c>
      <c r="F218" s="88">
        <f t="shared" si="118"/>
        <v>409000</v>
      </c>
      <c r="G218" s="88">
        <f>G220+G221+G219</f>
        <v>0</v>
      </c>
      <c r="H218" s="88">
        <f aca="true" t="shared" si="120" ref="H218:N218">H220+H221+H219</f>
        <v>0</v>
      </c>
      <c r="I218" s="88">
        <f t="shared" si="120"/>
        <v>0</v>
      </c>
      <c r="J218" s="88">
        <f t="shared" si="120"/>
        <v>409000</v>
      </c>
      <c r="K218" s="88">
        <f t="shared" si="120"/>
        <v>0</v>
      </c>
      <c r="L218" s="88">
        <f t="shared" si="120"/>
        <v>0</v>
      </c>
      <c r="M218" s="88">
        <f t="shared" si="120"/>
        <v>0</v>
      </c>
      <c r="N218" s="88">
        <f t="shared" si="120"/>
        <v>0</v>
      </c>
    </row>
    <row r="219" spans="1:17" s="97" customFormat="1" ht="15.75" customHeight="1">
      <c r="A219" s="107" t="s">
        <v>1</v>
      </c>
      <c r="B219" s="72"/>
      <c r="C219" s="69" t="s">
        <v>278</v>
      </c>
      <c r="D219" s="89">
        <v>0</v>
      </c>
      <c r="E219" s="88">
        <f t="shared" si="111"/>
        <v>0</v>
      </c>
      <c r="F219" s="89">
        <f>SUM(G219:N219)</f>
        <v>0</v>
      </c>
      <c r="G219" s="89">
        <v>0</v>
      </c>
      <c r="H219" s="89">
        <v>0</v>
      </c>
      <c r="I219" s="89">
        <v>0</v>
      </c>
      <c r="J219" s="89">
        <v>0</v>
      </c>
      <c r="K219" s="89">
        <v>0</v>
      </c>
      <c r="L219" s="89">
        <v>0</v>
      </c>
      <c r="M219" s="89">
        <v>0</v>
      </c>
      <c r="N219" s="89">
        <v>0</v>
      </c>
      <c r="Q219" s="98"/>
    </row>
    <row r="220" spans="1:17" s="97" customFormat="1" ht="15.75" customHeight="1">
      <c r="A220" s="107" t="s">
        <v>1</v>
      </c>
      <c r="B220" s="72"/>
      <c r="C220" s="54" t="s">
        <v>283</v>
      </c>
      <c r="D220" s="89">
        <v>409000</v>
      </c>
      <c r="E220" s="88">
        <f t="shared" si="111"/>
        <v>0</v>
      </c>
      <c r="F220" s="89">
        <f t="shared" si="118"/>
        <v>409000</v>
      </c>
      <c r="G220" s="89">
        <v>0</v>
      </c>
      <c r="H220" s="89">
        <v>0</v>
      </c>
      <c r="I220" s="89">
        <v>0</v>
      </c>
      <c r="J220" s="89">
        <v>409000</v>
      </c>
      <c r="K220" s="89">
        <v>0</v>
      </c>
      <c r="L220" s="89">
        <v>0</v>
      </c>
      <c r="M220" s="89">
        <v>0</v>
      </c>
      <c r="N220" s="89">
        <v>0</v>
      </c>
      <c r="Q220" s="98"/>
    </row>
    <row r="221" spans="1:17" s="97" customFormat="1" ht="14.25" customHeight="1">
      <c r="A221" s="107" t="s">
        <v>1</v>
      </c>
      <c r="B221" s="72"/>
      <c r="C221" s="54" t="s">
        <v>296</v>
      </c>
      <c r="D221" s="89">
        <v>0</v>
      </c>
      <c r="E221" s="88">
        <f t="shared" si="111"/>
        <v>0</v>
      </c>
      <c r="F221" s="89">
        <f>SUM(G221:N221)</f>
        <v>0</v>
      </c>
      <c r="G221" s="89">
        <v>0</v>
      </c>
      <c r="H221" s="89">
        <v>0</v>
      </c>
      <c r="I221" s="89">
        <v>0</v>
      </c>
      <c r="J221" s="89">
        <v>0</v>
      </c>
      <c r="K221" s="89">
        <v>0</v>
      </c>
      <c r="L221" s="89">
        <v>0</v>
      </c>
      <c r="M221" s="89">
        <v>0</v>
      </c>
      <c r="N221" s="89">
        <v>0</v>
      </c>
      <c r="Q221" s="98"/>
    </row>
    <row r="222" spans="1:14" ht="27.75" customHeight="1">
      <c r="A222" s="117"/>
      <c r="B222" s="235" t="s">
        <v>190</v>
      </c>
      <c r="C222" s="218"/>
      <c r="D222" s="86">
        <f>D223+D227</f>
        <v>36000</v>
      </c>
      <c r="E222" s="86">
        <f t="shared" si="111"/>
        <v>0</v>
      </c>
      <c r="F222" s="86">
        <f t="shared" si="118"/>
        <v>36000</v>
      </c>
      <c r="G222" s="86">
        <f aca="true" t="shared" si="121" ref="G222:N222">G223+G227</f>
        <v>36000</v>
      </c>
      <c r="H222" s="86">
        <f t="shared" si="121"/>
        <v>0</v>
      </c>
      <c r="I222" s="86">
        <f t="shared" si="121"/>
        <v>0</v>
      </c>
      <c r="J222" s="86">
        <f t="shared" si="121"/>
        <v>0</v>
      </c>
      <c r="K222" s="86">
        <f t="shared" si="121"/>
        <v>0</v>
      </c>
      <c r="L222" s="86">
        <f t="shared" si="121"/>
        <v>0</v>
      </c>
      <c r="M222" s="86">
        <f t="shared" si="121"/>
        <v>0</v>
      </c>
      <c r="N222" s="86">
        <f t="shared" si="121"/>
        <v>0</v>
      </c>
    </row>
    <row r="223" spans="1:14" ht="24" customHeight="1">
      <c r="A223" s="105" t="s">
        <v>327</v>
      </c>
      <c r="B223" s="219" t="s">
        <v>252</v>
      </c>
      <c r="C223" s="214"/>
      <c r="D223" s="90">
        <f aca="true" t="shared" si="122" ref="D223:N225">D224</f>
        <v>6000</v>
      </c>
      <c r="E223" s="90">
        <f t="shared" si="111"/>
        <v>0</v>
      </c>
      <c r="F223" s="94">
        <f t="shared" si="118"/>
        <v>6000</v>
      </c>
      <c r="G223" s="90">
        <f t="shared" si="122"/>
        <v>6000</v>
      </c>
      <c r="H223" s="90">
        <f t="shared" si="122"/>
        <v>0</v>
      </c>
      <c r="I223" s="90">
        <f t="shared" si="122"/>
        <v>0</v>
      </c>
      <c r="J223" s="90">
        <f t="shared" si="122"/>
        <v>0</v>
      </c>
      <c r="K223" s="90">
        <f t="shared" si="122"/>
        <v>0</v>
      </c>
      <c r="L223" s="90">
        <f t="shared" si="122"/>
        <v>0</v>
      </c>
      <c r="M223" s="90">
        <f t="shared" si="122"/>
        <v>0</v>
      </c>
      <c r="N223" s="90">
        <f t="shared" si="122"/>
        <v>0</v>
      </c>
    </row>
    <row r="224" spans="1:14" ht="21" customHeight="1">
      <c r="A224" s="100"/>
      <c r="B224" s="74">
        <v>4</v>
      </c>
      <c r="C224" s="106" t="s">
        <v>122</v>
      </c>
      <c r="D224" s="88">
        <f t="shared" si="122"/>
        <v>6000</v>
      </c>
      <c r="E224" s="88">
        <f t="shared" si="111"/>
        <v>0</v>
      </c>
      <c r="F224" s="88">
        <f t="shared" si="118"/>
        <v>6000</v>
      </c>
      <c r="G224" s="88">
        <f t="shared" si="122"/>
        <v>6000</v>
      </c>
      <c r="H224" s="88">
        <f t="shared" si="122"/>
        <v>0</v>
      </c>
      <c r="I224" s="88">
        <f t="shared" si="122"/>
        <v>0</v>
      </c>
      <c r="J224" s="88">
        <f t="shared" si="122"/>
        <v>0</v>
      </c>
      <c r="K224" s="88">
        <f t="shared" si="122"/>
        <v>0</v>
      </c>
      <c r="L224" s="88">
        <f t="shared" si="122"/>
        <v>0</v>
      </c>
      <c r="M224" s="88">
        <f t="shared" si="122"/>
        <v>0</v>
      </c>
      <c r="N224" s="88">
        <f t="shared" si="122"/>
        <v>0</v>
      </c>
    </row>
    <row r="225" spans="1:14" ht="18" customHeight="1">
      <c r="A225" s="100"/>
      <c r="B225" s="74">
        <v>42</v>
      </c>
      <c r="C225" s="106" t="s">
        <v>125</v>
      </c>
      <c r="D225" s="88">
        <f>D226</f>
        <v>6000</v>
      </c>
      <c r="E225" s="88">
        <f t="shared" si="111"/>
        <v>0</v>
      </c>
      <c r="F225" s="88">
        <f t="shared" si="118"/>
        <v>6000</v>
      </c>
      <c r="G225" s="88">
        <f>G226</f>
        <v>6000</v>
      </c>
      <c r="H225" s="88">
        <f t="shared" si="122"/>
        <v>0</v>
      </c>
      <c r="I225" s="88">
        <f t="shared" si="122"/>
        <v>0</v>
      </c>
      <c r="J225" s="88">
        <f>J226</f>
        <v>0</v>
      </c>
      <c r="K225" s="88">
        <f>K226</f>
        <v>0</v>
      </c>
      <c r="L225" s="88">
        <f>L226</f>
        <v>0</v>
      </c>
      <c r="M225" s="88">
        <f>M226</f>
        <v>0</v>
      </c>
      <c r="N225" s="88">
        <f>N226</f>
        <v>0</v>
      </c>
    </row>
    <row r="226" spans="1:17" s="97" customFormat="1" ht="15" customHeight="1">
      <c r="A226" s="107"/>
      <c r="B226" s="72"/>
      <c r="C226" s="69" t="s">
        <v>278</v>
      </c>
      <c r="D226" s="89">
        <v>6000</v>
      </c>
      <c r="E226" s="88">
        <f t="shared" si="111"/>
        <v>0</v>
      </c>
      <c r="F226" s="89">
        <f t="shared" si="118"/>
        <v>6000</v>
      </c>
      <c r="G226" s="89">
        <v>6000</v>
      </c>
      <c r="H226" s="89">
        <v>0</v>
      </c>
      <c r="I226" s="89">
        <v>0</v>
      </c>
      <c r="J226" s="89">
        <v>0</v>
      </c>
      <c r="K226" s="89">
        <v>0</v>
      </c>
      <c r="L226" s="89">
        <v>0</v>
      </c>
      <c r="M226" s="89">
        <v>0</v>
      </c>
      <c r="N226" s="89">
        <v>0</v>
      </c>
      <c r="Q226" s="98"/>
    </row>
    <row r="227" spans="1:14" ht="24" customHeight="1">
      <c r="A227" s="105" t="s">
        <v>327</v>
      </c>
      <c r="B227" s="213" t="s">
        <v>253</v>
      </c>
      <c r="C227" s="214"/>
      <c r="D227" s="90">
        <f aca="true" t="shared" si="123" ref="D227:N228">D228</f>
        <v>30000</v>
      </c>
      <c r="E227" s="90">
        <f t="shared" si="111"/>
        <v>0</v>
      </c>
      <c r="F227" s="94">
        <f t="shared" si="118"/>
        <v>30000</v>
      </c>
      <c r="G227" s="90">
        <f t="shared" si="123"/>
        <v>30000</v>
      </c>
      <c r="H227" s="90">
        <f t="shared" si="123"/>
        <v>0</v>
      </c>
      <c r="I227" s="90">
        <f t="shared" si="123"/>
        <v>0</v>
      </c>
      <c r="J227" s="90">
        <f t="shared" si="123"/>
        <v>0</v>
      </c>
      <c r="K227" s="90">
        <f t="shared" si="123"/>
        <v>0</v>
      </c>
      <c r="L227" s="90">
        <f t="shared" si="123"/>
        <v>0</v>
      </c>
      <c r="M227" s="90">
        <f t="shared" si="123"/>
        <v>0</v>
      </c>
      <c r="N227" s="90">
        <f t="shared" si="123"/>
        <v>0</v>
      </c>
    </row>
    <row r="228" spans="1:14" ht="21" customHeight="1">
      <c r="A228" s="100"/>
      <c r="B228" s="74">
        <v>4</v>
      </c>
      <c r="C228" s="106" t="s">
        <v>122</v>
      </c>
      <c r="D228" s="88">
        <f t="shared" si="123"/>
        <v>30000</v>
      </c>
      <c r="E228" s="88">
        <f t="shared" si="111"/>
        <v>0</v>
      </c>
      <c r="F228" s="88">
        <f t="shared" si="118"/>
        <v>30000</v>
      </c>
      <c r="G228" s="88">
        <f t="shared" si="123"/>
        <v>30000</v>
      </c>
      <c r="H228" s="88">
        <f t="shared" si="123"/>
        <v>0</v>
      </c>
      <c r="I228" s="88">
        <f t="shared" si="123"/>
        <v>0</v>
      </c>
      <c r="J228" s="88">
        <f t="shared" si="123"/>
        <v>0</v>
      </c>
      <c r="K228" s="88">
        <f t="shared" si="123"/>
        <v>0</v>
      </c>
      <c r="L228" s="88">
        <f t="shared" si="123"/>
        <v>0</v>
      </c>
      <c r="M228" s="88">
        <f t="shared" si="123"/>
        <v>0</v>
      </c>
      <c r="N228" s="88">
        <f t="shared" si="123"/>
        <v>0</v>
      </c>
    </row>
    <row r="229" spans="1:14" ht="18" customHeight="1">
      <c r="A229" s="100" t="s">
        <v>1</v>
      </c>
      <c r="B229" s="74">
        <v>42</v>
      </c>
      <c r="C229" s="106" t="s">
        <v>125</v>
      </c>
      <c r="D229" s="88">
        <f>D233</f>
        <v>30000</v>
      </c>
      <c r="E229" s="88">
        <f t="shared" si="111"/>
        <v>0</v>
      </c>
      <c r="F229" s="88">
        <f t="shared" si="118"/>
        <v>30000</v>
      </c>
      <c r="G229" s="88">
        <f aca="true" t="shared" si="124" ref="G229:N229">G233</f>
        <v>30000</v>
      </c>
      <c r="H229" s="88">
        <f t="shared" si="124"/>
        <v>0</v>
      </c>
      <c r="I229" s="88">
        <f t="shared" si="124"/>
        <v>0</v>
      </c>
      <c r="J229" s="88">
        <f t="shared" si="124"/>
        <v>0</v>
      </c>
      <c r="K229" s="88">
        <f t="shared" si="124"/>
        <v>0</v>
      </c>
      <c r="L229" s="88">
        <f t="shared" si="124"/>
        <v>0</v>
      </c>
      <c r="M229" s="88">
        <f t="shared" si="124"/>
        <v>0</v>
      </c>
      <c r="N229" s="88">
        <f t="shared" si="124"/>
        <v>0</v>
      </c>
    </row>
    <row r="230" spans="1:17" s="97" customFormat="1" ht="15" customHeight="1">
      <c r="A230" s="232" t="s">
        <v>11</v>
      </c>
      <c r="B230" s="232" t="s">
        <v>95</v>
      </c>
      <c r="C230" s="220" t="s">
        <v>15</v>
      </c>
      <c r="D230" s="232" t="s">
        <v>309</v>
      </c>
      <c r="E230" s="232" t="s">
        <v>310</v>
      </c>
      <c r="F230" s="243" t="s">
        <v>311</v>
      </c>
      <c r="G230" s="220" t="s">
        <v>312</v>
      </c>
      <c r="H230" s="220"/>
      <c r="I230" s="220"/>
      <c r="J230" s="220"/>
      <c r="K230" s="220"/>
      <c r="L230" s="220"/>
      <c r="M230" s="220"/>
      <c r="N230" s="220"/>
      <c r="Q230" s="98"/>
    </row>
    <row r="231" spans="1:17" s="149" customFormat="1" ht="44.25" customHeight="1">
      <c r="A231" s="220"/>
      <c r="B231" s="220"/>
      <c r="C231" s="220"/>
      <c r="D231" s="220"/>
      <c r="E231" s="220"/>
      <c r="F231" s="244"/>
      <c r="G231" s="99" t="s">
        <v>72</v>
      </c>
      <c r="H231" s="99" t="s">
        <v>12</v>
      </c>
      <c r="I231" s="99" t="s">
        <v>75</v>
      </c>
      <c r="J231" s="99" t="s">
        <v>73</v>
      </c>
      <c r="K231" s="99" t="s">
        <v>13</v>
      </c>
      <c r="L231" s="199" t="s">
        <v>231</v>
      </c>
      <c r="M231" s="99" t="s">
        <v>232</v>
      </c>
      <c r="N231" s="99" t="s">
        <v>99</v>
      </c>
      <c r="Q231" s="150"/>
    </row>
    <row r="232" spans="1:17" s="97" customFormat="1" ht="10.5" customHeight="1">
      <c r="A232" s="82">
        <v>1</v>
      </c>
      <c r="B232" s="82">
        <v>2</v>
      </c>
      <c r="C232" s="82">
        <v>3</v>
      </c>
      <c r="D232" s="82">
        <v>4</v>
      </c>
      <c r="E232" s="82">
        <v>5</v>
      </c>
      <c r="F232" s="82">
        <v>6</v>
      </c>
      <c r="G232" s="82">
        <v>7</v>
      </c>
      <c r="H232" s="82">
        <v>8</v>
      </c>
      <c r="I232" s="82">
        <v>9</v>
      </c>
      <c r="J232" s="82">
        <v>10</v>
      </c>
      <c r="K232" s="82">
        <v>11</v>
      </c>
      <c r="L232" s="82">
        <v>12</v>
      </c>
      <c r="M232" s="82">
        <v>13</v>
      </c>
      <c r="N232" s="82">
        <v>14</v>
      </c>
      <c r="Q232" s="98"/>
    </row>
    <row r="233" spans="1:17" s="97" customFormat="1" ht="15" customHeight="1">
      <c r="A233" s="107" t="s">
        <v>1</v>
      </c>
      <c r="B233" s="72"/>
      <c r="C233" s="69" t="s">
        <v>278</v>
      </c>
      <c r="D233" s="89">
        <v>30000</v>
      </c>
      <c r="E233" s="89">
        <f aca="true" t="shared" si="125" ref="E233:E247">F233-D233</f>
        <v>0</v>
      </c>
      <c r="F233" s="89">
        <f t="shared" si="118"/>
        <v>30000</v>
      </c>
      <c r="G233" s="89">
        <v>30000</v>
      </c>
      <c r="H233" s="89">
        <v>0</v>
      </c>
      <c r="I233" s="89">
        <v>0</v>
      </c>
      <c r="J233" s="89">
        <v>0</v>
      </c>
      <c r="K233" s="89">
        <v>0</v>
      </c>
      <c r="L233" s="89">
        <v>0</v>
      </c>
      <c r="M233" s="89">
        <v>0</v>
      </c>
      <c r="N233" s="89">
        <v>0</v>
      </c>
      <c r="Q233" s="98"/>
    </row>
    <row r="234" spans="1:14" ht="27.75" customHeight="1">
      <c r="A234" s="117"/>
      <c r="B234" s="217" t="s">
        <v>377</v>
      </c>
      <c r="C234" s="218"/>
      <c r="D234" s="86">
        <f>D235+D241+D246+D259+D255+D264</f>
        <v>751000</v>
      </c>
      <c r="E234" s="86">
        <f t="shared" si="125"/>
        <v>650000</v>
      </c>
      <c r="F234" s="86">
        <f>SUM(G234:N234)</f>
        <v>1401000</v>
      </c>
      <c r="G234" s="86">
        <f aca="true" t="shared" si="126" ref="G234:N234">G235+G241+G246+G259+G255+G264</f>
        <v>735336</v>
      </c>
      <c r="H234" s="86">
        <f t="shared" si="126"/>
        <v>200000</v>
      </c>
      <c r="I234" s="86">
        <f t="shared" si="126"/>
        <v>664</v>
      </c>
      <c r="J234" s="86">
        <f t="shared" si="126"/>
        <v>0</v>
      </c>
      <c r="K234" s="86">
        <f t="shared" si="126"/>
        <v>0</v>
      </c>
      <c r="L234" s="86">
        <f t="shared" si="126"/>
        <v>0</v>
      </c>
      <c r="M234" s="86">
        <f t="shared" si="126"/>
        <v>0</v>
      </c>
      <c r="N234" s="86">
        <f t="shared" si="126"/>
        <v>465000</v>
      </c>
    </row>
    <row r="235" spans="1:14" ht="24" customHeight="1">
      <c r="A235" s="105" t="s">
        <v>335</v>
      </c>
      <c r="B235" s="213" t="s">
        <v>143</v>
      </c>
      <c r="C235" s="214"/>
      <c r="D235" s="90">
        <f aca="true" t="shared" si="127" ref="D235:N236">D236</f>
        <v>48000</v>
      </c>
      <c r="E235" s="90">
        <f t="shared" si="125"/>
        <v>0</v>
      </c>
      <c r="F235" s="94">
        <f aca="true" t="shared" si="128" ref="F235:F244">SUM(G235:N235)</f>
        <v>48000</v>
      </c>
      <c r="G235" s="90">
        <f t="shared" si="127"/>
        <v>32336</v>
      </c>
      <c r="H235" s="90">
        <f t="shared" si="127"/>
        <v>0</v>
      </c>
      <c r="I235" s="90">
        <f t="shared" si="127"/>
        <v>664</v>
      </c>
      <c r="J235" s="90">
        <f t="shared" si="127"/>
        <v>0</v>
      </c>
      <c r="K235" s="90">
        <f t="shared" si="127"/>
        <v>0</v>
      </c>
      <c r="L235" s="90">
        <f t="shared" si="127"/>
        <v>0</v>
      </c>
      <c r="M235" s="90">
        <f t="shared" si="127"/>
        <v>0</v>
      </c>
      <c r="N235" s="90">
        <f t="shared" si="127"/>
        <v>15000</v>
      </c>
    </row>
    <row r="236" spans="1:14" ht="21" customHeight="1">
      <c r="A236" s="100"/>
      <c r="B236" s="74">
        <v>3</v>
      </c>
      <c r="C236" s="106" t="s">
        <v>3</v>
      </c>
      <c r="D236" s="88">
        <f t="shared" si="127"/>
        <v>48000</v>
      </c>
      <c r="E236" s="88">
        <f t="shared" si="125"/>
        <v>0</v>
      </c>
      <c r="F236" s="88">
        <f t="shared" si="128"/>
        <v>48000</v>
      </c>
      <c r="G236" s="88">
        <f t="shared" si="127"/>
        <v>32336</v>
      </c>
      <c r="H236" s="88">
        <f t="shared" si="127"/>
        <v>0</v>
      </c>
      <c r="I236" s="88">
        <f t="shared" si="127"/>
        <v>664</v>
      </c>
      <c r="J236" s="88">
        <f t="shared" si="127"/>
        <v>0</v>
      </c>
      <c r="K236" s="88">
        <f t="shared" si="127"/>
        <v>0</v>
      </c>
      <c r="L236" s="88">
        <f t="shared" si="127"/>
        <v>0</v>
      </c>
      <c r="M236" s="88">
        <f t="shared" si="127"/>
        <v>0</v>
      </c>
      <c r="N236" s="88">
        <f t="shared" si="127"/>
        <v>15000</v>
      </c>
    </row>
    <row r="237" spans="1:14" ht="18" customHeight="1">
      <c r="A237" s="100"/>
      <c r="B237" s="74">
        <v>32</v>
      </c>
      <c r="C237" s="106" t="s">
        <v>7</v>
      </c>
      <c r="D237" s="88">
        <f>D238+D239+D240</f>
        <v>48000</v>
      </c>
      <c r="E237" s="88">
        <f t="shared" si="125"/>
        <v>0</v>
      </c>
      <c r="F237" s="88">
        <f t="shared" si="128"/>
        <v>48000</v>
      </c>
      <c r="G237" s="88">
        <f>G238+G239+G240</f>
        <v>32336</v>
      </c>
      <c r="H237" s="88">
        <f aca="true" t="shared" si="129" ref="H237:N237">H238+H239+H240</f>
        <v>0</v>
      </c>
      <c r="I237" s="88">
        <f t="shared" si="129"/>
        <v>664</v>
      </c>
      <c r="J237" s="88">
        <f t="shared" si="129"/>
        <v>0</v>
      </c>
      <c r="K237" s="88">
        <f t="shared" si="129"/>
        <v>0</v>
      </c>
      <c r="L237" s="88">
        <f t="shared" si="129"/>
        <v>0</v>
      </c>
      <c r="M237" s="88">
        <f t="shared" si="129"/>
        <v>0</v>
      </c>
      <c r="N237" s="88">
        <f t="shared" si="129"/>
        <v>15000</v>
      </c>
    </row>
    <row r="238" spans="1:17" s="97" customFormat="1" ht="15" customHeight="1">
      <c r="A238" s="107"/>
      <c r="B238" s="72"/>
      <c r="C238" s="69" t="s">
        <v>278</v>
      </c>
      <c r="D238" s="89">
        <v>32336</v>
      </c>
      <c r="E238" s="88">
        <f t="shared" si="125"/>
        <v>0</v>
      </c>
      <c r="F238" s="89">
        <f t="shared" si="128"/>
        <v>32336</v>
      </c>
      <c r="G238" s="89">
        <v>32336</v>
      </c>
      <c r="H238" s="89">
        <v>0</v>
      </c>
      <c r="I238" s="89">
        <v>0</v>
      </c>
      <c r="J238" s="89">
        <v>0</v>
      </c>
      <c r="K238" s="89">
        <v>0</v>
      </c>
      <c r="L238" s="89">
        <v>0</v>
      </c>
      <c r="M238" s="89">
        <v>0</v>
      </c>
      <c r="N238" s="89">
        <v>0</v>
      </c>
      <c r="Q238" s="98"/>
    </row>
    <row r="239" spans="1:17" s="97" customFormat="1" ht="15" customHeight="1">
      <c r="A239" s="107"/>
      <c r="B239" s="72"/>
      <c r="C239" s="55" t="s">
        <v>284</v>
      </c>
      <c r="D239" s="89">
        <v>664</v>
      </c>
      <c r="E239" s="88">
        <f t="shared" si="125"/>
        <v>0</v>
      </c>
      <c r="F239" s="89">
        <f>SUM(G239:N239)</f>
        <v>664</v>
      </c>
      <c r="G239" s="89">
        <v>0</v>
      </c>
      <c r="H239" s="89">
        <v>0</v>
      </c>
      <c r="I239" s="89">
        <v>664</v>
      </c>
      <c r="J239" s="89">
        <v>0</v>
      </c>
      <c r="K239" s="89">
        <v>0</v>
      </c>
      <c r="L239" s="89">
        <v>0</v>
      </c>
      <c r="M239" s="89">
        <v>0</v>
      </c>
      <c r="N239" s="89">
        <v>0</v>
      </c>
      <c r="Q239" s="98"/>
    </row>
    <row r="240" spans="1:17" s="97" customFormat="1" ht="14.25" customHeight="1">
      <c r="A240" s="107" t="s">
        <v>1</v>
      </c>
      <c r="B240" s="72"/>
      <c r="C240" s="54" t="s">
        <v>296</v>
      </c>
      <c r="D240" s="89">
        <v>15000</v>
      </c>
      <c r="E240" s="88">
        <f t="shared" si="125"/>
        <v>0</v>
      </c>
      <c r="F240" s="89">
        <f>SUM(G240:N240)</f>
        <v>15000</v>
      </c>
      <c r="G240" s="89">
        <v>0</v>
      </c>
      <c r="H240" s="89">
        <v>0</v>
      </c>
      <c r="I240" s="89">
        <v>0</v>
      </c>
      <c r="J240" s="89">
        <v>0</v>
      </c>
      <c r="K240" s="89">
        <v>0</v>
      </c>
      <c r="L240" s="89">
        <v>0</v>
      </c>
      <c r="M240" s="89">
        <v>0</v>
      </c>
      <c r="N240" s="89">
        <v>15000</v>
      </c>
      <c r="Q240" s="98"/>
    </row>
    <row r="241" spans="1:14" ht="24" customHeight="1">
      <c r="A241" s="105" t="s">
        <v>335</v>
      </c>
      <c r="B241" s="213" t="s">
        <v>213</v>
      </c>
      <c r="C241" s="214"/>
      <c r="D241" s="90">
        <f aca="true" t="shared" si="130" ref="D241:N242">D242</f>
        <v>23000</v>
      </c>
      <c r="E241" s="90">
        <f t="shared" si="125"/>
        <v>0</v>
      </c>
      <c r="F241" s="94">
        <f t="shared" si="128"/>
        <v>23000</v>
      </c>
      <c r="G241" s="90">
        <f t="shared" si="130"/>
        <v>23000</v>
      </c>
      <c r="H241" s="90">
        <f t="shared" si="130"/>
        <v>0</v>
      </c>
      <c r="I241" s="90">
        <f t="shared" si="130"/>
        <v>0</v>
      </c>
      <c r="J241" s="90">
        <f t="shared" si="130"/>
        <v>0</v>
      </c>
      <c r="K241" s="90">
        <f t="shared" si="130"/>
        <v>0</v>
      </c>
      <c r="L241" s="90">
        <f t="shared" si="130"/>
        <v>0</v>
      </c>
      <c r="M241" s="90">
        <f t="shared" si="130"/>
        <v>0</v>
      </c>
      <c r="N241" s="90">
        <f t="shared" si="130"/>
        <v>0</v>
      </c>
    </row>
    <row r="242" spans="1:14" ht="21" customHeight="1">
      <c r="A242" s="100"/>
      <c r="B242" s="74">
        <v>4</v>
      </c>
      <c r="C242" s="106" t="s">
        <v>122</v>
      </c>
      <c r="D242" s="88">
        <f t="shared" si="130"/>
        <v>23000</v>
      </c>
      <c r="E242" s="88">
        <f t="shared" si="125"/>
        <v>0</v>
      </c>
      <c r="F242" s="88">
        <f t="shared" si="128"/>
        <v>23000</v>
      </c>
      <c r="G242" s="88">
        <f t="shared" si="130"/>
        <v>23000</v>
      </c>
      <c r="H242" s="88">
        <f t="shared" si="130"/>
        <v>0</v>
      </c>
      <c r="I242" s="88">
        <f t="shared" si="130"/>
        <v>0</v>
      </c>
      <c r="J242" s="88">
        <f t="shared" si="130"/>
        <v>0</v>
      </c>
      <c r="K242" s="88">
        <f t="shared" si="130"/>
        <v>0</v>
      </c>
      <c r="L242" s="88">
        <f t="shared" si="130"/>
        <v>0</v>
      </c>
      <c r="M242" s="88">
        <f t="shared" si="130"/>
        <v>0</v>
      </c>
      <c r="N242" s="88">
        <f t="shared" si="130"/>
        <v>0</v>
      </c>
    </row>
    <row r="243" spans="1:14" ht="18" customHeight="1">
      <c r="A243" s="100" t="s">
        <v>1</v>
      </c>
      <c r="B243" s="74">
        <v>42</v>
      </c>
      <c r="C243" s="106" t="s">
        <v>125</v>
      </c>
      <c r="D243" s="88">
        <f>D244+D245</f>
        <v>23000</v>
      </c>
      <c r="E243" s="88">
        <f t="shared" si="125"/>
        <v>0</v>
      </c>
      <c r="F243" s="88">
        <f t="shared" si="128"/>
        <v>23000</v>
      </c>
      <c r="G243" s="88">
        <f>G244+G245</f>
        <v>23000</v>
      </c>
      <c r="H243" s="88">
        <f aca="true" t="shared" si="131" ref="H243:N243">H244+H245</f>
        <v>0</v>
      </c>
      <c r="I243" s="88">
        <f t="shared" si="131"/>
        <v>0</v>
      </c>
      <c r="J243" s="88">
        <f t="shared" si="131"/>
        <v>0</v>
      </c>
      <c r="K243" s="88">
        <f t="shared" si="131"/>
        <v>0</v>
      </c>
      <c r="L243" s="88">
        <f t="shared" si="131"/>
        <v>0</v>
      </c>
      <c r="M243" s="88">
        <f t="shared" si="131"/>
        <v>0</v>
      </c>
      <c r="N243" s="88">
        <f t="shared" si="131"/>
        <v>0</v>
      </c>
    </row>
    <row r="244" spans="1:17" s="97" customFormat="1" ht="15" customHeight="1">
      <c r="A244" s="107" t="s">
        <v>1</v>
      </c>
      <c r="B244" s="72"/>
      <c r="C244" s="69" t="s">
        <v>278</v>
      </c>
      <c r="D244" s="89">
        <v>23000</v>
      </c>
      <c r="E244" s="88">
        <f t="shared" si="125"/>
        <v>0</v>
      </c>
      <c r="F244" s="89">
        <f t="shared" si="128"/>
        <v>23000</v>
      </c>
      <c r="G244" s="89">
        <v>23000</v>
      </c>
      <c r="H244" s="89">
        <v>0</v>
      </c>
      <c r="I244" s="89">
        <v>0</v>
      </c>
      <c r="J244" s="89">
        <v>0</v>
      </c>
      <c r="K244" s="89">
        <v>0</v>
      </c>
      <c r="L244" s="89">
        <v>0</v>
      </c>
      <c r="M244" s="89">
        <v>0</v>
      </c>
      <c r="N244" s="89">
        <v>0</v>
      </c>
      <c r="Q244" s="98"/>
    </row>
    <row r="245" spans="1:17" s="97" customFormat="1" ht="15" customHeight="1">
      <c r="A245" s="107" t="s">
        <v>1</v>
      </c>
      <c r="B245" s="72"/>
      <c r="C245" s="55" t="s">
        <v>284</v>
      </c>
      <c r="D245" s="89">
        <v>0</v>
      </c>
      <c r="E245" s="88">
        <f t="shared" si="125"/>
        <v>0</v>
      </c>
      <c r="F245" s="89">
        <f>SUM(G245:N245)</f>
        <v>0</v>
      </c>
      <c r="G245" s="89">
        <v>0</v>
      </c>
      <c r="H245" s="89">
        <v>0</v>
      </c>
      <c r="I245" s="89">
        <v>0</v>
      </c>
      <c r="J245" s="89">
        <v>0</v>
      </c>
      <c r="K245" s="89">
        <v>0</v>
      </c>
      <c r="L245" s="89">
        <v>0</v>
      </c>
      <c r="M245" s="89">
        <v>0</v>
      </c>
      <c r="N245" s="89">
        <v>0</v>
      </c>
      <c r="Q245" s="98"/>
    </row>
    <row r="246" spans="1:14" ht="24" customHeight="1">
      <c r="A246" s="105" t="s">
        <v>335</v>
      </c>
      <c r="B246" s="219" t="s">
        <v>368</v>
      </c>
      <c r="C246" s="214"/>
      <c r="D246" s="90">
        <f>D247+D252</f>
        <v>650000</v>
      </c>
      <c r="E246" s="90">
        <f t="shared" si="125"/>
        <v>650000</v>
      </c>
      <c r="F246" s="94">
        <f aca="true" t="shared" si="132" ref="F246:F275">SUM(G246:N246)</f>
        <v>1300000</v>
      </c>
      <c r="G246" s="90">
        <f aca="true" t="shared" si="133" ref="G246:N246">G247+G252</f>
        <v>650000</v>
      </c>
      <c r="H246" s="90">
        <f t="shared" si="133"/>
        <v>200000</v>
      </c>
      <c r="I246" s="90">
        <f t="shared" si="133"/>
        <v>0</v>
      </c>
      <c r="J246" s="90">
        <f t="shared" si="133"/>
        <v>0</v>
      </c>
      <c r="K246" s="90">
        <f t="shared" si="133"/>
        <v>0</v>
      </c>
      <c r="L246" s="90">
        <f t="shared" si="133"/>
        <v>0</v>
      </c>
      <c r="M246" s="90">
        <f t="shared" si="133"/>
        <v>0</v>
      </c>
      <c r="N246" s="90">
        <f t="shared" si="133"/>
        <v>450000</v>
      </c>
    </row>
    <row r="247" spans="1:14" ht="21" customHeight="1">
      <c r="A247" s="100"/>
      <c r="B247" s="74">
        <v>4</v>
      </c>
      <c r="C247" s="106" t="s">
        <v>122</v>
      </c>
      <c r="D247" s="88">
        <f>D248</f>
        <v>650000</v>
      </c>
      <c r="E247" s="88">
        <f t="shared" si="125"/>
        <v>-250000</v>
      </c>
      <c r="F247" s="88">
        <f t="shared" si="132"/>
        <v>400000</v>
      </c>
      <c r="G247" s="88">
        <f aca="true" t="shared" si="134" ref="G247:N247">G248</f>
        <v>0</v>
      </c>
      <c r="H247" s="88">
        <f t="shared" si="134"/>
        <v>200000</v>
      </c>
      <c r="I247" s="88">
        <f t="shared" si="134"/>
        <v>0</v>
      </c>
      <c r="J247" s="88">
        <f t="shared" si="134"/>
        <v>0</v>
      </c>
      <c r="K247" s="88">
        <f t="shared" si="134"/>
        <v>0</v>
      </c>
      <c r="L247" s="88">
        <f t="shared" si="134"/>
        <v>0</v>
      </c>
      <c r="M247" s="88">
        <f t="shared" si="134"/>
        <v>0</v>
      </c>
      <c r="N247" s="88">
        <f t="shared" si="134"/>
        <v>200000</v>
      </c>
    </row>
    <row r="248" spans="1:14" ht="18" customHeight="1">
      <c r="A248" s="100"/>
      <c r="B248" s="74">
        <v>41</v>
      </c>
      <c r="C248" s="106" t="s">
        <v>123</v>
      </c>
      <c r="D248" s="88">
        <f>D251+D249+D250</f>
        <v>650000</v>
      </c>
      <c r="E248" s="88">
        <f aca="true" t="shared" si="135" ref="E248:E258">F248-D248</f>
        <v>-250000</v>
      </c>
      <c r="F248" s="88">
        <f t="shared" si="132"/>
        <v>400000</v>
      </c>
      <c r="G248" s="88">
        <f>G251+G249+G250</f>
        <v>0</v>
      </c>
      <c r="H248" s="88">
        <f aca="true" t="shared" si="136" ref="H248:N248">H251+H249+H250</f>
        <v>200000</v>
      </c>
      <c r="I248" s="88">
        <f t="shared" si="136"/>
        <v>0</v>
      </c>
      <c r="J248" s="88">
        <f t="shared" si="136"/>
        <v>0</v>
      </c>
      <c r="K248" s="88">
        <f t="shared" si="136"/>
        <v>0</v>
      </c>
      <c r="L248" s="88">
        <f t="shared" si="136"/>
        <v>0</v>
      </c>
      <c r="M248" s="88">
        <f t="shared" si="136"/>
        <v>0</v>
      </c>
      <c r="N248" s="88">
        <f t="shared" si="136"/>
        <v>200000</v>
      </c>
    </row>
    <row r="249" spans="1:17" s="97" customFormat="1" ht="15" customHeight="1">
      <c r="A249" s="107" t="s">
        <v>1</v>
      </c>
      <c r="B249" s="72"/>
      <c r="C249" s="69" t="s">
        <v>278</v>
      </c>
      <c r="D249" s="89">
        <v>0</v>
      </c>
      <c r="E249" s="88">
        <f t="shared" si="135"/>
        <v>0</v>
      </c>
      <c r="F249" s="89">
        <f t="shared" si="132"/>
        <v>0</v>
      </c>
      <c r="G249" s="89">
        <v>0</v>
      </c>
      <c r="H249" s="89">
        <v>0</v>
      </c>
      <c r="I249" s="89">
        <v>0</v>
      </c>
      <c r="J249" s="89">
        <v>0</v>
      </c>
      <c r="K249" s="89">
        <v>0</v>
      </c>
      <c r="L249" s="89">
        <v>0</v>
      </c>
      <c r="M249" s="89">
        <v>0</v>
      </c>
      <c r="N249" s="89">
        <v>0</v>
      </c>
      <c r="Q249" s="98"/>
    </row>
    <row r="250" spans="1:17" s="97" customFormat="1" ht="15" customHeight="1">
      <c r="A250" s="107"/>
      <c r="B250" s="72"/>
      <c r="C250" s="54" t="s">
        <v>288</v>
      </c>
      <c r="D250" s="89">
        <v>0</v>
      </c>
      <c r="E250" s="88">
        <f t="shared" si="135"/>
        <v>200000</v>
      </c>
      <c r="F250" s="89">
        <f>SUM(G250:N250)</f>
        <v>200000</v>
      </c>
      <c r="G250" s="89">
        <v>0</v>
      </c>
      <c r="H250" s="89">
        <v>200000</v>
      </c>
      <c r="I250" s="89">
        <v>0</v>
      </c>
      <c r="J250" s="89">
        <v>0</v>
      </c>
      <c r="K250" s="89">
        <v>0</v>
      </c>
      <c r="L250" s="89">
        <v>0</v>
      </c>
      <c r="M250" s="89">
        <v>0</v>
      </c>
      <c r="N250" s="89">
        <v>0</v>
      </c>
      <c r="Q250" s="98"/>
    </row>
    <row r="251" spans="1:17" s="97" customFormat="1" ht="15" customHeight="1">
      <c r="A251" s="118"/>
      <c r="B251" s="119"/>
      <c r="C251" s="54" t="s">
        <v>296</v>
      </c>
      <c r="D251" s="138">
        <v>650000</v>
      </c>
      <c r="E251" s="88">
        <f t="shared" si="135"/>
        <v>-450000</v>
      </c>
      <c r="F251" s="138">
        <f t="shared" si="132"/>
        <v>200000</v>
      </c>
      <c r="G251" s="138">
        <v>0</v>
      </c>
      <c r="H251" s="138">
        <v>0</v>
      </c>
      <c r="I251" s="138">
        <v>0</v>
      </c>
      <c r="J251" s="138">
        <v>0</v>
      </c>
      <c r="K251" s="138">
        <v>0</v>
      </c>
      <c r="L251" s="138">
        <v>0</v>
      </c>
      <c r="M251" s="138">
        <v>0</v>
      </c>
      <c r="N251" s="138">
        <v>200000</v>
      </c>
      <c r="Q251" s="98"/>
    </row>
    <row r="252" spans="1:17" s="121" customFormat="1" ht="22.5" customHeight="1">
      <c r="A252" s="100" t="s">
        <v>1</v>
      </c>
      <c r="B252" s="74">
        <v>42</v>
      </c>
      <c r="C252" s="106" t="s">
        <v>125</v>
      </c>
      <c r="D252" s="88">
        <f>D253+D254</f>
        <v>0</v>
      </c>
      <c r="E252" s="88">
        <f t="shared" si="135"/>
        <v>900000</v>
      </c>
      <c r="F252" s="88">
        <f>SUM(G252:N252)</f>
        <v>900000</v>
      </c>
      <c r="G252" s="88">
        <f>G253+G254</f>
        <v>650000</v>
      </c>
      <c r="H252" s="88">
        <f aca="true" t="shared" si="137" ref="H252:N252">H253+H254</f>
        <v>0</v>
      </c>
      <c r="I252" s="88">
        <f t="shared" si="137"/>
        <v>0</v>
      </c>
      <c r="J252" s="88">
        <f t="shared" si="137"/>
        <v>0</v>
      </c>
      <c r="K252" s="88">
        <f t="shared" si="137"/>
        <v>0</v>
      </c>
      <c r="L252" s="88">
        <f t="shared" si="137"/>
        <v>0</v>
      </c>
      <c r="M252" s="88">
        <f t="shared" si="137"/>
        <v>0</v>
      </c>
      <c r="N252" s="88">
        <f t="shared" si="137"/>
        <v>250000</v>
      </c>
      <c r="Q252" s="122"/>
    </row>
    <row r="253" spans="1:17" s="97" customFormat="1" ht="15" customHeight="1">
      <c r="A253" s="123" t="s">
        <v>1</v>
      </c>
      <c r="B253" s="124"/>
      <c r="C253" s="69" t="s">
        <v>278</v>
      </c>
      <c r="D253" s="93">
        <v>0</v>
      </c>
      <c r="E253" s="88">
        <f t="shared" si="135"/>
        <v>650000</v>
      </c>
      <c r="F253" s="93">
        <f t="shared" si="132"/>
        <v>650000</v>
      </c>
      <c r="G253" s="93">
        <v>650000</v>
      </c>
      <c r="H253" s="93">
        <v>0</v>
      </c>
      <c r="I253" s="93">
        <v>0</v>
      </c>
      <c r="J253" s="93">
        <v>0</v>
      </c>
      <c r="K253" s="93">
        <v>0</v>
      </c>
      <c r="L253" s="93">
        <v>0</v>
      </c>
      <c r="M253" s="93">
        <v>0</v>
      </c>
      <c r="N253" s="93">
        <v>0</v>
      </c>
      <c r="Q253" s="98"/>
    </row>
    <row r="254" spans="1:17" s="97" customFormat="1" ht="15" customHeight="1">
      <c r="A254" s="118"/>
      <c r="B254" s="119"/>
      <c r="C254" s="54" t="s">
        <v>296</v>
      </c>
      <c r="D254" s="138">
        <v>0</v>
      </c>
      <c r="E254" s="88">
        <f>F254-D254</f>
        <v>250000</v>
      </c>
      <c r="F254" s="138">
        <f>SUM(G254:N254)</f>
        <v>250000</v>
      </c>
      <c r="G254" s="138">
        <v>0</v>
      </c>
      <c r="H254" s="138">
        <v>0</v>
      </c>
      <c r="I254" s="138">
        <v>0</v>
      </c>
      <c r="J254" s="138">
        <v>0</v>
      </c>
      <c r="K254" s="138">
        <v>0</v>
      </c>
      <c r="L254" s="138">
        <v>0</v>
      </c>
      <c r="M254" s="138">
        <v>0</v>
      </c>
      <c r="N254" s="138">
        <v>250000</v>
      </c>
      <c r="Q254" s="98"/>
    </row>
    <row r="255" spans="1:14" ht="24" customHeight="1">
      <c r="A255" s="105" t="s">
        <v>335</v>
      </c>
      <c r="B255" s="219" t="s">
        <v>191</v>
      </c>
      <c r="C255" s="214"/>
      <c r="D255" s="90">
        <f>D256</f>
        <v>0</v>
      </c>
      <c r="E255" s="88">
        <f t="shared" si="135"/>
        <v>0</v>
      </c>
      <c r="F255" s="94">
        <f>SUM(G255:N255)</f>
        <v>0</v>
      </c>
      <c r="G255" s="90">
        <f>G256</f>
        <v>0</v>
      </c>
      <c r="H255" s="90">
        <f aca="true" t="shared" si="138" ref="H255:N255">H256</f>
        <v>0</v>
      </c>
      <c r="I255" s="90">
        <f t="shared" si="138"/>
        <v>0</v>
      </c>
      <c r="J255" s="90">
        <f t="shared" si="138"/>
        <v>0</v>
      </c>
      <c r="K255" s="90">
        <f t="shared" si="138"/>
        <v>0</v>
      </c>
      <c r="L255" s="90">
        <f t="shared" si="138"/>
        <v>0</v>
      </c>
      <c r="M255" s="90">
        <f t="shared" si="138"/>
        <v>0</v>
      </c>
      <c r="N255" s="90">
        <f t="shared" si="138"/>
        <v>0</v>
      </c>
    </row>
    <row r="256" spans="1:14" ht="21" customHeight="1">
      <c r="A256" s="100"/>
      <c r="B256" s="74">
        <v>4</v>
      </c>
      <c r="C256" s="106" t="s">
        <v>122</v>
      </c>
      <c r="D256" s="88">
        <f>D257</f>
        <v>0</v>
      </c>
      <c r="E256" s="88">
        <f t="shared" si="135"/>
        <v>0</v>
      </c>
      <c r="F256" s="88">
        <f>SUM(G256:N256)</f>
        <v>0</v>
      </c>
      <c r="G256" s="88">
        <f aca="true" t="shared" si="139" ref="G256:N257">G257</f>
        <v>0</v>
      </c>
      <c r="H256" s="88">
        <f t="shared" si="139"/>
        <v>0</v>
      </c>
      <c r="I256" s="88">
        <f t="shared" si="139"/>
        <v>0</v>
      </c>
      <c r="J256" s="88">
        <f t="shared" si="139"/>
        <v>0</v>
      </c>
      <c r="K256" s="88">
        <f t="shared" si="139"/>
        <v>0</v>
      </c>
      <c r="L256" s="88">
        <f t="shared" si="139"/>
        <v>0</v>
      </c>
      <c r="M256" s="88">
        <f t="shared" si="139"/>
        <v>0</v>
      </c>
      <c r="N256" s="88">
        <f t="shared" si="139"/>
        <v>0</v>
      </c>
    </row>
    <row r="257" spans="1:14" ht="18" customHeight="1">
      <c r="A257" s="100"/>
      <c r="B257" s="74">
        <v>41</v>
      </c>
      <c r="C257" s="106" t="s">
        <v>123</v>
      </c>
      <c r="D257" s="88">
        <f>D258</f>
        <v>0</v>
      </c>
      <c r="E257" s="88">
        <f t="shared" si="135"/>
        <v>0</v>
      </c>
      <c r="F257" s="88">
        <f>SUM(G257:N257)</f>
        <v>0</v>
      </c>
      <c r="G257" s="88">
        <f t="shared" si="139"/>
        <v>0</v>
      </c>
      <c r="H257" s="88">
        <f t="shared" si="139"/>
        <v>0</v>
      </c>
      <c r="I257" s="88">
        <f t="shared" si="139"/>
        <v>0</v>
      </c>
      <c r="J257" s="88">
        <f t="shared" si="139"/>
        <v>0</v>
      </c>
      <c r="K257" s="88">
        <f t="shared" si="139"/>
        <v>0</v>
      </c>
      <c r="L257" s="88">
        <f t="shared" si="139"/>
        <v>0</v>
      </c>
      <c r="M257" s="88">
        <f t="shared" si="139"/>
        <v>0</v>
      </c>
      <c r="N257" s="88">
        <f t="shared" si="139"/>
        <v>0</v>
      </c>
    </row>
    <row r="258" spans="1:17" s="97" customFormat="1" ht="15" customHeight="1">
      <c r="A258" s="107"/>
      <c r="B258" s="72"/>
      <c r="C258" s="69" t="s">
        <v>278</v>
      </c>
      <c r="D258" s="89">
        <v>0</v>
      </c>
      <c r="E258" s="88">
        <f t="shared" si="135"/>
        <v>0</v>
      </c>
      <c r="F258" s="89">
        <f>SUM(G258:N258)</f>
        <v>0</v>
      </c>
      <c r="G258" s="89">
        <v>0</v>
      </c>
      <c r="H258" s="89">
        <v>0</v>
      </c>
      <c r="I258" s="89">
        <v>0</v>
      </c>
      <c r="J258" s="89">
        <v>0</v>
      </c>
      <c r="K258" s="89">
        <v>0</v>
      </c>
      <c r="L258" s="89">
        <v>0</v>
      </c>
      <c r="M258" s="89">
        <v>0</v>
      </c>
      <c r="N258" s="89">
        <v>0</v>
      </c>
      <c r="Q258" s="98"/>
    </row>
    <row r="259" spans="1:14" ht="24" customHeight="1">
      <c r="A259" s="105" t="s">
        <v>335</v>
      </c>
      <c r="B259" s="213" t="s">
        <v>192</v>
      </c>
      <c r="C259" s="214"/>
      <c r="D259" s="90">
        <f aca="true" t="shared" si="140" ref="D259:N260">D260</f>
        <v>30000</v>
      </c>
      <c r="E259" s="90">
        <f aca="true" t="shared" si="141" ref="E259:E264">F259-D259</f>
        <v>0</v>
      </c>
      <c r="F259" s="94">
        <f t="shared" si="132"/>
        <v>30000</v>
      </c>
      <c r="G259" s="90">
        <f t="shared" si="140"/>
        <v>30000</v>
      </c>
      <c r="H259" s="90">
        <f t="shared" si="140"/>
        <v>0</v>
      </c>
      <c r="I259" s="90">
        <f t="shared" si="140"/>
        <v>0</v>
      </c>
      <c r="J259" s="90">
        <f t="shared" si="140"/>
        <v>0</v>
      </c>
      <c r="K259" s="90">
        <f t="shared" si="140"/>
        <v>0</v>
      </c>
      <c r="L259" s="90">
        <f t="shared" si="140"/>
        <v>0</v>
      </c>
      <c r="M259" s="90">
        <f t="shared" si="140"/>
        <v>0</v>
      </c>
      <c r="N259" s="90">
        <f t="shared" si="140"/>
        <v>0</v>
      </c>
    </row>
    <row r="260" spans="1:14" ht="21" customHeight="1">
      <c r="A260" s="100"/>
      <c r="B260" s="74">
        <v>3</v>
      </c>
      <c r="C260" s="106" t="s">
        <v>3</v>
      </c>
      <c r="D260" s="88">
        <f t="shared" si="140"/>
        <v>30000</v>
      </c>
      <c r="E260" s="88">
        <f t="shared" si="141"/>
        <v>0</v>
      </c>
      <c r="F260" s="88">
        <f t="shared" si="132"/>
        <v>30000</v>
      </c>
      <c r="G260" s="88">
        <f t="shared" si="140"/>
        <v>30000</v>
      </c>
      <c r="H260" s="88">
        <f t="shared" si="140"/>
        <v>0</v>
      </c>
      <c r="I260" s="88">
        <f t="shared" si="140"/>
        <v>0</v>
      </c>
      <c r="J260" s="88">
        <f t="shared" si="140"/>
        <v>0</v>
      </c>
      <c r="K260" s="88">
        <f t="shared" si="140"/>
        <v>0</v>
      </c>
      <c r="L260" s="88">
        <f t="shared" si="140"/>
        <v>0</v>
      </c>
      <c r="M260" s="88">
        <f t="shared" si="140"/>
        <v>0</v>
      </c>
      <c r="N260" s="88">
        <f t="shared" si="140"/>
        <v>0</v>
      </c>
    </row>
    <row r="261" spans="1:14" ht="18" customHeight="1">
      <c r="A261" s="100"/>
      <c r="B261" s="74">
        <v>32</v>
      </c>
      <c r="C261" s="106" t="s">
        <v>7</v>
      </c>
      <c r="D261" s="88">
        <f>D262+D263</f>
        <v>30000</v>
      </c>
      <c r="E261" s="88">
        <f t="shared" si="141"/>
        <v>0</v>
      </c>
      <c r="F261" s="88">
        <f t="shared" si="132"/>
        <v>30000</v>
      </c>
      <c r="G261" s="88">
        <f>G262+G263</f>
        <v>30000</v>
      </c>
      <c r="H261" s="88">
        <f aca="true" t="shared" si="142" ref="H261:N261">H262+H263</f>
        <v>0</v>
      </c>
      <c r="I261" s="88">
        <f t="shared" si="142"/>
        <v>0</v>
      </c>
      <c r="J261" s="88">
        <f t="shared" si="142"/>
        <v>0</v>
      </c>
      <c r="K261" s="88">
        <f t="shared" si="142"/>
        <v>0</v>
      </c>
      <c r="L261" s="88">
        <f t="shared" si="142"/>
        <v>0</v>
      </c>
      <c r="M261" s="88">
        <f t="shared" si="142"/>
        <v>0</v>
      </c>
      <c r="N261" s="88">
        <f t="shared" si="142"/>
        <v>0</v>
      </c>
    </row>
    <row r="262" spans="1:17" s="97" customFormat="1" ht="15" customHeight="1">
      <c r="A262" s="107"/>
      <c r="B262" s="72"/>
      <c r="C262" s="69" t="s">
        <v>278</v>
      </c>
      <c r="D262" s="89">
        <v>30000</v>
      </c>
      <c r="E262" s="88">
        <f t="shared" si="141"/>
        <v>0</v>
      </c>
      <c r="F262" s="89">
        <f t="shared" si="132"/>
        <v>30000</v>
      </c>
      <c r="G262" s="89">
        <v>30000</v>
      </c>
      <c r="H262" s="89">
        <v>0</v>
      </c>
      <c r="I262" s="89">
        <v>0</v>
      </c>
      <c r="J262" s="89">
        <v>0</v>
      </c>
      <c r="K262" s="89">
        <v>0</v>
      </c>
      <c r="L262" s="89">
        <v>0</v>
      </c>
      <c r="M262" s="89">
        <v>0</v>
      </c>
      <c r="N262" s="89">
        <v>0</v>
      </c>
      <c r="Q262" s="98"/>
    </row>
    <row r="263" spans="1:17" s="97" customFormat="1" ht="15" customHeight="1">
      <c r="A263" s="107"/>
      <c r="B263" s="72"/>
      <c r="C263" s="54" t="s">
        <v>283</v>
      </c>
      <c r="D263" s="89">
        <v>0</v>
      </c>
      <c r="E263" s="88">
        <f t="shared" si="141"/>
        <v>0</v>
      </c>
      <c r="F263" s="89">
        <f>SUM(G263:N263)</f>
        <v>0</v>
      </c>
      <c r="G263" s="89">
        <v>0</v>
      </c>
      <c r="H263" s="89">
        <v>0</v>
      </c>
      <c r="I263" s="89">
        <v>0</v>
      </c>
      <c r="J263" s="89">
        <v>0</v>
      </c>
      <c r="K263" s="89">
        <v>0</v>
      </c>
      <c r="L263" s="89">
        <v>0</v>
      </c>
      <c r="M263" s="89">
        <v>0</v>
      </c>
      <c r="N263" s="89">
        <v>0</v>
      </c>
      <c r="Q263" s="98"/>
    </row>
    <row r="264" spans="1:14" ht="24" customHeight="1">
      <c r="A264" s="105" t="s">
        <v>335</v>
      </c>
      <c r="B264" s="219" t="s">
        <v>193</v>
      </c>
      <c r="C264" s="214"/>
      <c r="D264" s="90">
        <f>D268</f>
        <v>0</v>
      </c>
      <c r="E264" s="88">
        <f t="shared" si="141"/>
        <v>0</v>
      </c>
      <c r="F264" s="94">
        <f>SUM(G264:N264)</f>
        <v>0</v>
      </c>
      <c r="G264" s="90">
        <f>G268</f>
        <v>0</v>
      </c>
      <c r="H264" s="90">
        <f aca="true" t="shared" si="143" ref="H264:N264">H268</f>
        <v>0</v>
      </c>
      <c r="I264" s="90">
        <f t="shared" si="143"/>
        <v>0</v>
      </c>
      <c r="J264" s="90">
        <f t="shared" si="143"/>
        <v>0</v>
      </c>
      <c r="K264" s="90">
        <f t="shared" si="143"/>
        <v>0</v>
      </c>
      <c r="L264" s="90">
        <f t="shared" si="143"/>
        <v>0</v>
      </c>
      <c r="M264" s="90">
        <f t="shared" si="143"/>
        <v>0</v>
      </c>
      <c r="N264" s="90">
        <f t="shared" si="143"/>
        <v>0</v>
      </c>
    </row>
    <row r="265" spans="1:17" s="97" customFormat="1" ht="15" customHeight="1">
      <c r="A265" s="232" t="s">
        <v>11</v>
      </c>
      <c r="B265" s="232" t="s">
        <v>95</v>
      </c>
      <c r="C265" s="220" t="s">
        <v>15</v>
      </c>
      <c r="D265" s="232" t="s">
        <v>309</v>
      </c>
      <c r="E265" s="232" t="s">
        <v>310</v>
      </c>
      <c r="F265" s="243" t="s">
        <v>311</v>
      </c>
      <c r="G265" s="220" t="s">
        <v>312</v>
      </c>
      <c r="H265" s="220"/>
      <c r="I265" s="220"/>
      <c r="J265" s="220"/>
      <c r="K265" s="220"/>
      <c r="L265" s="220"/>
      <c r="M265" s="220"/>
      <c r="N265" s="220"/>
      <c r="Q265" s="98"/>
    </row>
    <row r="266" spans="1:17" s="149" customFormat="1" ht="44.25" customHeight="1">
      <c r="A266" s="220"/>
      <c r="B266" s="220"/>
      <c r="C266" s="220"/>
      <c r="D266" s="220"/>
      <c r="E266" s="220"/>
      <c r="F266" s="244"/>
      <c r="G266" s="99" t="s">
        <v>72</v>
      </c>
      <c r="H266" s="99" t="s">
        <v>12</v>
      </c>
      <c r="I266" s="99" t="s">
        <v>75</v>
      </c>
      <c r="J266" s="99" t="s">
        <v>73</v>
      </c>
      <c r="K266" s="99" t="s">
        <v>13</v>
      </c>
      <c r="L266" s="199" t="s">
        <v>231</v>
      </c>
      <c r="M266" s="99" t="s">
        <v>232</v>
      </c>
      <c r="N266" s="99" t="s">
        <v>99</v>
      </c>
      <c r="Q266" s="150"/>
    </row>
    <row r="267" spans="1:17" s="97" customFormat="1" ht="10.5" customHeight="1">
      <c r="A267" s="82">
        <v>1</v>
      </c>
      <c r="B267" s="82">
        <v>2</v>
      </c>
      <c r="C267" s="82">
        <v>3</v>
      </c>
      <c r="D267" s="82">
        <v>4</v>
      </c>
      <c r="E267" s="82">
        <v>5</v>
      </c>
      <c r="F267" s="82">
        <v>6</v>
      </c>
      <c r="G267" s="82">
        <v>7</v>
      </c>
      <c r="H267" s="82">
        <v>8</v>
      </c>
      <c r="I267" s="82">
        <v>9</v>
      </c>
      <c r="J267" s="82">
        <v>10</v>
      </c>
      <c r="K267" s="82">
        <v>11</v>
      </c>
      <c r="L267" s="82">
        <v>12</v>
      </c>
      <c r="M267" s="82">
        <v>13</v>
      </c>
      <c r="N267" s="82">
        <v>14</v>
      </c>
      <c r="Q267" s="98"/>
    </row>
    <row r="268" spans="1:14" ht="21" customHeight="1">
      <c r="A268" s="100"/>
      <c r="B268" s="74">
        <v>4</v>
      </c>
      <c r="C268" s="106" t="s">
        <v>122</v>
      </c>
      <c r="D268" s="88">
        <f>D269</f>
        <v>0</v>
      </c>
      <c r="E268" s="88">
        <f aca="true" t="shared" si="144" ref="E268:E295">F268-D268</f>
        <v>0</v>
      </c>
      <c r="F268" s="88">
        <f>SUM(G268:N268)</f>
        <v>0</v>
      </c>
      <c r="G268" s="88">
        <f>G269</f>
        <v>0</v>
      </c>
      <c r="H268" s="88">
        <f aca="true" t="shared" si="145" ref="H268:N268">H269</f>
        <v>0</v>
      </c>
      <c r="I268" s="88">
        <f t="shared" si="145"/>
        <v>0</v>
      </c>
      <c r="J268" s="88">
        <f t="shared" si="145"/>
        <v>0</v>
      </c>
      <c r="K268" s="88">
        <f t="shared" si="145"/>
        <v>0</v>
      </c>
      <c r="L268" s="88">
        <f t="shared" si="145"/>
        <v>0</v>
      </c>
      <c r="M268" s="88">
        <f t="shared" si="145"/>
        <v>0</v>
      </c>
      <c r="N268" s="88">
        <f t="shared" si="145"/>
        <v>0</v>
      </c>
    </row>
    <row r="269" spans="1:14" ht="18" customHeight="1">
      <c r="A269" s="100" t="s">
        <v>1</v>
      </c>
      <c r="B269" s="74">
        <v>42</v>
      </c>
      <c r="C269" s="106" t="s">
        <v>125</v>
      </c>
      <c r="D269" s="88">
        <f>D270</f>
        <v>0</v>
      </c>
      <c r="E269" s="88">
        <f t="shared" si="144"/>
        <v>0</v>
      </c>
      <c r="F269" s="88">
        <f>SUM(G269:N269)</f>
        <v>0</v>
      </c>
      <c r="G269" s="88">
        <f aca="true" t="shared" si="146" ref="G269:N269">G270</f>
        <v>0</v>
      </c>
      <c r="H269" s="88">
        <f t="shared" si="146"/>
        <v>0</v>
      </c>
      <c r="I269" s="88">
        <f t="shared" si="146"/>
        <v>0</v>
      </c>
      <c r="J269" s="88">
        <f t="shared" si="146"/>
        <v>0</v>
      </c>
      <c r="K269" s="88">
        <f t="shared" si="146"/>
        <v>0</v>
      </c>
      <c r="L269" s="88">
        <f t="shared" si="146"/>
        <v>0</v>
      </c>
      <c r="M269" s="88">
        <f t="shared" si="146"/>
        <v>0</v>
      </c>
      <c r="N269" s="88">
        <f t="shared" si="146"/>
        <v>0</v>
      </c>
    </row>
    <row r="270" spans="1:17" s="97" customFormat="1" ht="15" customHeight="1">
      <c r="A270" s="107" t="s">
        <v>1</v>
      </c>
      <c r="B270" s="72"/>
      <c r="C270" s="69" t="s">
        <v>278</v>
      </c>
      <c r="D270" s="89">
        <v>0</v>
      </c>
      <c r="E270" s="88">
        <f t="shared" si="144"/>
        <v>0</v>
      </c>
      <c r="F270" s="89">
        <f>SUM(G270:N270)</f>
        <v>0</v>
      </c>
      <c r="G270" s="89">
        <v>0</v>
      </c>
      <c r="H270" s="89">
        <v>0</v>
      </c>
      <c r="I270" s="89">
        <v>0</v>
      </c>
      <c r="J270" s="89">
        <v>0</v>
      </c>
      <c r="K270" s="89">
        <v>0</v>
      </c>
      <c r="L270" s="89">
        <v>0</v>
      </c>
      <c r="M270" s="89">
        <v>0</v>
      </c>
      <c r="N270" s="89">
        <v>0</v>
      </c>
      <c r="Q270" s="98"/>
    </row>
    <row r="271" spans="1:14" ht="27.75" customHeight="1">
      <c r="A271" s="117"/>
      <c r="B271" s="217" t="s">
        <v>144</v>
      </c>
      <c r="C271" s="218"/>
      <c r="D271" s="86">
        <f aca="true" t="shared" si="147" ref="D271:N271">D272</f>
        <v>0</v>
      </c>
      <c r="E271" s="86">
        <f t="shared" si="144"/>
        <v>0</v>
      </c>
      <c r="F271" s="86">
        <f t="shared" si="132"/>
        <v>0</v>
      </c>
      <c r="G271" s="86">
        <f t="shared" si="147"/>
        <v>0</v>
      </c>
      <c r="H271" s="86">
        <f t="shared" si="147"/>
        <v>0</v>
      </c>
      <c r="I271" s="86">
        <f t="shared" si="147"/>
        <v>0</v>
      </c>
      <c r="J271" s="86">
        <f t="shared" si="147"/>
        <v>0</v>
      </c>
      <c r="K271" s="86">
        <f t="shared" si="147"/>
        <v>0</v>
      </c>
      <c r="L271" s="86">
        <f t="shared" si="147"/>
        <v>0</v>
      </c>
      <c r="M271" s="86">
        <f t="shared" si="147"/>
        <v>0</v>
      </c>
      <c r="N271" s="86">
        <f t="shared" si="147"/>
        <v>0</v>
      </c>
    </row>
    <row r="272" spans="1:14" ht="25.5" customHeight="1">
      <c r="A272" s="105" t="s">
        <v>336</v>
      </c>
      <c r="B272" s="219" t="s">
        <v>145</v>
      </c>
      <c r="C272" s="214"/>
      <c r="D272" s="90">
        <f aca="true" t="shared" si="148" ref="D272:N274">D273</f>
        <v>0</v>
      </c>
      <c r="E272" s="90">
        <f t="shared" si="144"/>
        <v>0</v>
      </c>
      <c r="F272" s="94">
        <f t="shared" si="132"/>
        <v>0</v>
      </c>
      <c r="G272" s="90">
        <f t="shared" si="148"/>
        <v>0</v>
      </c>
      <c r="H272" s="90">
        <f t="shared" si="148"/>
        <v>0</v>
      </c>
      <c r="I272" s="90">
        <f t="shared" si="148"/>
        <v>0</v>
      </c>
      <c r="J272" s="90">
        <f t="shared" si="148"/>
        <v>0</v>
      </c>
      <c r="K272" s="90">
        <f t="shared" si="148"/>
        <v>0</v>
      </c>
      <c r="L272" s="90">
        <f t="shared" si="148"/>
        <v>0</v>
      </c>
      <c r="M272" s="90">
        <f t="shared" si="148"/>
        <v>0</v>
      </c>
      <c r="N272" s="90">
        <f t="shared" si="148"/>
        <v>0</v>
      </c>
    </row>
    <row r="273" spans="1:14" ht="21" customHeight="1">
      <c r="A273" s="100"/>
      <c r="B273" s="74">
        <v>3</v>
      </c>
      <c r="C273" s="106" t="s">
        <v>3</v>
      </c>
      <c r="D273" s="88">
        <f t="shared" si="148"/>
        <v>0</v>
      </c>
      <c r="E273" s="88">
        <f t="shared" si="144"/>
        <v>0</v>
      </c>
      <c r="F273" s="88">
        <f t="shared" si="132"/>
        <v>0</v>
      </c>
      <c r="G273" s="88">
        <f t="shared" si="148"/>
        <v>0</v>
      </c>
      <c r="H273" s="88">
        <f t="shared" si="148"/>
        <v>0</v>
      </c>
      <c r="I273" s="88">
        <f t="shared" si="148"/>
        <v>0</v>
      </c>
      <c r="J273" s="88">
        <f t="shared" si="148"/>
        <v>0</v>
      </c>
      <c r="K273" s="88">
        <f t="shared" si="148"/>
        <v>0</v>
      </c>
      <c r="L273" s="88">
        <f t="shared" si="148"/>
        <v>0</v>
      </c>
      <c r="M273" s="88">
        <f t="shared" si="148"/>
        <v>0</v>
      </c>
      <c r="N273" s="88">
        <f t="shared" si="148"/>
        <v>0</v>
      </c>
    </row>
    <row r="274" spans="1:14" ht="18" customHeight="1">
      <c r="A274" s="100" t="s">
        <v>1</v>
      </c>
      <c r="B274" s="74">
        <v>38</v>
      </c>
      <c r="C274" s="106" t="s">
        <v>120</v>
      </c>
      <c r="D274" s="88">
        <f>D275</f>
        <v>0</v>
      </c>
      <c r="E274" s="88">
        <f t="shared" si="144"/>
        <v>0</v>
      </c>
      <c r="F274" s="88">
        <f t="shared" si="132"/>
        <v>0</v>
      </c>
      <c r="G274" s="88">
        <f>G275</f>
        <v>0</v>
      </c>
      <c r="H274" s="88">
        <f t="shared" si="148"/>
        <v>0</v>
      </c>
      <c r="I274" s="88">
        <f t="shared" si="148"/>
        <v>0</v>
      </c>
      <c r="J274" s="88">
        <f>J275</f>
        <v>0</v>
      </c>
      <c r="K274" s="88">
        <f>K275</f>
        <v>0</v>
      </c>
      <c r="L274" s="88">
        <f>L275</f>
        <v>0</v>
      </c>
      <c r="M274" s="88">
        <f>M275</f>
        <v>0</v>
      </c>
      <c r="N274" s="88">
        <f>N275</f>
        <v>0</v>
      </c>
    </row>
    <row r="275" spans="1:17" s="97" customFormat="1" ht="15" customHeight="1">
      <c r="A275" s="107"/>
      <c r="B275" s="72"/>
      <c r="C275" s="69" t="s">
        <v>278</v>
      </c>
      <c r="D275" s="89">
        <v>0</v>
      </c>
      <c r="E275" s="88">
        <f t="shared" si="144"/>
        <v>0</v>
      </c>
      <c r="F275" s="89">
        <f t="shared" si="132"/>
        <v>0</v>
      </c>
      <c r="G275" s="89">
        <v>0</v>
      </c>
      <c r="H275" s="89">
        <v>0</v>
      </c>
      <c r="I275" s="89">
        <v>0</v>
      </c>
      <c r="J275" s="89">
        <v>0</v>
      </c>
      <c r="K275" s="89">
        <v>0</v>
      </c>
      <c r="L275" s="89">
        <v>0</v>
      </c>
      <c r="M275" s="89">
        <v>0</v>
      </c>
      <c r="N275" s="89">
        <v>0</v>
      </c>
      <c r="Q275" s="98"/>
    </row>
    <row r="276" spans="1:14" ht="27.75" customHeight="1">
      <c r="A276" s="117"/>
      <c r="B276" s="217" t="s">
        <v>146</v>
      </c>
      <c r="C276" s="218"/>
      <c r="D276" s="86">
        <f>D277+D282+D288</f>
        <v>332000</v>
      </c>
      <c r="E276" s="86">
        <f t="shared" si="144"/>
        <v>15000</v>
      </c>
      <c r="F276" s="86">
        <f aca="true" t="shared" si="149" ref="F276:F312">SUM(G276:N276)</f>
        <v>347000</v>
      </c>
      <c r="G276" s="86">
        <f aca="true" t="shared" si="150" ref="G276:N276">G277+G282+G288</f>
        <v>112300</v>
      </c>
      <c r="H276" s="86">
        <f t="shared" si="150"/>
        <v>0</v>
      </c>
      <c r="I276" s="86">
        <f t="shared" si="150"/>
        <v>164700</v>
      </c>
      <c r="J276" s="86">
        <f t="shared" si="150"/>
        <v>0</v>
      </c>
      <c r="K276" s="86">
        <f t="shared" si="150"/>
        <v>0</v>
      </c>
      <c r="L276" s="86">
        <f t="shared" si="150"/>
        <v>0</v>
      </c>
      <c r="M276" s="86">
        <f t="shared" si="150"/>
        <v>0</v>
      </c>
      <c r="N276" s="86">
        <f t="shared" si="150"/>
        <v>70000</v>
      </c>
    </row>
    <row r="277" spans="1:14" ht="24" customHeight="1">
      <c r="A277" s="105" t="s">
        <v>337</v>
      </c>
      <c r="B277" s="213" t="s">
        <v>147</v>
      </c>
      <c r="C277" s="214"/>
      <c r="D277" s="90">
        <f>D278</f>
        <v>112000</v>
      </c>
      <c r="E277" s="90">
        <f t="shared" si="144"/>
        <v>15000</v>
      </c>
      <c r="F277" s="94">
        <f t="shared" si="149"/>
        <v>127000</v>
      </c>
      <c r="G277" s="90">
        <f aca="true" t="shared" si="151" ref="G277:N277">G278</f>
        <v>15000</v>
      </c>
      <c r="H277" s="90">
        <f t="shared" si="151"/>
        <v>0</v>
      </c>
      <c r="I277" s="90">
        <f t="shared" si="151"/>
        <v>112000</v>
      </c>
      <c r="J277" s="90">
        <f t="shared" si="151"/>
        <v>0</v>
      </c>
      <c r="K277" s="90">
        <f t="shared" si="151"/>
        <v>0</v>
      </c>
      <c r="L277" s="90">
        <f t="shared" si="151"/>
        <v>0</v>
      </c>
      <c r="M277" s="90">
        <f t="shared" si="151"/>
        <v>0</v>
      </c>
      <c r="N277" s="90">
        <f t="shared" si="151"/>
        <v>0</v>
      </c>
    </row>
    <row r="278" spans="1:14" ht="21" customHeight="1">
      <c r="A278" s="100"/>
      <c r="B278" s="74">
        <v>3</v>
      </c>
      <c r="C278" s="106" t="s">
        <v>3</v>
      </c>
      <c r="D278" s="88">
        <f aca="true" t="shared" si="152" ref="D278:N278">D279</f>
        <v>112000</v>
      </c>
      <c r="E278" s="88">
        <f t="shared" si="144"/>
        <v>15000</v>
      </c>
      <c r="F278" s="88">
        <f t="shared" si="149"/>
        <v>127000</v>
      </c>
      <c r="G278" s="88">
        <f t="shared" si="152"/>
        <v>15000</v>
      </c>
      <c r="H278" s="88">
        <f t="shared" si="152"/>
        <v>0</v>
      </c>
      <c r="I278" s="88">
        <f t="shared" si="152"/>
        <v>112000</v>
      </c>
      <c r="J278" s="88">
        <f t="shared" si="152"/>
        <v>0</v>
      </c>
      <c r="K278" s="88">
        <f t="shared" si="152"/>
        <v>0</v>
      </c>
      <c r="L278" s="88">
        <f t="shared" si="152"/>
        <v>0</v>
      </c>
      <c r="M278" s="88">
        <f t="shared" si="152"/>
        <v>0</v>
      </c>
      <c r="N278" s="88">
        <f t="shared" si="152"/>
        <v>0</v>
      </c>
    </row>
    <row r="279" spans="1:14" ht="18" customHeight="1">
      <c r="A279" s="100" t="s">
        <v>2</v>
      </c>
      <c r="B279" s="74">
        <v>32</v>
      </c>
      <c r="C279" s="106" t="s">
        <v>7</v>
      </c>
      <c r="D279" s="88">
        <f>D280+D281</f>
        <v>112000</v>
      </c>
      <c r="E279" s="88">
        <f t="shared" si="144"/>
        <v>15000</v>
      </c>
      <c r="F279" s="88">
        <f t="shared" si="149"/>
        <v>127000</v>
      </c>
      <c r="G279" s="88">
        <f>G280+G281</f>
        <v>15000</v>
      </c>
      <c r="H279" s="88">
        <f aca="true" t="shared" si="153" ref="H279:N279">H280+H281</f>
        <v>0</v>
      </c>
      <c r="I279" s="88">
        <f t="shared" si="153"/>
        <v>112000</v>
      </c>
      <c r="J279" s="88">
        <f t="shared" si="153"/>
        <v>0</v>
      </c>
      <c r="K279" s="88">
        <f t="shared" si="153"/>
        <v>0</v>
      </c>
      <c r="L279" s="88">
        <f t="shared" si="153"/>
        <v>0</v>
      </c>
      <c r="M279" s="88">
        <f t="shared" si="153"/>
        <v>0</v>
      </c>
      <c r="N279" s="88">
        <f t="shared" si="153"/>
        <v>0</v>
      </c>
    </row>
    <row r="280" spans="1:17" s="97" customFormat="1" ht="15" customHeight="1">
      <c r="A280" s="107"/>
      <c r="B280" s="72"/>
      <c r="C280" s="69" t="s">
        <v>278</v>
      </c>
      <c r="D280" s="89">
        <v>0</v>
      </c>
      <c r="E280" s="88">
        <f t="shared" si="144"/>
        <v>15000</v>
      </c>
      <c r="F280" s="89">
        <f t="shared" si="149"/>
        <v>15000</v>
      </c>
      <c r="G280" s="89">
        <v>15000</v>
      </c>
      <c r="H280" s="89">
        <v>0</v>
      </c>
      <c r="I280" s="89">
        <v>0</v>
      </c>
      <c r="J280" s="89">
        <v>0</v>
      </c>
      <c r="K280" s="89">
        <v>0</v>
      </c>
      <c r="L280" s="89">
        <v>0</v>
      </c>
      <c r="M280" s="89">
        <v>0</v>
      </c>
      <c r="N280" s="89">
        <v>0</v>
      </c>
      <c r="Q280" s="98"/>
    </row>
    <row r="281" spans="1:17" s="97" customFormat="1" ht="15" customHeight="1">
      <c r="A281" s="107"/>
      <c r="B281" s="72"/>
      <c r="C281" s="55" t="s">
        <v>284</v>
      </c>
      <c r="D281" s="89">
        <v>112000</v>
      </c>
      <c r="E281" s="88">
        <f t="shared" si="144"/>
        <v>0</v>
      </c>
      <c r="F281" s="89">
        <f t="shared" si="149"/>
        <v>112000</v>
      </c>
      <c r="G281" s="89">
        <v>0</v>
      </c>
      <c r="H281" s="89">
        <v>0</v>
      </c>
      <c r="I281" s="89">
        <v>112000</v>
      </c>
      <c r="J281" s="89">
        <v>0</v>
      </c>
      <c r="K281" s="89">
        <v>0</v>
      </c>
      <c r="L281" s="89">
        <v>0</v>
      </c>
      <c r="M281" s="89">
        <v>0</v>
      </c>
      <c r="N281" s="89">
        <v>0</v>
      </c>
      <c r="Q281" s="98"/>
    </row>
    <row r="282" spans="1:14" ht="24" customHeight="1">
      <c r="A282" s="105" t="s">
        <v>337</v>
      </c>
      <c r="B282" s="213" t="s">
        <v>189</v>
      </c>
      <c r="C282" s="214"/>
      <c r="D282" s="90">
        <f>D283</f>
        <v>150000</v>
      </c>
      <c r="E282" s="90">
        <f t="shared" si="144"/>
        <v>0</v>
      </c>
      <c r="F282" s="94">
        <f t="shared" si="149"/>
        <v>150000</v>
      </c>
      <c r="G282" s="90">
        <f aca="true" t="shared" si="154" ref="G282:I283">G283</f>
        <v>97300</v>
      </c>
      <c r="H282" s="90">
        <f t="shared" si="154"/>
        <v>0</v>
      </c>
      <c r="I282" s="90">
        <f t="shared" si="154"/>
        <v>52700</v>
      </c>
      <c r="J282" s="90">
        <f aca="true" t="shared" si="155" ref="J282:N283">J283</f>
        <v>0</v>
      </c>
      <c r="K282" s="90">
        <f t="shared" si="155"/>
        <v>0</v>
      </c>
      <c r="L282" s="90">
        <f t="shared" si="155"/>
        <v>0</v>
      </c>
      <c r="M282" s="90">
        <f t="shared" si="155"/>
        <v>0</v>
      </c>
      <c r="N282" s="90">
        <f t="shared" si="155"/>
        <v>0</v>
      </c>
    </row>
    <row r="283" spans="1:14" ht="21" customHeight="1">
      <c r="A283" s="100"/>
      <c r="B283" s="74">
        <v>4</v>
      </c>
      <c r="C283" s="106" t="s">
        <v>126</v>
      </c>
      <c r="D283" s="88">
        <f>D284</f>
        <v>150000</v>
      </c>
      <c r="E283" s="88">
        <f t="shared" si="144"/>
        <v>0</v>
      </c>
      <c r="F283" s="88">
        <f t="shared" si="149"/>
        <v>150000</v>
      </c>
      <c r="G283" s="88">
        <f t="shared" si="154"/>
        <v>97300</v>
      </c>
      <c r="H283" s="88">
        <f t="shared" si="154"/>
        <v>0</v>
      </c>
      <c r="I283" s="88">
        <f t="shared" si="154"/>
        <v>52700</v>
      </c>
      <c r="J283" s="88">
        <f t="shared" si="155"/>
        <v>0</v>
      </c>
      <c r="K283" s="88">
        <f t="shared" si="155"/>
        <v>0</v>
      </c>
      <c r="L283" s="88">
        <f t="shared" si="155"/>
        <v>0</v>
      </c>
      <c r="M283" s="88">
        <f t="shared" si="155"/>
        <v>0</v>
      </c>
      <c r="N283" s="88">
        <f t="shared" si="155"/>
        <v>0</v>
      </c>
    </row>
    <row r="284" spans="1:14" ht="18" customHeight="1">
      <c r="A284" s="113" t="s">
        <v>1</v>
      </c>
      <c r="B284" s="114">
        <v>42</v>
      </c>
      <c r="C284" s="115" t="s">
        <v>124</v>
      </c>
      <c r="D284" s="136">
        <f>D285+D287+D286</f>
        <v>150000</v>
      </c>
      <c r="E284" s="88">
        <f t="shared" si="144"/>
        <v>0</v>
      </c>
      <c r="F284" s="136">
        <f t="shared" si="149"/>
        <v>150000</v>
      </c>
      <c r="G284" s="136">
        <f>G285+G287+G286</f>
        <v>97300</v>
      </c>
      <c r="H284" s="136">
        <f aca="true" t="shared" si="156" ref="H284:N284">H285+H287+H286</f>
        <v>0</v>
      </c>
      <c r="I284" s="136">
        <f t="shared" si="156"/>
        <v>52700</v>
      </c>
      <c r="J284" s="136">
        <f t="shared" si="156"/>
        <v>0</v>
      </c>
      <c r="K284" s="136">
        <f t="shared" si="156"/>
        <v>0</v>
      </c>
      <c r="L284" s="136">
        <f t="shared" si="156"/>
        <v>0</v>
      </c>
      <c r="M284" s="136">
        <f t="shared" si="156"/>
        <v>0</v>
      </c>
      <c r="N284" s="136">
        <f t="shared" si="156"/>
        <v>0</v>
      </c>
    </row>
    <row r="285" spans="1:17" s="83" customFormat="1" ht="15.75" customHeight="1">
      <c r="A285" s="107" t="s">
        <v>1</v>
      </c>
      <c r="B285" s="72"/>
      <c r="C285" s="69" t="s">
        <v>278</v>
      </c>
      <c r="D285" s="89">
        <v>97300</v>
      </c>
      <c r="E285" s="88">
        <f t="shared" si="144"/>
        <v>0</v>
      </c>
      <c r="F285" s="89">
        <f t="shared" si="149"/>
        <v>97300</v>
      </c>
      <c r="G285" s="89">
        <v>97300</v>
      </c>
      <c r="H285" s="89">
        <v>0</v>
      </c>
      <c r="I285" s="89">
        <v>0</v>
      </c>
      <c r="J285" s="89">
        <v>0</v>
      </c>
      <c r="K285" s="89">
        <v>0</v>
      </c>
      <c r="L285" s="89">
        <v>0</v>
      </c>
      <c r="M285" s="89">
        <v>0</v>
      </c>
      <c r="N285" s="89">
        <v>0</v>
      </c>
      <c r="Q285" s="84"/>
    </row>
    <row r="286" spans="1:17" s="83" customFormat="1" ht="15.75" customHeight="1">
      <c r="A286" s="107" t="s">
        <v>1</v>
      </c>
      <c r="B286" s="72"/>
      <c r="C286" s="55" t="s">
        <v>284</v>
      </c>
      <c r="D286" s="89">
        <v>52700</v>
      </c>
      <c r="E286" s="88">
        <f t="shared" si="144"/>
        <v>0</v>
      </c>
      <c r="F286" s="89">
        <f>SUM(G286:N286)</f>
        <v>52700</v>
      </c>
      <c r="G286" s="89">
        <v>0</v>
      </c>
      <c r="H286" s="89">
        <v>0</v>
      </c>
      <c r="I286" s="89">
        <v>52700</v>
      </c>
      <c r="J286" s="89">
        <v>0</v>
      </c>
      <c r="K286" s="89">
        <v>0</v>
      </c>
      <c r="L286" s="89">
        <v>0</v>
      </c>
      <c r="M286" s="89">
        <v>0</v>
      </c>
      <c r="N286" s="89">
        <v>0</v>
      </c>
      <c r="Q286" s="84"/>
    </row>
    <row r="287" spans="1:17" s="83" customFormat="1" ht="15.75" customHeight="1">
      <c r="A287" s="107" t="s">
        <v>1</v>
      </c>
      <c r="B287" s="72"/>
      <c r="C287" s="54" t="s">
        <v>296</v>
      </c>
      <c r="D287" s="89">
        <v>0</v>
      </c>
      <c r="E287" s="88">
        <f t="shared" si="144"/>
        <v>0</v>
      </c>
      <c r="F287" s="89">
        <f>SUM(G287:N287)</f>
        <v>0</v>
      </c>
      <c r="G287" s="89">
        <v>0</v>
      </c>
      <c r="H287" s="89">
        <v>0</v>
      </c>
      <c r="I287" s="89">
        <v>0</v>
      </c>
      <c r="J287" s="89">
        <v>0</v>
      </c>
      <c r="K287" s="89">
        <v>0</v>
      </c>
      <c r="L287" s="89">
        <v>0</v>
      </c>
      <c r="M287" s="89">
        <v>0</v>
      </c>
      <c r="N287" s="89">
        <v>0</v>
      </c>
      <c r="Q287" s="84"/>
    </row>
    <row r="288" spans="1:14" ht="24" customHeight="1">
      <c r="A288" s="105" t="s">
        <v>337</v>
      </c>
      <c r="B288" s="213" t="s">
        <v>254</v>
      </c>
      <c r="C288" s="214"/>
      <c r="D288" s="90">
        <f>D289</f>
        <v>70000</v>
      </c>
      <c r="E288" s="90">
        <f t="shared" si="144"/>
        <v>0</v>
      </c>
      <c r="F288" s="94">
        <f aca="true" t="shared" si="157" ref="F288:F293">SUM(G288:N288)</f>
        <v>70000</v>
      </c>
      <c r="G288" s="90">
        <f>G289</f>
        <v>0</v>
      </c>
      <c r="H288" s="90">
        <f aca="true" t="shared" si="158" ref="H288:N289">H289</f>
        <v>0</v>
      </c>
      <c r="I288" s="90">
        <f t="shared" si="158"/>
        <v>0</v>
      </c>
      <c r="J288" s="90">
        <f t="shared" si="158"/>
        <v>0</v>
      </c>
      <c r="K288" s="90">
        <f t="shared" si="158"/>
        <v>0</v>
      </c>
      <c r="L288" s="90">
        <f t="shared" si="158"/>
        <v>0</v>
      </c>
      <c r="M288" s="90">
        <f t="shared" si="158"/>
        <v>0</v>
      </c>
      <c r="N288" s="90">
        <f t="shared" si="158"/>
        <v>70000</v>
      </c>
    </row>
    <row r="289" spans="1:14" ht="21" customHeight="1">
      <c r="A289" s="100"/>
      <c r="B289" s="74">
        <v>4</v>
      </c>
      <c r="C289" s="106" t="s">
        <v>126</v>
      </c>
      <c r="D289" s="88">
        <f>D290</f>
        <v>70000</v>
      </c>
      <c r="E289" s="88">
        <f t="shared" si="144"/>
        <v>0</v>
      </c>
      <c r="F289" s="88">
        <f t="shared" si="157"/>
        <v>70000</v>
      </c>
      <c r="G289" s="88">
        <f>G290</f>
        <v>0</v>
      </c>
      <c r="H289" s="88">
        <f t="shared" si="158"/>
        <v>0</v>
      </c>
      <c r="I289" s="88">
        <f t="shared" si="158"/>
        <v>0</v>
      </c>
      <c r="J289" s="88">
        <f t="shared" si="158"/>
        <v>0</v>
      </c>
      <c r="K289" s="88">
        <f t="shared" si="158"/>
        <v>0</v>
      </c>
      <c r="L289" s="88">
        <f t="shared" si="158"/>
        <v>0</v>
      </c>
      <c r="M289" s="88">
        <f t="shared" si="158"/>
        <v>0</v>
      </c>
      <c r="N289" s="88">
        <f t="shared" si="158"/>
        <v>70000</v>
      </c>
    </row>
    <row r="290" spans="1:14" ht="18" customHeight="1">
      <c r="A290" s="113" t="s">
        <v>1</v>
      </c>
      <c r="B290" s="114">
        <v>42</v>
      </c>
      <c r="C290" s="115" t="s">
        <v>124</v>
      </c>
      <c r="D290" s="136">
        <f>D291+D292+D293</f>
        <v>70000</v>
      </c>
      <c r="E290" s="88">
        <f t="shared" si="144"/>
        <v>0</v>
      </c>
      <c r="F290" s="136">
        <f t="shared" si="157"/>
        <v>70000</v>
      </c>
      <c r="G290" s="136">
        <f>G291+G292+G293</f>
        <v>0</v>
      </c>
      <c r="H290" s="136">
        <f aca="true" t="shared" si="159" ref="H290:N290">H291+H292+H293</f>
        <v>0</v>
      </c>
      <c r="I290" s="136">
        <f t="shared" si="159"/>
        <v>0</v>
      </c>
      <c r="J290" s="136">
        <f t="shared" si="159"/>
        <v>0</v>
      </c>
      <c r="K290" s="136">
        <f t="shared" si="159"/>
        <v>0</v>
      </c>
      <c r="L290" s="136">
        <f t="shared" si="159"/>
        <v>0</v>
      </c>
      <c r="M290" s="136">
        <f t="shared" si="159"/>
        <v>0</v>
      </c>
      <c r="N290" s="136">
        <f t="shared" si="159"/>
        <v>70000</v>
      </c>
    </row>
    <row r="291" spans="1:17" s="83" customFormat="1" ht="17.25" customHeight="1">
      <c r="A291" s="107" t="s">
        <v>1</v>
      </c>
      <c r="B291" s="72"/>
      <c r="C291" s="54" t="s">
        <v>278</v>
      </c>
      <c r="D291" s="89">
        <v>0</v>
      </c>
      <c r="E291" s="88">
        <f t="shared" si="144"/>
        <v>0</v>
      </c>
      <c r="F291" s="89">
        <f t="shared" si="157"/>
        <v>0</v>
      </c>
      <c r="G291" s="89">
        <v>0</v>
      </c>
      <c r="H291" s="89">
        <v>0</v>
      </c>
      <c r="I291" s="89">
        <v>0</v>
      </c>
      <c r="J291" s="89">
        <v>0</v>
      </c>
      <c r="K291" s="89">
        <v>0</v>
      </c>
      <c r="L291" s="89">
        <v>0</v>
      </c>
      <c r="M291" s="89">
        <v>0</v>
      </c>
      <c r="N291" s="89">
        <v>0</v>
      </c>
      <c r="Q291" s="84"/>
    </row>
    <row r="292" spans="1:17" s="83" customFormat="1" ht="17.25" customHeight="1">
      <c r="A292" s="107" t="s">
        <v>1</v>
      </c>
      <c r="B292" s="72"/>
      <c r="C292" s="58" t="s">
        <v>280</v>
      </c>
      <c r="D292" s="89">
        <v>0</v>
      </c>
      <c r="E292" s="88">
        <f t="shared" si="144"/>
        <v>0</v>
      </c>
      <c r="F292" s="89">
        <f t="shared" si="157"/>
        <v>0</v>
      </c>
      <c r="G292" s="89">
        <v>0</v>
      </c>
      <c r="H292" s="89">
        <v>0</v>
      </c>
      <c r="I292" s="89">
        <v>0</v>
      </c>
      <c r="J292" s="89">
        <v>0</v>
      </c>
      <c r="K292" s="89">
        <v>0</v>
      </c>
      <c r="L292" s="89">
        <v>0</v>
      </c>
      <c r="M292" s="89">
        <v>0</v>
      </c>
      <c r="N292" s="89">
        <v>0</v>
      </c>
      <c r="Q292" s="84"/>
    </row>
    <row r="293" spans="1:17" s="83" customFormat="1" ht="25.5" customHeight="1">
      <c r="A293" s="107" t="s">
        <v>1</v>
      </c>
      <c r="B293" s="72"/>
      <c r="C293" s="54" t="s">
        <v>296</v>
      </c>
      <c r="D293" s="89">
        <v>70000</v>
      </c>
      <c r="E293" s="88">
        <f t="shared" si="144"/>
        <v>0</v>
      </c>
      <c r="F293" s="89">
        <f t="shared" si="157"/>
        <v>70000</v>
      </c>
      <c r="G293" s="89">
        <v>0</v>
      </c>
      <c r="H293" s="89">
        <v>0</v>
      </c>
      <c r="I293" s="89">
        <v>0</v>
      </c>
      <c r="J293" s="89">
        <v>0</v>
      </c>
      <c r="K293" s="89">
        <v>0</v>
      </c>
      <c r="L293" s="89">
        <v>0</v>
      </c>
      <c r="M293" s="89">
        <v>0</v>
      </c>
      <c r="N293" s="89">
        <v>70000</v>
      </c>
      <c r="Q293" s="84"/>
    </row>
    <row r="294" spans="1:14" ht="27.75" customHeight="1">
      <c r="A294" s="125"/>
      <c r="B294" s="223" t="s">
        <v>214</v>
      </c>
      <c r="C294" s="224"/>
      <c r="D294" s="137">
        <f>D295+D305+D309+D321+D315</f>
        <v>1447620</v>
      </c>
      <c r="E294" s="137">
        <f t="shared" si="144"/>
        <v>0</v>
      </c>
      <c r="F294" s="137">
        <f t="shared" si="149"/>
        <v>1447620</v>
      </c>
      <c r="G294" s="137">
        <f aca="true" t="shared" si="160" ref="G294:N294">G295+G305+G309+G324+G315</f>
        <v>705490</v>
      </c>
      <c r="H294" s="137">
        <f t="shared" si="160"/>
        <v>0</v>
      </c>
      <c r="I294" s="137">
        <f t="shared" si="160"/>
        <v>298300</v>
      </c>
      <c r="J294" s="137">
        <f t="shared" si="160"/>
        <v>400830</v>
      </c>
      <c r="K294" s="137">
        <f t="shared" si="160"/>
        <v>0</v>
      </c>
      <c r="L294" s="137">
        <f t="shared" si="160"/>
        <v>0</v>
      </c>
      <c r="M294" s="137">
        <f t="shared" si="160"/>
        <v>0</v>
      </c>
      <c r="N294" s="137">
        <f t="shared" si="160"/>
        <v>43000</v>
      </c>
    </row>
    <row r="295" spans="1:14" ht="24" customHeight="1">
      <c r="A295" s="105" t="s">
        <v>338</v>
      </c>
      <c r="B295" s="221" t="s">
        <v>215</v>
      </c>
      <c r="C295" s="222"/>
      <c r="D295" s="90">
        <f>D299</f>
        <v>656000</v>
      </c>
      <c r="E295" s="90">
        <f t="shared" si="144"/>
        <v>0</v>
      </c>
      <c r="F295" s="94">
        <f t="shared" si="149"/>
        <v>656000</v>
      </c>
      <c r="G295" s="90">
        <f aca="true" t="shared" si="161" ref="G295:N295">G299</f>
        <v>473200</v>
      </c>
      <c r="H295" s="90">
        <f t="shared" si="161"/>
        <v>0</v>
      </c>
      <c r="I295" s="90">
        <f t="shared" si="161"/>
        <v>182800</v>
      </c>
      <c r="J295" s="90">
        <f t="shared" si="161"/>
        <v>0</v>
      </c>
      <c r="K295" s="90">
        <f t="shared" si="161"/>
        <v>0</v>
      </c>
      <c r="L295" s="90">
        <f t="shared" si="161"/>
        <v>0</v>
      </c>
      <c r="M295" s="90">
        <f t="shared" si="161"/>
        <v>0</v>
      </c>
      <c r="N295" s="90">
        <f t="shared" si="161"/>
        <v>0</v>
      </c>
    </row>
    <row r="296" spans="1:17" s="97" customFormat="1" ht="15" customHeight="1">
      <c r="A296" s="232" t="s">
        <v>11</v>
      </c>
      <c r="B296" s="232" t="s">
        <v>95</v>
      </c>
      <c r="C296" s="220" t="s">
        <v>15</v>
      </c>
      <c r="D296" s="232" t="s">
        <v>309</v>
      </c>
      <c r="E296" s="232" t="s">
        <v>310</v>
      </c>
      <c r="F296" s="243" t="s">
        <v>311</v>
      </c>
      <c r="G296" s="220" t="s">
        <v>312</v>
      </c>
      <c r="H296" s="220"/>
      <c r="I296" s="220"/>
      <c r="J296" s="220"/>
      <c r="K296" s="220"/>
      <c r="L296" s="220"/>
      <c r="M296" s="220"/>
      <c r="N296" s="220"/>
      <c r="Q296" s="98"/>
    </row>
    <row r="297" spans="1:17" s="149" customFormat="1" ht="44.25" customHeight="1">
      <c r="A297" s="220"/>
      <c r="B297" s="220"/>
      <c r="C297" s="220"/>
      <c r="D297" s="220"/>
      <c r="E297" s="220"/>
      <c r="F297" s="244"/>
      <c r="G297" s="99" t="s">
        <v>72</v>
      </c>
      <c r="H297" s="99" t="s">
        <v>12</v>
      </c>
      <c r="I297" s="99" t="s">
        <v>75</v>
      </c>
      <c r="J297" s="99" t="s">
        <v>73</v>
      </c>
      <c r="K297" s="99" t="s">
        <v>13</v>
      </c>
      <c r="L297" s="199" t="s">
        <v>231</v>
      </c>
      <c r="M297" s="99" t="s">
        <v>232</v>
      </c>
      <c r="N297" s="99" t="s">
        <v>99</v>
      </c>
      <c r="Q297" s="150"/>
    </row>
    <row r="298" spans="1:17" s="97" customFormat="1" ht="10.5" customHeight="1">
      <c r="A298" s="82">
        <v>1</v>
      </c>
      <c r="B298" s="82">
        <v>2</v>
      </c>
      <c r="C298" s="82">
        <v>3</v>
      </c>
      <c r="D298" s="82">
        <v>4</v>
      </c>
      <c r="E298" s="82">
        <v>5</v>
      </c>
      <c r="F298" s="82">
        <v>6</v>
      </c>
      <c r="G298" s="82">
        <v>7</v>
      </c>
      <c r="H298" s="82">
        <v>8</v>
      </c>
      <c r="I298" s="82">
        <v>9</v>
      </c>
      <c r="J298" s="82">
        <v>10</v>
      </c>
      <c r="K298" s="82">
        <v>11</v>
      </c>
      <c r="L298" s="82">
        <v>12</v>
      </c>
      <c r="M298" s="82">
        <v>13</v>
      </c>
      <c r="N298" s="82">
        <v>14</v>
      </c>
      <c r="Q298" s="98"/>
    </row>
    <row r="299" spans="1:14" ht="21" customHeight="1">
      <c r="A299" s="100"/>
      <c r="B299" s="74">
        <v>3</v>
      </c>
      <c r="C299" s="106" t="s">
        <v>3</v>
      </c>
      <c r="D299" s="88">
        <f>D300</f>
        <v>656000</v>
      </c>
      <c r="E299" s="88">
        <f aca="true" t="shared" si="162" ref="E299:E328">F299-D299</f>
        <v>0</v>
      </c>
      <c r="F299" s="88">
        <f t="shared" si="149"/>
        <v>656000</v>
      </c>
      <c r="G299" s="88">
        <f>G300</f>
        <v>473200</v>
      </c>
      <c r="H299" s="88">
        <f aca="true" t="shared" si="163" ref="H299:N299">H300</f>
        <v>0</v>
      </c>
      <c r="I299" s="88">
        <f t="shared" si="163"/>
        <v>182800</v>
      </c>
      <c r="J299" s="88">
        <f t="shared" si="163"/>
        <v>0</v>
      </c>
      <c r="K299" s="88">
        <f t="shared" si="163"/>
        <v>0</v>
      </c>
      <c r="L299" s="88">
        <f t="shared" si="163"/>
        <v>0</v>
      </c>
      <c r="M299" s="88">
        <f t="shared" si="163"/>
        <v>0</v>
      </c>
      <c r="N299" s="88">
        <f t="shared" si="163"/>
        <v>0</v>
      </c>
    </row>
    <row r="300" spans="1:14" ht="18" customHeight="1">
      <c r="A300" s="100"/>
      <c r="B300" s="74">
        <v>32</v>
      </c>
      <c r="C300" s="106" t="s">
        <v>7</v>
      </c>
      <c r="D300" s="88">
        <f>D301+D303+D302+D304</f>
        <v>656000</v>
      </c>
      <c r="E300" s="88">
        <f t="shared" si="162"/>
        <v>0</v>
      </c>
      <c r="F300" s="88">
        <f>SUM(G300:N300)</f>
        <v>656000</v>
      </c>
      <c r="G300" s="88">
        <f>SUM(G301+G303+G302+G304)</f>
        <v>473200</v>
      </c>
      <c r="H300" s="88">
        <f aca="true" t="shared" si="164" ref="H300:N300">SUM(H301+H303+H302+H304)</f>
        <v>0</v>
      </c>
      <c r="I300" s="88">
        <f t="shared" si="164"/>
        <v>182800</v>
      </c>
      <c r="J300" s="88">
        <f t="shared" si="164"/>
        <v>0</v>
      </c>
      <c r="K300" s="88">
        <f t="shared" si="164"/>
        <v>0</v>
      </c>
      <c r="L300" s="88">
        <f t="shared" si="164"/>
        <v>0</v>
      </c>
      <c r="M300" s="88">
        <f t="shared" si="164"/>
        <v>0</v>
      </c>
      <c r="N300" s="88">
        <f t="shared" si="164"/>
        <v>0</v>
      </c>
    </row>
    <row r="301" spans="1:17" s="97" customFormat="1" ht="15" customHeight="1">
      <c r="A301" s="107"/>
      <c r="B301" s="72"/>
      <c r="C301" s="69" t="s">
        <v>278</v>
      </c>
      <c r="D301" s="89">
        <v>473200</v>
      </c>
      <c r="E301" s="88">
        <f t="shared" si="162"/>
        <v>0</v>
      </c>
      <c r="F301" s="88">
        <f>SUM(G301:N301)</f>
        <v>473200</v>
      </c>
      <c r="G301" s="89">
        <v>473200</v>
      </c>
      <c r="H301" s="89">
        <v>0</v>
      </c>
      <c r="I301" s="89">
        <v>0</v>
      </c>
      <c r="J301" s="89">
        <v>0</v>
      </c>
      <c r="K301" s="89">
        <v>0</v>
      </c>
      <c r="L301" s="89">
        <v>0</v>
      </c>
      <c r="M301" s="89">
        <v>0</v>
      </c>
      <c r="N301" s="89">
        <v>0</v>
      </c>
      <c r="Q301" s="98"/>
    </row>
    <row r="302" spans="1:17" s="97" customFormat="1" ht="15" customHeight="1">
      <c r="A302" s="107"/>
      <c r="B302" s="72"/>
      <c r="C302" s="69" t="s">
        <v>288</v>
      </c>
      <c r="D302" s="89">
        <v>0</v>
      </c>
      <c r="E302" s="88">
        <f t="shared" si="162"/>
        <v>0</v>
      </c>
      <c r="F302" s="89">
        <f>SUM(G302:N302)</f>
        <v>0</v>
      </c>
      <c r="G302" s="89">
        <v>0</v>
      </c>
      <c r="H302" s="89">
        <v>0</v>
      </c>
      <c r="I302" s="89">
        <v>0</v>
      </c>
      <c r="J302" s="89">
        <v>0</v>
      </c>
      <c r="K302" s="89">
        <v>0</v>
      </c>
      <c r="L302" s="89">
        <v>0</v>
      </c>
      <c r="M302" s="89">
        <v>0</v>
      </c>
      <c r="N302" s="89">
        <v>0</v>
      </c>
      <c r="Q302" s="98"/>
    </row>
    <row r="303" spans="1:17" s="97" customFormat="1" ht="15" customHeight="1">
      <c r="A303" s="107"/>
      <c r="B303" s="72"/>
      <c r="C303" s="55" t="s">
        <v>284</v>
      </c>
      <c r="D303" s="89">
        <v>182800</v>
      </c>
      <c r="E303" s="88">
        <f t="shared" si="162"/>
        <v>0</v>
      </c>
      <c r="F303" s="89">
        <f t="shared" si="149"/>
        <v>182800</v>
      </c>
      <c r="G303" s="89">
        <v>0</v>
      </c>
      <c r="H303" s="89">
        <v>0</v>
      </c>
      <c r="I303" s="89">
        <v>182800</v>
      </c>
      <c r="J303" s="89">
        <v>0</v>
      </c>
      <c r="K303" s="89">
        <v>0</v>
      </c>
      <c r="L303" s="89">
        <v>0</v>
      </c>
      <c r="M303" s="89">
        <v>0</v>
      </c>
      <c r="N303" s="89">
        <v>0</v>
      </c>
      <c r="Q303" s="98"/>
    </row>
    <row r="304" spans="1:17" s="83" customFormat="1" ht="17.25" customHeight="1">
      <c r="A304" s="107" t="s">
        <v>1</v>
      </c>
      <c r="B304" s="72"/>
      <c r="C304" s="54" t="s">
        <v>296</v>
      </c>
      <c r="D304" s="89">
        <v>0</v>
      </c>
      <c r="E304" s="88">
        <f t="shared" si="162"/>
        <v>0</v>
      </c>
      <c r="F304" s="89">
        <f t="shared" si="149"/>
        <v>0</v>
      </c>
      <c r="G304" s="89">
        <v>0</v>
      </c>
      <c r="H304" s="89">
        <v>0</v>
      </c>
      <c r="I304" s="89">
        <v>0</v>
      </c>
      <c r="J304" s="89">
        <v>0</v>
      </c>
      <c r="K304" s="89">
        <v>0</v>
      </c>
      <c r="L304" s="89">
        <v>0</v>
      </c>
      <c r="M304" s="89">
        <v>0</v>
      </c>
      <c r="N304" s="89">
        <v>0</v>
      </c>
      <c r="Q304" s="84"/>
    </row>
    <row r="305" spans="1:14" ht="25.5" customHeight="1">
      <c r="A305" s="105" t="s">
        <v>338</v>
      </c>
      <c r="B305" s="219" t="s">
        <v>194</v>
      </c>
      <c r="C305" s="214"/>
      <c r="D305" s="90">
        <f>D306</f>
        <v>70000</v>
      </c>
      <c r="E305" s="90">
        <f t="shared" si="162"/>
        <v>0</v>
      </c>
      <c r="F305" s="94">
        <f t="shared" si="149"/>
        <v>70000</v>
      </c>
      <c r="G305" s="90">
        <f>G306</f>
        <v>70000</v>
      </c>
      <c r="H305" s="90">
        <f aca="true" t="shared" si="165" ref="H305:N305">H306</f>
        <v>0</v>
      </c>
      <c r="I305" s="90">
        <f t="shared" si="165"/>
        <v>0</v>
      </c>
      <c r="J305" s="90">
        <f t="shared" si="165"/>
        <v>0</v>
      </c>
      <c r="K305" s="90">
        <f t="shared" si="165"/>
        <v>0</v>
      </c>
      <c r="L305" s="90">
        <f t="shared" si="165"/>
        <v>0</v>
      </c>
      <c r="M305" s="90">
        <f t="shared" si="165"/>
        <v>0</v>
      </c>
      <c r="N305" s="90">
        <f t="shared" si="165"/>
        <v>0</v>
      </c>
    </row>
    <row r="306" spans="1:14" ht="21" customHeight="1">
      <c r="A306" s="100"/>
      <c r="B306" s="74">
        <v>3</v>
      </c>
      <c r="C306" s="106" t="s">
        <v>3</v>
      </c>
      <c r="D306" s="88">
        <f>D307</f>
        <v>70000</v>
      </c>
      <c r="E306" s="88">
        <f t="shared" si="162"/>
        <v>0</v>
      </c>
      <c r="F306" s="88">
        <f>SUM(G306:N306)</f>
        <v>70000</v>
      </c>
      <c r="G306" s="88">
        <f>G307</f>
        <v>70000</v>
      </c>
      <c r="H306" s="88">
        <f aca="true" t="shared" si="166" ref="H306:N306">H307</f>
        <v>0</v>
      </c>
      <c r="I306" s="88">
        <f t="shared" si="166"/>
        <v>0</v>
      </c>
      <c r="J306" s="88">
        <f t="shared" si="166"/>
        <v>0</v>
      </c>
      <c r="K306" s="88">
        <f t="shared" si="166"/>
        <v>0</v>
      </c>
      <c r="L306" s="88">
        <f t="shared" si="166"/>
        <v>0</v>
      </c>
      <c r="M306" s="88">
        <f t="shared" si="166"/>
        <v>0</v>
      </c>
      <c r="N306" s="88">
        <f t="shared" si="166"/>
        <v>0</v>
      </c>
    </row>
    <row r="307" spans="1:14" ht="18" customHeight="1">
      <c r="A307" s="100"/>
      <c r="B307" s="74">
        <v>38</v>
      </c>
      <c r="C307" s="106" t="s">
        <v>120</v>
      </c>
      <c r="D307" s="88">
        <f>D308</f>
        <v>70000</v>
      </c>
      <c r="E307" s="88">
        <f t="shared" si="162"/>
        <v>0</v>
      </c>
      <c r="F307" s="88">
        <f t="shared" si="149"/>
        <v>70000</v>
      </c>
      <c r="G307" s="88">
        <f>G308</f>
        <v>70000</v>
      </c>
      <c r="H307" s="88">
        <f aca="true" t="shared" si="167" ref="H307:N307">H308</f>
        <v>0</v>
      </c>
      <c r="I307" s="88">
        <f t="shared" si="167"/>
        <v>0</v>
      </c>
      <c r="J307" s="88">
        <f t="shared" si="167"/>
        <v>0</v>
      </c>
      <c r="K307" s="88">
        <f t="shared" si="167"/>
        <v>0</v>
      </c>
      <c r="L307" s="88">
        <f t="shared" si="167"/>
        <v>0</v>
      </c>
      <c r="M307" s="88">
        <f t="shared" si="167"/>
        <v>0</v>
      </c>
      <c r="N307" s="88">
        <f t="shared" si="167"/>
        <v>0</v>
      </c>
    </row>
    <row r="308" spans="1:17" s="97" customFormat="1" ht="15" customHeight="1">
      <c r="A308" s="107" t="s">
        <v>1</v>
      </c>
      <c r="B308" s="72"/>
      <c r="C308" s="69" t="s">
        <v>278</v>
      </c>
      <c r="D308" s="89">
        <v>70000</v>
      </c>
      <c r="E308" s="88">
        <f t="shared" si="162"/>
        <v>0</v>
      </c>
      <c r="F308" s="89">
        <f t="shared" si="149"/>
        <v>70000</v>
      </c>
      <c r="G308" s="89">
        <v>70000</v>
      </c>
      <c r="H308" s="89">
        <v>0</v>
      </c>
      <c r="I308" s="89">
        <v>0</v>
      </c>
      <c r="J308" s="89">
        <v>0</v>
      </c>
      <c r="K308" s="89">
        <v>0</v>
      </c>
      <c r="L308" s="89">
        <v>0</v>
      </c>
      <c r="M308" s="89">
        <v>0</v>
      </c>
      <c r="N308" s="89">
        <v>0</v>
      </c>
      <c r="Q308" s="98"/>
    </row>
    <row r="309" spans="1:14" ht="24" customHeight="1">
      <c r="A309" s="105" t="s">
        <v>338</v>
      </c>
      <c r="B309" s="213" t="s">
        <v>216</v>
      </c>
      <c r="C309" s="214"/>
      <c r="D309" s="90">
        <f>D310</f>
        <v>663620</v>
      </c>
      <c r="E309" s="90">
        <f t="shared" si="162"/>
        <v>0</v>
      </c>
      <c r="F309" s="94">
        <f t="shared" si="149"/>
        <v>663620</v>
      </c>
      <c r="G309" s="90">
        <f aca="true" t="shared" si="168" ref="G309:N310">G310</f>
        <v>147290</v>
      </c>
      <c r="H309" s="90">
        <f t="shared" si="168"/>
        <v>0</v>
      </c>
      <c r="I309" s="90">
        <f t="shared" si="168"/>
        <v>115500</v>
      </c>
      <c r="J309" s="90">
        <f t="shared" si="168"/>
        <v>400830</v>
      </c>
      <c r="K309" s="90">
        <f t="shared" si="168"/>
        <v>0</v>
      </c>
      <c r="L309" s="90">
        <f t="shared" si="168"/>
        <v>0</v>
      </c>
      <c r="M309" s="90">
        <f t="shared" si="168"/>
        <v>0</v>
      </c>
      <c r="N309" s="90">
        <f t="shared" si="168"/>
        <v>0</v>
      </c>
    </row>
    <row r="310" spans="1:14" ht="21" customHeight="1">
      <c r="A310" s="100"/>
      <c r="B310" s="74">
        <v>4</v>
      </c>
      <c r="C310" s="106" t="s">
        <v>126</v>
      </c>
      <c r="D310" s="88">
        <f>D311</f>
        <v>663620</v>
      </c>
      <c r="E310" s="88">
        <f t="shared" si="162"/>
        <v>0</v>
      </c>
      <c r="F310" s="88">
        <f t="shared" si="149"/>
        <v>663620</v>
      </c>
      <c r="G310" s="88">
        <f t="shared" si="168"/>
        <v>147290</v>
      </c>
      <c r="H310" s="88">
        <f t="shared" si="168"/>
        <v>0</v>
      </c>
      <c r="I310" s="88">
        <f t="shared" si="168"/>
        <v>115500</v>
      </c>
      <c r="J310" s="88">
        <f t="shared" si="168"/>
        <v>400830</v>
      </c>
      <c r="K310" s="88">
        <f t="shared" si="168"/>
        <v>0</v>
      </c>
      <c r="L310" s="88">
        <f t="shared" si="168"/>
        <v>0</v>
      </c>
      <c r="M310" s="88">
        <f t="shared" si="168"/>
        <v>0</v>
      </c>
      <c r="N310" s="88">
        <f t="shared" si="168"/>
        <v>0</v>
      </c>
    </row>
    <row r="311" spans="1:14" ht="18" customHeight="1">
      <c r="A311" s="100" t="s">
        <v>1</v>
      </c>
      <c r="B311" s="74">
        <v>42</v>
      </c>
      <c r="C311" s="106" t="s">
        <v>124</v>
      </c>
      <c r="D311" s="88">
        <f>D312+D313+D314</f>
        <v>663620</v>
      </c>
      <c r="E311" s="88">
        <f t="shared" si="162"/>
        <v>0</v>
      </c>
      <c r="F311" s="88">
        <f t="shared" si="149"/>
        <v>663620</v>
      </c>
      <c r="G311" s="88">
        <f>G312+G313+G314</f>
        <v>147290</v>
      </c>
      <c r="H311" s="88">
        <f aca="true" t="shared" si="169" ref="H311:N311">H312+H313+H314</f>
        <v>0</v>
      </c>
      <c r="I311" s="88">
        <f t="shared" si="169"/>
        <v>115500</v>
      </c>
      <c r="J311" s="88">
        <f t="shared" si="169"/>
        <v>400830</v>
      </c>
      <c r="K311" s="88">
        <f t="shared" si="169"/>
        <v>0</v>
      </c>
      <c r="L311" s="88">
        <f t="shared" si="169"/>
        <v>0</v>
      </c>
      <c r="M311" s="88">
        <f t="shared" si="169"/>
        <v>0</v>
      </c>
      <c r="N311" s="88">
        <f t="shared" si="169"/>
        <v>0</v>
      </c>
    </row>
    <row r="312" spans="1:17" s="97" customFormat="1" ht="15" customHeight="1">
      <c r="A312" s="107" t="s">
        <v>1</v>
      </c>
      <c r="B312" s="72"/>
      <c r="C312" s="69" t="s">
        <v>278</v>
      </c>
      <c r="D312" s="89">
        <v>147290</v>
      </c>
      <c r="E312" s="88">
        <f t="shared" si="162"/>
        <v>0</v>
      </c>
      <c r="F312" s="89">
        <f t="shared" si="149"/>
        <v>147290</v>
      </c>
      <c r="G312" s="89">
        <v>147290</v>
      </c>
      <c r="H312" s="89">
        <v>0</v>
      </c>
      <c r="I312" s="89">
        <v>0</v>
      </c>
      <c r="J312" s="89">
        <v>0</v>
      </c>
      <c r="K312" s="89">
        <v>0</v>
      </c>
      <c r="L312" s="89">
        <v>0</v>
      </c>
      <c r="M312" s="89">
        <v>0</v>
      </c>
      <c r="N312" s="89">
        <v>0</v>
      </c>
      <c r="Q312" s="98"/>
    </row>
    <row r="313" spans="1:17" s="97" customFormat="1" ht="15" customHeight="1">
      <c r="A313" s="107" t="s">
        <v>1</v>
      </c>
      <c r="B313" s="72"/>
      <c r="C313" s="55" t="s">
        <v>284</v>
      </c>
      <c r="D313" s="89">
        <v>115500</v>
      </c>
      <c r="E313" s="88">
        <f t="shared" si="162"/>
        <v>0</v>
      </c>
      <c r="F313" s="89">
        <f>SUM(G313:N313)</f>
        <v>115500</v>
      </c>
      <c r="G313" s="89">
        <v>0</v>
      </c>
      <c r="H313" s="89">
        <v>0</v>
      </c>
      <c r="I313" s="89">
        <v>115500</v>
      </c>
      <c r="J313" s="89">
        <v>0</v>
      </c>
      <c r="K313" s="89">
        <v>0</v>
      </c>
      <c r="L313" s="89">
        <v>0</v>
      </c>
      <c r="M313" s="89">
        <v>0</v>
      </c>
      <c r="N313" s="89">
        <v>0</v>
      </c>
      <c r="Q313" s="98"/>
    </row>
    <row r="314" spans="1:17" s="97" customFormat="1" ht="15" customHeight="1">
      <c r="A314" s="107" t="s">
        <v>1</v>
      </c>
      <c r="B314" s="72"/>
      <c r="C314" s="54" t="s">
        <v>283</v>
      </c>
      <c r="D314" s="89">
        <v>400830</v>
      </c>
      <c r="E314" s="88">
        <f t="shared" si="162"/>
        <v>0</v>
      </c>
      <c r="F314" s="89">
        <f>SUM(G314:N314)</f>
        <v>400830</v>
      </c>
      <c r="G314" s="89">
        <v>0</v>
      </c>
      <c r="H314" s="89">
        <v>0</v>
      </c>
      <c r="I314" s="89">
        <v>0</v>
      </c>
      <c r="J314" s="89">
        <v>400830</v>
      </c>
      <c r="K314" s="89">
        <v>0</v>
      </c>
      <c r="L314" s="89">
        <v>0</v>
      </c>
      <c r="M314" s="89">
        <v>0</v>
      </c>
      <c r="N314" s="89">
        <v>0</v>
      </c>
      <c r="Q314" s="98"/>
    </row>
    <row r="315" spans="1:14" ht="24" customHeight="1">
      <c r="A315" s="105" t="s">
        <v>338</v>
      </c>
      <c r="B315" s="213" t="s">
        <v>195</v>
      </c>
      <c r="C315" s="214"/>
      <c r="D315" s="90">
        <f>D316</f>
        <v>43000</v>
      </c>
      <c r="E315" s="90">
        <f t="shared" si="162"/>
        <v>0</v>
      </c>
      <c r="F315" s="94">
        <f aca="true" t="shared" si="170" ref="F315:F324">SUM(G315:N315)</f>
        <v>43000</v>
      </c>
      <c r="G315" s="90">
        <f aca="true" t="shared" si="171" ref="G315:N316">G316</f>
        <v>0</v>
      </c>
      <c r="H315" s="90">
        <f t="shared" si="171"/>
        <v>0</v>
      </c>
      <c r="I315" s="90">
        <f t="shared" si="171"/>
        <v>0</v>
      </c>
      <c r="J315" s="90">
        <f t="shared" si="171"/>
        <v>0</v>
      </c>
      <c r="K315" s="90">
        <f t="shared" si="171"/>
        <v>0</v>
      </c>
      <c r="L315" s="90">
        <f t="shared" si="171"/>
        <v>0</v>
      </c>
      <c r="M315" s="90">
        <f t="shared" si="171"/>
        <v>0</v>
      </c>
      <c r="N315" s="90">
        <f t="shared" si="171"/>
        <v>43000</v>
      </c>
    </row>
    <row r="316" spans="1:14" ht="21" customHeight="1">
      <c r="A316" s="100"/>
      <c r="B316" s="74">
        <v>4</v>
      </c>
      <c r="C316" s="106" t="s">
        <v>126</v>
      </c>
      <c r="D316" s="88">
        <f>D317</f>
        <v>43000</v>
      </c>
      <c r="E316" s="88">
        <f t="shared" si="162"/>
        <v>0</v>
      </c>
      <c r="F316" s="88">
        <f t="shared" si="170"/>
        <v>43000</v>
      </c>
      <c r="G316" s="88">
        <f t="shared" si="171"/>
        <v>0</v>
      </c>
      <c r="H316" s="88">
        <f t="shared" si="171"/>
        <v>0</v>
      </c>
      <c r="I316" s="88">
        <f t="shared" si="171"/>
        <v>0</v>
      </c>
      <c r="J316" s="88">
        <f t="shared" si="171"/>
        <v>0</v>
      </c>
      <c r="K316" s="88">
        <f t="shared" si="171"/>
        <v>0</v>
      </c>
      <c r="L316" s="88">
        <f t="shared" si="171"/>
        <v>0</v>
      </c>
      <c r="M316" s="88">
        <f t="shared" si="171"/>
        <v>0</v>
      </c>
      <c r="N316" s="88">
        <f t="shared" si="171"/>
        <v>43000</v>
      </c>
    </row>
    <row r="317" spans="1:14" ht="18" customHeight="1">
      <c r="A317" s="100" t="s">
        <v>1</v>
      </c>
      <c r="B317" s="74">
        <v>42</v>
      </c>
      <c r="C317" s="106" t="s">
        <v>124</v>
      </c>
      <c r="D317" s="88">
        <f>D320+D319+D318</f>
        <v>43000</v>
      </c>
      <c r="E317" s="88">
        <f t="shared" si="162"/>
        <v>0</v>
      </c>
      <c r="F317" s="88">
        <f t="shared" si="170"/>
        <v>43000</v>
      </c>
      <c r="G317" s="88">
        <f>G320+G319+G318</f>
        <v>0</v>
      </c>
      <c r="H317" s="88">
        <f aca="true" t="shared" si="172" ref="H317:N317">H320+H319+H318</f>
        <v>0</v>
      </c>
      <c r="I317" s="88">
        <f t="shared" si="172"/>
        <v>0</v>
      </c>
      <c r="J317" s="88">
        <f t="shared" si="172"/>
        <v>0</v>
      </c>
      <c r="K317" s="88">
        <f t="shared" si="172"/>
        <v>0</v>
      </c>
      <c r="L317" s="88">
        <f t="shared" si="172"/>
        <v>0</v>
      </c>
      <c r="M317" s="88">
        <f t="shared" si="172"/>
        <v>0</v>
      </c>
      <c r="N317" s="88">
        <f t="shared" si="172"/>
        <v>43000</v>
      </c>
    </row>
    <row r="318" spans="1:17" s="97" customFormat="1" ht="15" customHeight="1">
      <c r="A318" s="107" t="s">
        <v>1</v>
      </c>
      <c r="B318" s="72"/>
      <c r="C318" s="69" t="s">
        <v>278</v>
      </c>
      <c r="D318" s="89">
        <v>0</v>
      </c>
      <c r="E318" s="88">
        <f t="shared" si="162"/>
        <v>0</v>
      </c>
      <c r="F318" s="89">
        <f t="shared" si="170"/>
        <v>0</v>
      </c>
      <c r="G318" s="89">
        <v>0</v>
      </c>
      <c r="H318" s="89">
        <v>0</v>
      </c>
      <c r="I318" s="89">
        <v>0</v>
      </c>
      <c r="J318" s="89">
        <v>0</v>
      </c>
      <c r="K318" s="89">
        <v>0</v>
      </c>
      <c r="L318" s="89">
        <v>0</v>
      </c>
      <c r="M318" s="89">
        <v>0</v>
      </c>
      <c r="N318" s="89">
        <v>0</v>
      </c>
      <c r="Q318" s="98"/>
    </row>
    <row r="319" spans="1:17" s="97" customFormat="1" ht="15" customHeight="1">
      <c r="A319" s="107" t="s">
        <v>1</v>
      </c>
      <c r="B319" s="72"/>
      <c r="C319" s="55" t="s">
        <v>284</v>
      </c>
      <c r="D319" s="89">
        <v>0</v>
      </c>
      <c r="E319" s="88">
        <f t="shared" si="162"/>
        <v>0</v>
      </c>
      <c r="F319" s="89">
        <f t="shared" si="170"/>
        <v>0</v>
      </c>
      <c r="G319" s="89">
        <v>0</v>
      </c>
      <c r="H319" s="89">
        <v>0</v>
      </c>
      <c r="I319" s="89">
        <v>0</v>
      </c>
      <c r="J319" s="89">
        <v>0</v>
      </c>
      <c r="K319" s="89">
        <v>0</v>
      </c>
      <c r="L319" s="89">
        <v>0</v>
      </c>
      <c r="M319" s="89">
        <v>0</v>
      </c>
      <c r="N319" s="89">
        <v>0</v>
      </c>
      <c r="Q319" s="98"/>
    </row>
    <row r="320" spans="1:17" s="97" customFormat="1" ht="15" customHeight="1">
      <c r="A320" s="107" t="s">
        <v>1</v>
      </c>
      <c r="B320" s="72"/>
      <c r="C320" s="54" t="s">
        <v>296</v>
      </c>
      <c r="D320" s="89">
        <v>43000</v>
      </c>
      <c r="E320" s="88">
        <f t="shared" si="162"/>
        <v>0</v>
      </c>
      <c r="F320" s="89">
        <f t="shared" si="170"/>
        <v>43000</v>
      </c>
      <c r="G320" s="89">
        <v>0</v>
      </c>
      <c r="H320" s="89">
        <v>0</v>
      </c>
      <c r="I320" s="89">
        <v>0</v>
      </c>
      <c r="J320" s="89">
        <v>0</v>
      </c>
      <c r="K320" s="89">
        <v>0</v>
      </c>
      <c r="L320" s="89">
        <v>0</v>
      </c>
      <c r="M320" s="89">
        <v>0</v>
      </c>
      <c r="N320" s="89">
        <v>43000</v>
      </c>
      <c r="Q320" s="98"/>
    </row>
    <row r="321" spans="1:14" ht="24" customHeight="1">
      <c r="A321" s="105" t="s">
        <v>338</v>
      </c>
      <c r="B321" s="213" t="s">
        <v>196</v>
      </c>
      <c r="C321" s="214"/>
      <c r="D321" s="90">
        <f>D322</f>
        <v>15000</v>
      </c>
      <c r="E321" s="90">
        <f t="shared" si="162"/>
        <v>0</v>
      </c>
      <c r="F321" s="94">
        <f t="shared" si="170"/>
        <v>15000</v>
      </c>
      <c r="G321" s="90">
        <f aca="true" t="shared" si="173" ref="G321:N323">G322</f>
        <v>15000</v>
      </c>
      <c r="H321" s="90">
        <f t="shared" si="173"/>
        <v>0</v>
      </c>
      <c r="I321" s="90">
        <f t="shared" si="173"/>
        <v>0</v>
      </c>
      <c r="J321" s="90">
        <f t="shared" si="173"/>
        <v>0</v>
      </c>
      <c r="K321" s="90">
        <f t="shared" si="173"/>
        <v>0</v>
      </c>
      <c r="L321" s="90">
        <f t="shared" si="173"/>
        <v>0</v>
      </c>
      <c r="M321" s="90">
        <f t="shared" si="173"/>
        <v>0</v>
      </c>
      <c r="N321" s="90">
        <f t="shared" si="173"/>
        <v>0</v>
      </c>
    </row>
    <row r="322" spans="1:14" ht="21" customHeight="1">
      <c r="A322" s="100"/>
      <c r="B322" s="74">
        <v>4</v>
      </c>
      <c r="C322" s="106" t="s">
        <v>126</v>
      </c>
      <c r="D322" s="88">
        <f>D323</f>
        <v>15000</v>
      </c>
      <c r="E322" s="88">
        <f t="shared" si="162"/>
        <v>0</v>
      </c>
      <c r="F322" s="88">
        <f t="shared" si="170"/>
        <v>15000</v>
      </c>
      <c r="G322" s="88">
        <f t="shared" si="173"/>
        <v>15000</v>
      </c>
      <c r="H322" s="88">
        <f t="shared" si="173"/>
        <v>0</v>
      </c>
      <c r="I322" s="88">
        <f t="shared" si="173"/>
        <v>0</v>
      </c>
      <c r="J322" s="88">
        <f t="shared" si="173"/>
        <v>0</v>
      </c>
      <c r="K322" s="88">
        <f t="shared" si="173"/>
        <v>0</v>
      </c>
      <c r="L322" s="88">
        <f t="shared" si="173"/>
        <v>0</v>
      </c>
      <c r="M322" s="88">
        <f t="shared" si="173"/>
        <v>0</v>
      </c>
      <c r="N322" s="88">
        <f t="shared" si="173"/>
        <v>0</v>
      </c>
    </row>
    <row r="323" spans="1:14" ht="18" customHeight="1">
      <c r="A323" s="100" t="s">
        <v>1</v>
      </c>
      <c r="B323" s="74">
        <v>42</v>
      </c>
      <c r="C323" s="106" t="s">
        <v>124</v>
      </c>
      <c r="D323" s="88">
        <f>D324</f>
        <v>15000</v>
      </c>
      <c r="E323" s="88">
        <f t="shared" si="162"/>
        <v>0</v>
      </c>
      <c r="F323" s="88">
        <f t="shared" si="170"/>
        <v>15000</v>
      </c>
      <c r="G323" s="88">
        <f t="shared" si="173"/>
        <v>15000</v>
      </c>
      <c r="H323" s="88">
        <f t="shared" si="173"/>
        <v>0</v>
      </c>
      <c r="I323" s="88">
        <f t="shared" si="173"/>
        <v>0</v>
      </c>
      <c r="J323" s="88">
        <f t="shared" si="173"/>
        <v>0</v>
      </c>
      <c r="K323" s="88">
        <f t="shared" si="173"/>
        <v>0</v>
      </c>
      <c r="L323" s="88">
        <f t="shared" si="173"/>
        <v>0</v>
      </c>
      <c r="M323" s="88">
        <f t="shared" si="173"/>
        <v>0</v>
      </c>
      <c r="N323" s="88">
        <f t="shared" si="173"/>
        <v>0</v>
      </c>
    </row>
    <row r="324" spans="1:17" s="97" customFormat="1" ht="15" customHeight="1">
      <c r="A324" s="107" t="s">
        <v>1</v>
      </c>
      <c r="B324" s="72"/>
      <c r="C324" s="69" t="s">
        <v>278</v>
      </c>
      <c r="D324" s="89">
        <v>15000</v>
      </c>
      <c r="E324" s="88">
        <f t="shared" si="162"/>
        <v>0</v>
      </c>
      <c r="F324" s="89">
        <f t="shared" si="170"/>
        <v>15000</v>
      </c>
      <c r="G324" s="89">
        <v>15000</v>
      </c>
      <c r="H324" s="89">
        <v>0</v>
      </c>
      <c r="I324" s="89">
        <v>0</v>
      </c>
      <c r="J324" s="89">
        <v>0</v>
      </c>
      <c r="K324" s="89">
        <v>0</v>
      </c>
      <c r="L324" s="89">
        <v>0</v>
      </c>
      <c r="M324" s="89">
        <v>0</v>
      </c>
      <c r="N324" s="89">
        <v>0</v>
      </c>
      <c r="Q324" s="98"/>
    </row>
    <row r="325" spans="1:14" ht="27" customHeight="1">
      <c r="A325" s="117"/>
      <c r="B325" s="217" t="s">
        <v>148</v>
      </c>
      <c r="C325" s="218"/>
      <c r="D325" s="86">
        <f>D326+D333+D339+D343</f>
        <v>1080000</v>
      </c>
      <c r="E325" s="86">
        <f t="shared" si="162"/>
        <v>0</v>
      </c>
      <c r="F325" s="86">
        <f aca="true" t="shared" si="174" ref="F325:F343">SUM(G325:N325)</f>
        <v>1080000</v>
      </c>
      <c r="G325" s="86">
        <f>G326+G333+G339+G343</f>
        <v>163098.3</v>
      </c>
      <c r="H325" s="86">
        <f aca="true" t="shared" si="175" ref="H325:N325">H326+H333+H339+H343</f>
        <v>0</v>
      </c>
      <c r="I325" s="86">
        <f t="shared" si="175"/>
        <v>0</v>
      </c>
      <c r="J325" s="86">
        <f t="shared" si="175"/>
        <v>0</v>
      </c>
      <c r="K325" s="86">
        <f t="shared" si="175"/>
        <v>0</v>
      </c>
      <c r="L325" s="86">
        <f t="shared" si="175"/>
        <v>0</v>
      </c>
      <c r="M325" s="86">
        <f t="shared" si="175"/>
        <v>0</v>
      </c>
      <c r="N325" s="86">
        <f t="shared" si="175"/>
        <v>916901.7</v>
      </c>
    </row>
    <row r="326" spans="1:14" ht="24" customHeight="1">
      <c r="A326" s="105" t="s">
        <v>338</v>
      </c>
      <c r="B326" s="221" t="s">
        <v>149</v>
      </c>
      <c r="C326" s="222"/>
      <c r="D326" s="90">
        <f aca="true" t="shared" si="176" ref="D326:N327">D327</f>
        <v>0</v>
      </c>
      <c r="E326" s="90">
        <f t="shared" si="162"/>
        <v>0</v>
      </c>
      <c r="F326" s="94">
        <f t="shared" si="174"/>
        <v>0</v>
      </c>
      <c r="G326" s="90">
        <f t="shared" si="176"/>
        <v>0</v>
      </c>
      <c r="H326" s="90">
        <f t="shared" si="176"/>
        <v>0</v>
      </c>
      <c r="I326" s="90">
        <f t="shared" si="176"/>
        <v>0</v>
      </c>
      <c r="J326" s="90">
        <f t="shared" si="176"/>
        <v>0</v>
      </c>
      <c r="K326" s="90">
        <f t="shared" si="176"/>
        <v>0</v>
      </c>
      <c r="L326" s="90">
        <f t="shared" si="176"/>
        <v>0</v>
      </c>
      <c r="M326" s="90">
        <f t="shared" si="176"/>
        <v>0</v>
      </c>
      <c r="N326" s="90">
        <f t="shared" si="176"/>
        <v>0</v>
      </c>
    </row>
    <row r="327" spans="1:14" ht="21" customHeight="1">
      <c r="A327" s="100"/>
      <c r="B327" s="74" t="s">
        <v>81</v>
      </c>
      <c r="C327" s="106" t="s">
        <v>122</v>
      </c>
      <c r="D327" s="88">
        <f>D328</f>
        <v>0</v>
      </c>
      <c r="E327" s="88">
        <f t="shared" si="162"/>
        <v>0</v>
      </c>
      <c r="F327" s="88">
        <f t="shared" si="174"/>
        <v>0</v>
      </c>
      <c r="G327" s="88">
        <f>G328</f>
        <v>0</v>
      </c>
      <c r="H327" s="88">
        <f t="shared" si="176"/>
        <v>0</v>
      </c>
      <c r="I327" s="88">
        <f t="shared" si="176"/>
        <v>0</v>
      </c>
      <c r="J327" s="88">
        <f t="shared" si="176"/>
        <v>0</v>
      </c>
      <c r="K327" s="88">
        <f t="shared" si="176"/>
        <v>0</v>
      </c>
      <c r="L327" s="88">
        <f t="shared" si="176"/>
        <v>0</v>
      </c>
      <c r="M327" s="88">
        <f t="shared" si="176"/>
        <v>0</v>
      </c>
      <c r="N327" s="88">
        <f t="shared" si="176"/>
        <v>0</v>
      </c>
    </row>
    <row r="328" spans="1:14" ht="18" customHeight="1">
      <c r="A328" s="100"/>
      <c r="B328" s="74" t="s">
        <v>82</v>
      </c>
      <c r="C328" s="106" t="s">
        <v>123</v>
      </c>
      <c r="D328" s="88">
        <f>D332</f>
        <v>0</v>
      </c>
      <c r="E328" s="88">
        <f t="shared" si="162"/>
        <v>0</v>
      </c>
      <c r="F328" s="88">
        <f t="shared" si="174"/>
        <v>0</v>
      </c>
      <c r="G328" s="88">
        <f aca="true" t="shared" si="177" ref="G328:N328">G332</f>
        <v>0</v>
      </c>
      <c r="H328" s="88">
        <f t="shared" si="177"/>
        <v>0</v>
      </c>
      <c r="I328" s="88">
        <f t="shared" si="177"/>
        <v>0</v>
      </c>
      <c r="J328" s="88">
        <f t="shared" si="177"/>
        <v>0</v>
      </c>
      <c r="K328" s="88">
        <f t="shared" si="177"/>
        <v>0</v>
      </c>
      <c r="L328" s="88">
        <f t="shared" si="177"/>
        <v>0</v>
      </c>
      <c r="M328" s="88">
        <f t="shared" si="177"/>
        <v>0</v>
      </c>
      <c r="N328" s="88">
        <f t="shared" si="177"/>
        <v>0</v>
      </c>
    </row>
    <row r="329" spans="1:17" s="97" customFormat="1" ht="15" customHeight="1">
      <c r="A329" s="232" t="s">
        <v>11</v>
      </c>
      <c r="B329" s="232" t="s">
        <v>95</v>
      </c>
      <c r="C329" s="220" t="s">
        <v>15</v>
      </c>
      <c r="D329" s="232" t="s">
        <v>309</v>
      </c>
      <c r="E329" s="232" t="s">
        <v>310</v>
      </c>
      <c r="F329" s="243" t="s">
        <v>311</v>
      </c>
      <c r="G329" s="220" t="s">
        <v>312</v>
      </c>
      <c r="H329" s="220"/>
      <c r="I329" s="220"/>
      <c r="J329" s="220"/>
      <c r="K329" s="220"/>
      <c r="L329" s="220"/>
      <c r="M329" s="220"/>
      <c r="N329" s="220"/>
      <c r="Q329" s="98"/>
    </row>
    <row r="330" spans="1:17" s="149" customFormat="1" ht="44.25" customHeight="1">
      <c r="A330" s="220"/>
      <c r="B330" s="220"/>
      <c r="C330" s="220"/>
      <c r="D330" s="220"/>
      <c r="E330" s="220"/>
      <c r="F330" s="244"/>
      <c r="G330" s="99" t="s">
        <v>72</v>
      </c>
      <c r="H330" s="99" t="s">
        <v>12</v>
      </c>
      <c r="I330" s="99" t="s">
        <v>75</v>
      </c>
      <c r="J330" s="99" t="s">
        <v>73</v>
      </c>
      <c r="K330" s="99" t="s">
        <v>13</v>
      </c>
      <c r="L330" s="199" t="s">
        <v>231</v>
      </c>
      <c r="M330" s="99" t="s">
        <v>232</v>
      </c>
      <c r="N330" s="99" t="s">
        <v>99</v>
      </c>
      <c r="Q330" s="150"/>
    </row>
    <row r="331" spans="1:17" s="97" customFormat="1" ht="10.5" customHeight="1">
      <c r="A331" s="82">
        <v>1</v>
      </c>
      <c r="B331" s="82">
        <v>2</v>
      </c>
      <c r="C331" s="82">
        <v>3</v>
      </c>
      <c r="D331" s="82">
        <v>4</v>
      </c>
      <c r="E331" s="82">
        <v>5</v>
      </c>
      <c r="F331" s="82">
        <v>6</v>
      </c>
      <c r="G331" s="82">
        <v>7</v>
      </c>
      <c r="H331" s="82">
        <v>8</v>
      </c>
      <c r="I331" s="82">
        <v>9</v>
      </c>
      <c r="J331" s="82">
        <v>10</v>
      </c>
      <c r="K331" s="82">
        <v>11</v>
      </c>
      <c r="L331" s="82">
        <v>12</v>
      </c>
      <c r="M331" s="82">
        <v>13</v>
      </c>
      <c r="N331" s="82">
        <v>14</v>
      </c>
      <c r="Q331" s="98"/>
    </row>
    <row r="332" spans="1:17" s="97" customFormat="1" ht="15" customHeight="1">
      <c r="A332" s="107"/>
      <c r="B332" s="72"/>
      <c r="C332" s="69" t="s">
        <v>278</v>
      </c>
      <c r="D332" s="89">
        <v>0</v>
      </c>
      <c r="E332" s="89">
        <f aca="true" t="shared" si="178" ref="E332:E350">F332-D332</f>
        <v>0</v>
      </c>
      <c r="F332" s="89">
        <f t="shared" si="174"/>
        <v>0</v>
      </c>
      <c r="G332" s="89">
        <v>0</v>
      </c>
      <c r="H332" s="89">
        <v>0</v>
      </c>
      <c r="I332" s="89">
        <v>0</v>
      </c>
      <c r="J332" s="89">
        <v>0</v>
      </c>
      <c r="K332" s="89">
        <v>0</v>
      </c>
      <c r="L332" s="89">
        <v>0</v>
      </c>
      <c r="M332" s="89">
        <v>0</v>
      </c>
      <c r="N332" s="89">
        <v>0</v>
      </c>
      <c r="Q332" s="98"/>
    </row>
    <row r="333" spans="1:14" ht="24" customHeight="1">
      <c r="A333" s="126" t="s">
        <v>338</v>
      </c>
      <c r="B333" s="239" t="s">
        <v>381</v>
      </c>
      <c r="C333" s="240"/>
      <c r="D333" s="139">
        <f>D334</f>
        <v>40000</v>
      </c>
      <c r="E333" s="139">
        <f t="shared" si="178"/>
        <v>0</v>
      </c>
      <c r="F333" s="143">
        <f t="shared" si="174"/>
        <v>40000</v>
      </c>
      <c r="G333" s="139">
        <f aca="true" t="shared" si="179" ref="G333:N333">G334</f>
        <v>40000</v>
      </c>
      <c r="H333" s="139">
        <f t="shared" si="179"/>
        <v>0</v>
      </c>
      <c r="I333" s="139">
        <f t="shared" si="179"/>
        <v>0</v>
      </c>
      <c r="J333" s="139">
        <f t="shared" si="179"/>
        <v>0</v>
      </c>
      <c r="K333" s="139">
        <f t="shared" si="179"/>
        <v>0</v>
      </c>
      <c r="L333" s="139">
        <f t="shared" si="179"/>
        <v>0</v>
      </c>
      <c r="M333" s="139">
        <f t="shared" si="179"/>
        <v>0</v>
      </c>
      <c r="N333" s="139">
        <f t="shared" si="179"/>
        <v>0</v>
      </c>
    </row>
    <row r="334" spans="1:17" s="121" customFormat="1" ht="21" customHeight="1">
      <c r="A334" s="100"/>
      <c r="B334" s="74">
        <v>4</v>
      </c>
      <c r="C334" s="106" t="s">
        <v>126</v>
      </c>
      <c r="D334" s="88">
        <f>D335</f>
        <v>40000</v>
      </c>
      <c r="E334" s="88">
        <f t="shared" si="178"/>
        <v>0</v>
      </c>
      <c r="F334" s="88">
        <f t="shared" si="174"/>
        <v>40000</v>
      </c>
      <c r="G334" s="88">
        <f aca="true" t="shared" si="180" ref="G334:N334">G335</f>
        <v>40000</v>
      </c>
      <c r="H334" s="88">
        <f t="shared" si="180"/>
        <v>0</v>
      </c>
      <c r="I334" s="88">
        <f t="shared" si="180"/>
        <v>0</v>
      </c>
      <c r="J334" s="88">
        <f t="shared" si="180"/>
        <v>0</v>
      </c>
      <c r="K334" s="88">
        <f t="shared" si="180"/>
        <v>0</v>
      </c>
      <c r="L334" s="88">
        <f t="shared" si="180"/>
        <v>0</v>
      </c>
      <c r="M334" s="88">
        <f t="shared" si="180"/>
        <v>0</v>
      </c>
      <c r="N334" s="88">
        <f t="shared" si="180"/>
        <v>0</v>
      </c>
      <c r="Q334" s="122"/>
    </row>
    <row r="335" spans="1:14" ht="18" customHeight="1">
      <c r="A335" s="127" t="s">
        <v>1</v>
      </c>
      <c r="B335" s="128">
        <v>42</v>
      </c>
      <c r="C335" s="129" t="s">
        <v>124</v>
      </c>
      <c r="D335" s="92">
        <f>D336+D337+D338</f>
        <v>40000</v>
      </c>
      <c r="E335" s="88">
        <f t="shared" si="178"/>
        <v>0</v>
      </c>
      <c r="F335" s="92">
        <f t="shared" si="174"/>
        <v>40000</v>
      </c>
      <c r="G335" s="92">
        <f>G336+G337+G338</f>
        <v>40000</v>
      </c>
      <c r="H335" s="92">
        <f aca="true" t="shared" si="181" ref="H335:N335">H336+H337+H338</f>
        <v>0</v>
      </c>
      <c r="I335" s="92">
        <f t="shared" si="181"/>
        <v>0</v>
      </c>
      <c r="J335" s="92">
        <f t="shared" si="181"/>
        <v>0</v>
      </c>
      <c r="K335" s="92">
        <f t="shared" si="181"/>
        <v>0</v>
      </c>
      <c r="L335" s="92">
        <f t="shared" si="181"/>
        <v>0</v>
      </c>
      <c r="M335" s="92">
        <f t="shared" si="181"/>
        <v>0</v>
      </c>
      <c r="N335" s="92">
        <f t="shared" si="181"/>
        <v>0</v>
      </c>
    </row>
    <row r="336" spans="1:17" s="97" customFormat="1" ht="15" customHeight="1">
      <c r="A336" s="107" t="s">
        <v>1</v>
      </c>
      <c r="B336" s="72"/>
      <c r="C336" s="69" t="s">
        <v>278</v>
      </c>
      <c r="D336" s="89">
        <v>40000</v>
      </c>
      <c r="E336" s="88">
        <f t="shared" si="178"/>
        <v>0</v>
      </c>
      <c r="F336" s="89">
        <f t="shared" si="174"/>
        <v>40000</v>
      </c>
      <c r="G336" s="89">
        <v>40000</v>
      </c>
      <c r="H336" s="89">
        <v>0</v>
      </c>
      <c r="I336" s="89">
        <v>0</v>
      </c>
      <c r="J336" s="89">
        <v>0</v>
      </c>
      <c r="K336" s="89">
        <v>0</v>
      </c>
      <c r="L336" s="89">
        <v>0</v>
      </c>
      <c r="M336" s="89">
        <v>0</v>
      </c>
      <c r="N336" s="89">
        <v>0</v>
      </c>
      <c r="Q336" s="98"/>
    </row>
    <row r="337" spans="1:17" s="97" customFormat="1" ht="15" customHeight="1">
      <c r="A337" s="107" t="s">
        <v>1</v>
      </c>
      <c r="B337" s="72"/>
      <c r="C337" s="55" t="s">
        <v>284</v>
      </c>
      <c r="D337" s="89">
        <v>0</v>
      </c>
      <c r="E337" s="88">
        <f t="shared" si="178"/>
        <v>0</v>
      </c>
      <c r="F337" s="89">
        <f>SUM(G337:N337)</f>
        <v>0</v>
      </c>
      <c r="G337" s="89">
        <v>0</v>
      </c>
      <c r="H337" s="89">
        <v>0</v>
      </c>
      <c r="I337" s="89">
        <v>0</v>
      </c>
      <c r="J337" s="89">
        <v>0</v>
      </c>
      <c r="K337" s="89">
        <v>0</v>
      </c>
      <c r="L337" s="89">
        <v>0</v>
      </c>
      <c r="M337" s="89">
        <v>0</v>
      </c>
      <c r="N337" s="89">
        <v>0</v>
      </c>
      <c r="Q337" s="98"/>
    </row>
    <row r="338" spans="1:17" s="97" customFormat="1" ht="15" customHeight="1">
      <c r="A338" s="107" t="s">
        <v>1</v>
      </c>
      <c r="B338" s="72"/>
      <c r="C338" s="54" t="s">
        <v>296</v>
      </c>
      <c r="D338" s="89">
        <v>0</v>
      </c>
      <c r="E338" s="88">
        <f t="shared" si="178"/>
        <v>0</v>
      </c>
      <c r="F338" s="89">
        <f>SUM(G338:N338)</f>
        <v>0</v>
      </c>
      <c r="G338" s="89">
        <v>0</v>
      </c>
      <c r="H338" s="89">
        <v>0</v>
      </c>
      <c r="I338" s="89">
        <v>0</v>
      </c>
      <c r="J338" s="89">
        <v>0</v>
      </c>
      <c r="K338" s="89">
        <v>0</v>
      </c>
      <c r="L338" s="89">
        <v>0</v>
      </c>
      <c r="M338" s="89">
        <v>0</v>
      </c>
      <c r="N338" s="89">
        <v>0</v>
      </c>
      <c r="Q338" s="98"/>
    </row>
    <row r="339" spans="1:14" ht="24" customHeight="1">
      <c r="A339" s="105" t="s">
        <v>338</v>
      </c>
      <c r="B339" s="221" t="s">
        <v>197</v>
      </c>
      <c r="C339" s="222"/>
      <c r="D339" s="90">
        <f aca="true" t="shared" si="182" ref="D339:N341">D340</f>
        <v>40000</v>
      </c>
      <c r="E339" s="90">
        <f t="shared" si="178"/>
        <v>0</v>
      </c>
      <c r="F339" s="94">
        <f t="shared" si="174"/>
        <v>40000</v>
      </c>
      <c r="G339" s="90">
        <f t="shared" si="182"/>
        <v>40000</v>
      </c>
      <c r="H339" s="90">
        <f t="shared" si="182"/>
        <v>0</v>
      </c>
      <c r="I339" s="90">
        <f t="shared" si="182"/>
        <v>0</v>
      </c>
      <c r="J339" s="90">
        <f t="shared" si="182"/>
        <v>0</v>
      </c>
      <c r="K339" s="90">
        <f t="shared" si="182"/>
        <v>0</v>
      </c>
      <c r="L339" s="90">
        <f t="shared" si="182"/>
        <v>0</v>
      </c>
      <c r="M339" s="90">
        <f t="shared" si="182"/>
        <v>0</v>
      </c>
      <c r="N339" s="90">
        <f t="shared" si="182"/>
        <v>0</v>
      </c>
    </row>
    <row r="340" spans="1:14" ht="21" customHeight="1">
      <c r="A340" s="100"/>
      <c r="B340" s="74">
        <v>3</v>
      </c>
      <c r="C340" s="106" t="s">
        <v>3</v>
      </c>
      <c r="D340" s="88">
        <f t="shared" si="182"/>
        <v>40000</v>
      </c>
      <c r="E340" s="88">
        <f t="shared" si="178"/>
        <v>0</v>
      </c>
      <c r="F340" s="88">
        <f t="shared" si="174"/>
        <v>40000</v>
      </c>
      <c r="G340" s="88">
        <f t="shared" si="182"/>
        <v>40000</v>
      </c>
      <c r="H340" s="88">
        <f t="shared" si="182"/>
        <v>0</v>
      </c>
      <c r="I340" s="88">
        <f t="shared" si="182"/>
        <v>0</v>
      </c>
      <c r="J340" s="88">
        <f t="shared" si="182"/>
        <v>0</v>
      </c>
      <c r="K340" s="88">
        <f t="shared" si="182"/>
        <v>0</v>
      </c>
      <c r="L340" s="88">
        <f t="shared" si="182"/>
        <v>0</v>
      </c>
      <c r="M340" s="88">
        <f t="shared" si="182"/>
        <v>0</v>
      </c>
      <c r="N340" s="88">
        <f t="shared" si="182"/>
        <v>0</v>
      </c>
    </row>
    <row r="341" spans="1:14" ht="18" customHeight="1">
      <c r="A341" s="100"/>
      <c r="B341" s="74">
        <v>32</v>
      </c>
      <c r="C341" s="106" t="s">
        <v>7</v>
      </c>
      <c r="D341" s="88">
        <f>D342</f>
        <v>40000</v>
      </c>
      <c r="E341" s="88">
        <f t="shared" si="178"/>
        <v>0</v>
      </c>
      <c r="F341" s="88">
        <f t="shared" si="174"/>
        <v>40000</v>
      </c>
      <c r="G341" s="88">
        <f>G342</f>
        <v>40000</v>
      </c>
      <c r="H341" s="88">
        <f t="shared" si="182"/>
        <v>0</v>
      </c>
      <c r="I341" s="88">
        <f t="shared" si="182"/>
        <v>0</v>
      </c>
      <c r="J341" s="88">
        <f t="shared" si="182"/>
        <v>0</v>
      </c>
      <c r="K341" s="88">
        <f t="shared" si="182"/>
        <v>0</v>
      </c>
      <c r="L341" s="88">
        <f t="shared" si="182"/>
        <v>0</v>
      </c>
      <c r="M341" s="88">
        <f t="shared" si="182"/>
        <v>0</v>
      </c>
      <c r="N341" s="88">
        <f t="shared" si="182"/>
        <v>0</v>
      </c>
    </row>
    <row r="342" spans="1:17" s="97" customFormat="1" ht="15" customHeight="1">
      <c r="A342" s="107"/>
      <c r="B342" s="72"/>
      <c r="C342" s="69" t="s">
        <v>278</v>
      </c>
      <c r="D342" s="89">
        <v>40000</v>
      </c>
      <c r="E342" s="88">
        <f t="shared" si="178"/>
        <v>0</v>
      </c>
      <c r="F342" s="89">
        <f t="shared" si="174"/>
        <v>40000</v>
      </c>
      <c r="G342" s="89">
        <v>40000</v>
      </c>
      <c r="H342" s="89">
        <v>0</v>
      </c>
      <c r="I342" s="89">
        <v>0</v>
      </c>
      <c r="J342" s="89">
        <v>0</v>
      </c>
      <c r="K342" s="89">
        <v>0</v>
      </c>
      <c r="L342" s="89">
        <v>0</v>
      </c>
      <c r="M342" s="89">
        <v>0</v>
      </c>
      <c r="N342" s="89">
        <v>0</v>
      </c>
      <c r="P342" s="98"/>
      <c r="Q342" s="98"/>
    </row>
    <row r="343" spans="1:14" ht="25.5" customHeight="1">
      <c r="A343" s="105" t="s">
        <v>338</v>
      </c>
      <c r="B343" s="219" t="s">
        <v>370</v>
      </c>
      <c r="C343" s="214"/>
      <c r="D343" s="90">
        <f>D344</f>
        <v>1000000</v>
      </c>
      <c r="E343" s="90">
        <f t="shared" si="178"/>
        <v>0</v>
      </c>
      <c r="F343" s="94">
        <f t="shared" si="174"/>
        <v>1000000</v>
      </c>
      <c r="G343" s="90">
        <f>G344</f>
        <v>83098.3</v>
      </c>
      <c r="H343" s="90">
        <f aca="true" t="shared" si="183" ref="H343:N344">H344</f>
        <v>0</v>
      </c>
      <c r="I343" s="90">
        <f t="shared" si="183"/>
        <v>0</v>
      </c>
      <c r="J343" s="90">
        <f t="shared" si="183"/>
        <v>0</v>
      </c>
      <c r="K343" s="90">
        <f t="shared" si="183"/>
        <v>0</v>
      </c>
      <c r="L343" s="90">
        <f t="shared" si="183"/>
        <v>0</v>
      </c>
      <c r="M343" s="90">
        <f t="shared" si="183"/>
        <v>0</v>
      </c>
      <c r="N343" s="90">
        <f t="shared" si="183"/>
        <v>916901.7</v>
      </c>
    </row>
    <row r="344" spans="1:14" ht="21" customHeight="1">
      <c r="A344" s="100"/>
      <c r="B344" s="74">
        <v>3</v>
      </c>
      <c r="C344" s="106" t="s">
        <v>3</v>
      </c>
      <c r="D344" s="88">
        <f>D345</f>
        <v>1000000</v>
      </c>
      <c r="E344" s="88">
        <f t="shared" si="178"/>
        <v>0</v>
      </c>
      <c r="F344" s="88">
        <f>SUM(G344:N344)</f>
        <v>1000000</v>
      </c>
      <c r="G344" s="88">
        <f>G345</f>
        <v>83098.3</v>
      </c>
      <c r="H344" s="88">
        <f t="shared" si="183"/>
        <v>0</v>
      </c>
      <c r="I344" s="88">
        <f t="shared" si="183"/>
        <v>0</v>
      </c>
      <c r="J344" s="88">
        <f t="shared" si="183"/>
        <v>0</v>
      </c>
      <c r="K344" s="88">
        <f t="shared" si="183"/>
        <v>0</v>
      </c>
      <c r="L344" s="88">
        <f t="shared" si="183"/>
        <v>0</v>
      </c>
      <c r="M344" s="88">
        <f t="shared" si="183"/>
        <v>0</v>
      </c>
      <c r="N344" s="88">
        <f t="shared" si="183"/>
        <v>916901.7</v>
      </c>
    </row>
    <row r="345" spans="1:14" ht="18" customHeight="1">
      <c r="A345" s="100"/>
      <c r="B345" s="74">
        <v>38</v>
      </c>
      <c r="C345" s="106" t="s">
        <v>120</v>
      </c>
      <c r="D345" s="88">
        <f>D346+D347</f>
        <v>1000000</v>
      </c>
      <c r="E345" s="88">
        <f>F345-D345</f>
        <v>0</v>
      </c>
      <c r="F345" s="88">
        <f>SUM(G345:N345)</f>
        <v>1000000</v>
      </c>
      <c r="G345" s="88">
        <f>G346+G347</f>
        <v>83098.3</v>
      </c>
      <c r="H345" s="88">
        <f aca="true" t="shared" si="184" ref="H345:N345">H346+H347</f>
        <v>0</v>
      </c>
      <c r="I345" s="88">
        <f t="shared" si="184"/>
        <v>0</v>
      </c>
      <c r="J345" s="88">
        <f t="shared" si="184"/>
        <v>0</v>
      </c>
      <c r="K345" s="88">
        <f t="shared" si="184"/>
        <v>0</v>
      </c>
      <c r="L345" s="88">
        <f t="shared" si="184"/>
        <v>0</v>
      </c>
      <c r="M345" s="88">
        <f t="shared" si="184"/>
        <v>0</v>
      </c>
      <c r="N345" s="88">
        <f t="shared" si="184"/>
        <v>916901.7</v>
      </c>
    </row>
    <row r="346" spans="1:17" s="97" customFormat="1" ht="15" customHeight="1">
      <c r="A346" s="107" t="s">
        <v>1</v>
      </c>
      <c r="B346" s="72"/>
      <c r="C346" s="69" t="s">
        <v>278</v>
      </c>
      <c r="D346" s="89">
        <v>0</v>
      </c>
      <c r="E346" s="88">
        <f t="shared" si="178"/>
        <v>83098.3</v>
      </c>
      <c r="F346" s="89">
        <f>SUM(G346:N346)</f>
        <v>83098.3</v>
      </c>
      <c r="G346" s="89">
        <v>83098.3</v>
      </c>
      <c r="H346" s="89">
        <v>0</v>
      </c>
      <c r="I346" s="89">
        <v>0</v>
      </c>
      <c r="J346" s="89">
        <v>0</v>
      </c>
      <c r="K346" s="89">
        <v>0</v>
      </c>
      <c r="L346" s="89">
        <v>0</v>
      </c>
      <c r="M346" s="89">
        <v>0</v>
      </c>
      <c r="N346" s="89">
        <v>0</v>
      </c>
      <c r="Q346" s="98"/>
    </row>
    <row r="347" spans="1:17" s="97" customFormat="1" ht="15" customHeight="1">
      <c r="A347" s="107" t="s">
        <v>1</v>
      </c>
      <c r="B347" s="72"/>
      <c r="C347" s="54" t="s">
        <v>296</v>
      </c>
      <c r="D347" s="89">
        <v>1000000</v>
      </c>
      <c r="E347" s="88">
        <f t="shared" si="178"/>
        <v>-83098.30000000005</v>
      </c>
      <c r="F347" s="89">
        <f>SUM(G347:N347)</f>
        <v>916901.7</v>
      </c>
      <c r="G347" s="89">
        <v>0</v>
      </c>
      <c r="H347" s="89">
        <v>0</v>
      </c>
      <c r="I347" s="89">
        <v>0</v>
      </c>
      <c r="J347" s="89">
        <v>0</v>
      </c>
      <c r="K347" s="89">
        <v>0</v>
      </c>
      <c r="L347" s="89">
        <v>0</v>
      </c>
      <c r="M347" s="89">
        <v>0</v>
      </c>
      <c r="N347" s="89">
        <v>916901.7</v>
      </c>
      <c r="Q347" s="98"/>
    </row>
    <row r="348" spans="1:14" ht="27" customHeight="1">
      <c r="A348" s="117"/>
      <c r="B348" s="217" t="s">
        <v>379</v>
      </c>
      <c r="C348" s="218"/>
      <c r="D348" s="86">
        <f>D349+D357+D365</f>
        <v>316250</v>
      </c>
      <c r="E348" s="86">
        <f t="shared" si="178"/>
        <v>60000</v>
      </c>
      <c r="F348" s="86">
        <f aca="true" t="shared" si="185" ref="F348:F388">SUM(G348:N348)</f>
        <v>376250</v>
      </c>
      <c r="G348" s="86">
        <f aca="true" t="shared" si="186" ref="G348:N348">G349+G357+G365</f>
        <v>31250</v>
      </c>
      <c r="H348" s="86">
        <f t="shared" si="186"/>
        <v>0</v>
      </c>
      <c r="I348" s="86">
        <f t="shared" si="186"/>
        <v>295000</v>
      </c>
      <c r="J348" s="86">
        <f t="shared" si="186"/>
        <v>30000</v>
      </c>
      <c r="K348" s="86">
        <f t="shared" si="186"/>
        <v>0</v>
      </c>
      <c r="L348" s="86">
        <f t="shared" si="186"/>
        <v>0</v>
      </c>
      <c r="M348" s="86">
        <f t="shared" si="186"/>
        <v>0</v>
      </c>
      <c r="N348" s="86">
        <f t="shared" si="186"/>
        <v>20000</v>
      </c>
    </row>
    <row r="349" spans="1:14" ht="24.75" customHeight="1">
      <c r="A349" s="105" t="s">
        <v>329</v>
      </c>
      <c r="B349" s="221" t="s">
        <v>150</v>
      </c>
      <c r="C349" s="222"/>
      <c r="D349" s="90">
        <f aca="true" t="shared" si="187" ref="D349:I350">D350</f>
        <v>225000</v>
      </c>
      <c r="E349" s="90">
        <f t="shared" si="178"/>
        <v>60000</v>
      </c>
      <c r="F349" s="94">
        <f t="shared" si="185"/>
        <v>285000</v>
      </c>
      <c r="G349" s="90">
        <f t="shared" si="187"/>
        <v>15000</v>
      </c>
      <c r="H349" s="90">
        <f t="shared" si="187"/>
        <v>0</v>
      </c>
      <c r="I349" s="90">
        <f t="shared" si="187"/>
        <v>220000</v>
      </c>
      <c r="J349" s="90">
        <f aca="true" t="shared" si="188" ref="J349:N350">J350</f>
        <v>30000</v>
      </c>
      <c r="K349" s="90">
        <f t="shared" si="188"/>
        <v>0</v>
      </c>
      <c r="L349" s="90">
        <f t="shared" si="188"/>
        <v>0</v>
      </c>
      <c r="M349" s="90">
        <f t="shared" si="188"/>
        <v>0</v>
      </c>
      <c r="N349" s="90">
        <f t="shared" si="188"/>
        <v>20000</v>
      </c>
    </row>
    <row r="350" spans="1:14" ht="21" customHeight="1">
      <c r="A350" s="100"/>
      <c r="B350" s="74">
        <v>3</v>
      </c>
      <c r="C350" s="106" t="s">
        <v>3</v>
      </c>
      <c r="D350" s="88">
        <f t="shared" si="187"/>
        <v>225000</v>
      </c>
      <c r="E350" s="88">
        <f t="shared" si="178"/>
        <v>60000</v>
      </c>
      <c r="F350" s="88">
        <f t="shared" si="185"/>
        <v>285000</v>
      </c>
      <c r="G350" s="88">
        <f t="shared" si="187"/>
        <v>15000</v>
      </c>
      <c r="H350" s="88">
        <f t="shared" si="187"/>
        <v>0</v>
      </c>
      <c r="I350" s="88">
        <f t="shared" si="187"/>
        <v>220000</v>
      </c>
      <c r="J350" s="88">
        <f>J351</f>
        <v>30000</v>
      </c>
      <c r="K350" s="88">
        <f t="shared" si="188"/>
        <v>0</v>
      </c>
      <c r="L350" s="88">
        <f t="shared" si="188"/>
        <v>0</v>
      </c>
      <c r="M350" s="88">
        <f t="shared" si="188"/>
        <v>0</v>
      </c>
      <c r="N350" s="88">
        <f t="shared" si="188"/>
        <v>20000</v>
      </c>
    </row>
    <row r="351" spans="1:14" ht="18" customHeight="1">
      <c r="A351" s="100"/>
      <c r="B351" s="74">
        <v>32</v>
      </c>
      <c r="C351" s="106" t="s">
        <v>7</v>
      </c>
      <c r="D351" s="88">
        <f>D352+D353+D354+D355+D356</f>
        <v>225000</v>
      </c>
      <c r="E351" s="88">
        <f aca="true" t="shared" si="189" ref="E351:E356">F351-D351</f>
        <v>60000</v>
      </c>
      <c r="F351" s="88">
        <f t="shared" si="185"/>
        <v>285000</v>
      </c>
      <c r="G351" s="88">
        <f>G352+G353+G354+G355+G356</f>
        <v>15000</v>
      </c>
      <c r="H351" s="88">
        <f aca="true" t="shared" si="190" ref="H351:N351">H352+H353+H354+H355+H356</f>
        <v>0</v>
      </c>
      <c r="I351" s="88">
        <f t="shared" si="190"/>
        <v>220000</v>
      </c>
      <c r="J351" s="88">
        <f t="shared" si="190"/>
        <v>30000</v>
      </c>
      <c r="K351" s="88">
        <f t="shared" si="190"/>
        <v>0</v>
      </c>
      <c r="L351" s="88">
        <f t="shared" si="190"/>
        <v>0</v>
      </c>
      <c r="M351" s="88">
        <f t="shared" si="190"/>
        <v>0</v>
      </c>
      <c r="N351" s="88">
        <f t="shared" si="190"/>
        <v>20000</v>
      </c>
    </row>
    <row r="352" spans="1:17" s="97" customFormat="1" ht="15" customHeight="1">
      <c r="A352" s="107"/>
      <c r="B352" s="72"/>
      <c r="C352" s="54" t="s">
        <v>278</v>
      </c>
      <c r="D352" s="89">
        <v>0</v>
      </c>
      <c r="E352" s="88">
        <f t="shared" si="189"/>
        <v>15000</v>
      </c>
      <c r="F352" s="89">
        <f t="shared" si="185"/>
        <v>15000</v>
      </c>
      <c r="G352" s="89">
        <v>15000</v>
      </c>
      <c r="H352" s="89">
        <v>0</v>
      </c>
      <c r="I352" s="89">
        <v>0</v>
      </c>
      <c r="J352" s="89">
        <v>0</v>
      </c>
      <c r="K352" s="89">
        <v>0</v>
      </c>
      <c r="L352" s="89">
        <v>0</v>
      </c>
      <c r="M352" s="89">
        <v>0</v>
      </c>
      <c r="N352" s="89">
        <v>0</v>
      </c>
      <c r="Q352" s="98"/>
    </row>
    <row r="353" spans="1:17" s="97" customFormat="1" ht="15" customHeight="1">
      <c r="A353" s="107"/>
      <c r="B353" s="72"/>
      <c r="C353" s="55" t="s">
        <v>284</v>
      </c>
      <c r="D353" s="89">
        <v>205000</v>
      </c>
      <c r="E353" s="88">
        <f t="shared" si="189"/>
        <v>15000</v>
      </c>
      <c r="F353" s="89">
        <f>SUM(G353:N353)</f>
        <v>220000</v>
      </c>
      <c r="G353" s="89">
        <v>0</v>
      </c>
      <c r="H353" s="89">
        <v>0</v>
      </c>
      <c r="I353" s="89">
        <v>220000</v>
      </c>
      <c r="J353" s="89">
        <v>0</v>
      </c>
      <c r="K353" s="89">
        <v>0</v>
      </c>
      <c r="L353" s="89">
        <v>0</v>
      </c>
      <c r="M353" s="89">
        <v>0</v>
      </c>
      <c r="N353" s="89">
        <v>0</v>
      </c>
      <c r="Q353" s="98"/>
    </row>
    <row r="354" spans="1:17" s="97" customFormat="1" ht="15" customHeight="1">
      <c r="A354" s="107"/>
      <c r="B354" s="72"/>
      <c r="C354" s="54" t="s">
        <v>283</v>
      </c>
      <c r="D354" s="89">
        <v>0</v>
      </c>
      <c r="E354" s="88">
        <f t="shared" si="189"/>
        <v>30000</v>
      </c>
      <c r="F354" s="89">
        <f>SUM(G354:N354)</f>
        <v>30000</v>
      </c>
      <c r="G354" s="89">
        <v>0</v>
      </c>
      <c r="H354" s="89">
        <v>0</v>
      </c>
      <c r="I354" s="89">
        <v>0</v>
      </c>
      <c r="J354" s="89">
        <v>30000</v>
      </c>
      <c r="K354" s="89">
        <v>0</v>
      </c>
      <c r="L354" s="89">
        <v>0</v>
      </c>
      <c r="M354" s="89">
        <v>0</v>
      </c>
      <c r="N354" s="89">
        <v>0</v>
      </c>
      <c r="Q354" s="98"/>
    </row>
    <row r="355" spans="1:17" s="97" customFormat="1" ht="15" customHeight="1">
      <c r="A355" s="107"/>
      <c r="B355" s="72"/>
      <c r="C355" s="55" t="s">
        <v>290</v>
      </c>
      <c r="D355" s="89">
        <v>0</v>
      </c>
      <c r="E355" s="88">
        <f t="shared" si="189"/>
        <v>0</v>
      </c>
      <c r="F355" s="89">
        <f>SUM(G355:N355)</f>
        <v>0</v>
      </c>
      <c r="G355" s="89">
        <v>0</v>
      </c>
      <c r="H355" s="89">
        <v>0</v>
      </c>
      <c r="I355" s="89">
        <v>0</v>
      </c>
      <c r="J355" s="89">
        <v>0</v>
      </c>
      <c r="K355" s="89">
        <v>0</v>
      </c>
      <c r="L355" s="89">
        <v>0</v>
      </c>
      <c r="M355" s="89">
        <v>0</v>
      </c>
      <c r="N355" s="89">
        <v>0</v>
      </c>
      <c r="Q355" s="98"/>
    </row>
    <row r="356" spans="1:17" s="97" customFormat="1" ht="15" customHeight="1">
      <c r="A356" s="107" t="s">
        <v>1</v>
      </c>
      <c r="B356" s="72"/>
      <c r="C356" s="54" t="s">
        <v>296</v>
      </c>
      <c r="D356" s="89">
        <v>20000</v>
      </c>
      <c r="E356" s="88">
        <f t="shared" si="189"/>
        <v>0</v>
      </c>
      <c r="F356" s="89">
        <f>SUM(G356:N356)</f>
        <v>20000</v>
      </c>
      <c r="G356" s="89">
        <v>0</v>
      </c>
      <c r="H356" s="89">
        <v>0</v>
      </c>
      <c r="I356" s="89">
        <v>0</v>
      </c>
      <c r="J356" s="89">
        <v>0</v>
      </c>
      <c r="K356" s="89">
        <v>0</v>
      </c>
      <c r="L356" s="89">
        <v>0</v>
      </c>
      <c r="M356" s="89">
        <v>0</v>
      </c>
      <c r="N356" s="89">
        <v>20000</v>
      </c>
      <c r="Q356" s="98"/>
    </row>
    <row r="357" spans="1:14" ht="27" customHeight="1">
      <c r="A357" s="105" t="s">
        <v>338</v>
      </c>
      <c r="B357" s="221" t="s">
        <v>151</v>
      </c>
      <c r="C357" s="222"/>
      <c r="D357" s="90">
        <f aca="true" t="shared" si="191" ref="D357:N358">D358</f>
        <v>71250</v>
      </c>
      <c r="E357" s="90">
        <f>F357-D357</f>
        <v>0</v>
      </c>
      <c r="F357" s="94">
        <f t="shared" si="185"/>
        <v>71250</v>
      </c>
      <c r="G357" s="90">
        <f t="shared" si="191"/>
        <v>0</v>
      </c>
      <c r="H357" s="90">
        <f t="shared" si="191"/>
        <v>0</v>
      </c>
      <c r="I357" s="90">
        <f t="shared" si="191"/>
        <v>71250</v>
      </c>
      <c r="J357" s="90">
        <f t="shared" si="191"/>
        <v>0</v>
      </c>
      <c r="K357" s="90">
        <f t="shared" si="191"/>
        <v>0</v>
      </c>
      <c r="L357" s="90">
        <f t="shared" si="191"/>
        <v>0</v>
      </c>
      <c r="M357" s="90">
        <f t="shared" si="191"/>
        <v>0</v>
      </c>
      <c r="N357" s="90">
        <f t="shared" si="191"/>
        <v>0</v>
      </c>
    </row>
    <row r="358" spans="1:14" ht="21" customHeight="1">
      <c r="A358" s="100"/>
      <c r="B358" s="74">
        <v>3</v>
      </c>
      <c r="C358" s="106" t="s">
        <v>3</v>
      </c>
      <c r="D358" s="88">
        <f>D359</f>
        <v>71250</v>
      </c>
      <c r="E358" s="88">
        <f>F358-D358</f>
        <v>0</v>
      </c>
      <c r="F358" s="88">
        <f t="shared" si="185"/>
        <v>71250</v>
      </c>
      <c r="G358" s="88">
        <f>G359</f>
        <v>0</v>
      </c>
      <c r="H358" s="88">
        <f t="shared" si="191"/>
        <v>0</v>
      </c>
      <c r="I358" s="88">
        <f t="shared" si="191"/>
        <v>71250</v>
      </c>
      <c r="J358" s="88">
        <f t="shared" si="191"/>
        <v>0</v>
      </c>
      <c r="K358" s="88">
        <f t="shared" si="191"/>
        <v>0</v>
      </c>
      <c r="L358" s="88">
        <f t="shared" si="191"/>
        <v>0</v>
      </c>
      <c r="M358" s="88">
        <f t="shared" si="191"/>
        <v>0</v>
      </c>
      <c r="N358" s="88">
        <f t="shared" si="191"/>
        <v>0</v>
      </c>
    </row>
    <row r="359" spans="1:14" ht="18" customHeight="1">
      <c r="A359" s="100"/>
      <c r="B359" s="74">
        <v>32</v>
      </c>
      <c r="C359" s="106" t="s">
        <v>7</v>
      </c>
      <c r="D359" s="88">
        <f>D361+D360</f>
        <v>71250</v>
      </c>
      <c r="E359" s="88">
        <f>F359-D359</f>
        <v>0</v>
      </c>
      <c r="F359" s="88">
        <f t="shared" si="185"/>
        <v>71250</v>
      </c>
      <c r="G359" s="88">
        <f>G361+G360</f>
        <v>0</v>
      </c>
      <c r="H359" s="88">
        <f aca="true" t="shared" si="192" ref="H359:N359">H361+H360</f>
        <v>0</v>
      </c>
      <c r="I359" s="88">
        <f t="shared" si="192"/>
        <v>71250</v>
      </c>
      <c r="J359" s="88">
        <f t="shared" si="192"/>
        <v>0</v>
      </c>
      <c r="K359" s="88">
        <f t="shared" si="192"/>
        <v>0</v>
      </c>
      <c r="L359" s="88">
        <f t="shared" si="192"/>
        <v>0</v>
      </c>
      <c r="M359" s="88">
        <f t="shared" si="192"/>
        <v>0</v>
      </c>
      <c r="N359" s="88">
        <f t="shared" si="192"/>
        <v>0</v>
      </c>
    </row>
    <row r="360" spans="1:17" s="97" customFormat="1" ht="15" customHeight="1">
      <c r="A360" s="107"/>
      <c r="B360" s="72"/>
      <c r="C360" s="54" t="s">
        <v>278</v>
      </c>
      <c r="D360" s="89">
        <v>0</v>
      </c>
      <c r="E360" s="88">
        <f>F360-D360</f>
        <v>0</v>
      </c>
      <c r="F360" s="89">
        <f>SUM(G360:N360)</f>
        <v>0</v>
      </c>
      <c r="G360" s="89">
        <v>0</v>
      </c>
      <c r="H360" s="89">
        <v>0</v>
      </c>
      <c r="I360" s="89">
        <v>0</v>
      </c>
      <c r="J360" s="89">
        <v>0</v>
      </c>
      <c r="K360" s="89">
        <v>0</v>
      </c>
      <c r="L360" s="89">
        <v>0</v>
      </c>
      <c r="M360" s="89">
        <v>0</v>
      </c>
      <c r="N360" s="89">
        <v>0</v>
      </c>
      <c r="Q360" s="98"/>
    </row>
    <row r="361" spans="1:17" s="97" customFormat="1" ht="20.25" customHeight="1">
      <c r="A361" s="107"/>
      <c r="B361" s="72"/>
      <c r="C361" s="55" t="s">
        <v>284</v>
      </c>
      <c r="D361" s="89">
        <v>71250</v>
      </c>
      <c r="E361" s="88">
        <f>F361-D361</f>
        <v>0</v>
      </c>
      <c r="F361" s="89">
        <f t="shared" si="185"/>
        <v>71250</v>
      </c>
      <c r="G361" s="89">
        <v>0</v>
      </c>
      <c r="H361" s="89">
        <v>0</v>
      </c>
      <c r="I361" s="89">
        <v>71250</v>
      </c>
      <c r="J361" s="89">
        <v>0</v>
      </c>
      <c r="K361" s="89">
        <v>0</v>
      </c>
      <c r="L361" s="89">
        <v>0</v>
      </c>
      <c r="M361" s="89">
        <v>0</v>
      </c>
      <c r="N361" s="89">
        <v>0</v>
      </c>
      <c r="Q361" s="98"/>
    </row>
    <row r="362" spans="1:17" s="97" customFormat="1" ht="15" customHeight="1">
      <c r="A362" s="232" t="s">
        <v>11</v>
      </c>
      <c r="B362" s="232" t="s">
        <v>95</v>
      </c>
      <c r="C362" s="220" t="s">
        <v>15</v>
      </c>
      <c r="D362" s="232" t="s">
        <v>309</v>
      </c>
      <c r="E362" s="232" t="s">
        <v>310</v>
      </c>
      <c r="F362" s="243" t="s">
        <v>311</v>
      </c>
      <c r="G362" s="220" t="s">
        <v>312</v>
      </c>
      <c r="H362" s="220"/>
      <c r="I362" s="220"/>
      <c r="J362" s="220"/>
      <c r="K362" s="220"/>
      <c r="L362" s="220"/>
      <c r="M362" s="220"/>
      <c r="N362" s="220"/>
      <c r="Q362" s="98"/>
    </row>
    <row r="363" spans="1:17" s="149" customFormat="1" ht="44.25" customHeight="1">
      <c r="A363" s="220"/>
      <c r="B363" s="220"/>
      <c r="C363" s="220"/>
      <c r="D363" s="220"/>
      <c r="E363" s="220"/>
      <c r="F363" s="244"/>
      <c r="G363" s="99" t="s">
        <v>72</v>
      </c>
      <c r="H363" s="99" t="s">
        <v>12</v>
      </c>
      <c r="I363" s="99" t="s">
        <v>75</v>
      </c>
      <c r="J363" s="99" t="s">
        <v>73</v>
      </c>
      <c r="K363" s="99" t="s">
        <v>13</v>
      </c>
      <c r="L363" s="199" t="s">
        <v>231</v>
      </c>
      <c r="M363" s="99" t="s">
        <v>232</v>
      </c>
      <c r="N363" s="99" t="s">
        <v>99</v>
      </c>
      <c r="Q363" s="150"/>
    </row>
    <row r="364" spans="1:17" s="97" customFormat="1" ht="10.5" customHeight="1">
      <c r="A364" s="82">
        <v>1</v>
      </c>
      <c r="B364" s="82">
        <v>2</v>
      </c>
      <c r="C364" s="82">
        <v>3</v>
      </c>
      <c r="D364" s="82">
        <v>4</v>
      </c>
      <c r="E364" s="82">
        <v>5</v>
      </c>
      <c r="F364" s="82">
        <v>6</v>
      </c>
      <c r="G364" s="82">
        <v>7</v>
      </c>
      <c r="H364" s="82">
        <v>8</v>
      </c>
      <c r="I364" s="82">
        <v>9</v>
      </c>
      <c r="J364" s="82">
        <v>10</v>
      </c>
      <c r="K364" s="82">
        <v>11</v>
      </c>
      <c r="L364" s="82">
        <v>12</v>
      </c>
      <c r="M364" s="82">
        <v>13</v>
      </c>
      <c r="N364" s="82">
        <v>14</v>
      </c>
      <c r="Q364" s="98"/>
    </row>
    <row r="365" spans="1:14" ht="24" customHeight="1">
      <c r="A365" s="105" t="s">
        <v>329</v>
      </c>
      <c r="B365" s="213" t="s">
        <v>183</v>
      </c>
      <c r="C365" s="214"/>
      <c r="D365" s="90">
        <f>D366</f>
        <v>20000</v>
      </c>
      <c r="E365" s="90">
        <f aca="true" t="shared" si="193" ref="E365:E392">F365-D365</f>
        <v>0</v>
      </c>
      <c r="F365" s="94">
        <f t="shared" si="185"/>
        <v>20000</v>
      </c>
      <c r="G365" s="90">
        <f>G366</f>
        <v>16250</v>
      </c>
      <c r="H365" s="90">
        <f aca="true" t="shared" si="194" ref="H365:N366">H366</f>
        <v>0</v>
      </c>
      <c r="I365" s="90">
        <f t="shared" si="194"/>
        <v>3750</v>
      </c>
      <c r="J365" s="90">
        <f t="shared" si="194"/>
        <v>0</v>
      </c>
      <c r="K365" s="90">
        <f t="shared" si="194"/>
        <v>0</v>
      </c>
      <c r="L365" s="90">
        <f t="shared" si="194"/>
        <v>0</v>
      </c>
      <c r="M365" s="90">
        <f t="shared" si="194"/>
        <v>0</v>
      </c>
      <c r="N365" s="90">
        <f t="shared" si="194"/>
        <v>0</v>
      </c>
    </row>
    <row r="366" spans="1:14" ht="21" customHeight="1">
      <c r="A366" s="100"/>
      <c r="B366" s="74">
        <v>4</v>
      </c>
      <c r="C366" s="106" t="s">
        <v>126</v>
      </c>
      <c r="D366" s="88">
        <f>D367</f>
        <v>20000</v>
      </c>
      <c r="E366" s="88">
        <f t="shared" si="193"/>
        <v>0</v>
      </c>
      <c r="F366" s="88">
        <f t="shared" si="185"/>
        <v>20000</v>
      </c>
      <c r="G366" s="88">
        <f>G367</f>
        <v>16250</v>
      </c>
      <c r="H366" s="88">
        <f t="shared" si="194"/>
        <v>0</v>
      </c>
      <c r="I366" s="88">
        <f t="shared" si="194"/>
        <v>3750</v>
      </c>
      <c r="J366" s="88">
        <f t="shared" si="194"/>
        <v>0</v>
      </c>
      <c r="K366" s="88">
        <f t="shared" si="194"/>
        <v>0</v>
      </c>
      <c r="L366" s="88">
        <f t="shared" si="194"/>
        <v>0</v>
      </c>
      <c r="M366" s="88">
        <f t="shared" si="194"/>
        <v>0</v>
      </c>
      <c r="N366" s="88">
        <f t="shared" si="194"/>
        <v>0</v>
      </c>
    </row>
    <row r="367" spans="1:14" ht="18" customHeight="1">
      <c r="A367" s="100" t="s">
        <v>1</v>
      </c>
      <c r="B367" s="74">
        <v>42</v>
      </c>
      <c r="C367" s="106" t="s">
        <v>124</v>
      </c>
      <c r="D367" s="88">
        <f>D368+D370+D369</f>
        <v>20000</v>
      </c>
      <c r="E367" s="88">
        <f t="shared" si="193"/>
        <v>0</v>
      </c>
      <c r="F367" s="88">
        <f t="shared" si="185"/>
        <v>20000</v>
      </c>
      <c r="G367" s="88">
        <f>G368+G370+G369</f>
        <v>16250</v>
      </c>
      <c r="H367" s="88">
        <f aca="true" t="shared" si="195" ref="H367:N367">H368+H370+H369</f>
        <v>0</v>
      </c>
      <c r="I367" s="88">
        <f t="shared" si="195"/>
        <v>3750</v>
      </c>
      <c r="J367" s="88">
        <f t="shared" si="195"/>
        <v>0</v>
      </c>
      <c r="K367" s="88">
        <f t="shared" si="195"/>
        <v>0</v>
      </c>
      <c r="L367" s="88">
        <f t="shared" si="195"/>
        <v>0</v>
      </c>
      <c r="M367" s="88">
        <f t="shared" si="195"/>
        <v>0</v>
      </c>
      <c r="N367" s="88">
        <f t="shared" si="195"/>
        <v>0</v>
      </c>
    </row>
    <row r="368" spans="1:17" s="97" customFormat="1" ht="15" customHeight="1">
      <c r="A368" s="107" t="s">
        <v>1</v>
      </c>
      <c r="B368" s="72"/>
      <c r="C368" s="69" t="s">
        <v>278</v>
      </c>
      <c r="D368" s="89">
        <v>16250</v>
      </c>
      <c r="E368" s="88">
        <f t="shared" si="193"/>
        <v>0</v>
      </c>
      <c r="F368" s="89">
        <f t="shared" si="185"/>
        <v>16250</v>
      </c>
      <c r="G368" s="89">
        <v>16250</v>
      </c>
      <c r="H368" s="89">
        <v>0</v>
      </c>
      <c r="I368" s="89">
        <v>0</v>
      </c>
      <c r="J368" s="89">
        <v>0</v>
      </c>
      <c r="K368" s="89">
        <v>0</v>
      </c>
      <c r="L368" s="89">
        <v>0</v>
      </c>
      <c r="M368" s="89">
        <v>0</v>
      </c>
      <c r="N368" s="89">
        <v>0</v>
      </c>
      <c r="Q368" s="98"/>
    </row>
    <row r="369" spans="1:17" s="97" customFormat="1" ht="15" customHeight="1">
      <c r="A369" s="107" t="s">
        <v>1</v>
      </c>
      <c r="B369" s="72"/>
      <c r="C369" s="54" t="s">
        <v>283</v>
      </c>
      <c r="D369" s="89">
        <v>0</v>
      </c>
      <c r="E369" s="88">
        <f t="shared" si="193"/>
        <v>0</v>
      </c>
      <c r="F369" s="89">
        <f>SUM(G369:N369)</f>
        <v>0</v>
      </c>
      <c r="G369" s="89">
        <v>0</v>
      </c>
      <c r="H369" s="89">
        <v>0</v>
      </c>
      <c r="I369" s="89">
        <v>0</v>
      </c>
      <c r="J369" s="89">
        <v>0</v>
      </c>
      <c r="K369" s="89">
        <v>0</v>
      </c>
      <c r="L369" s="89">
        <v>0</v>
      </c>
      <c r="M369" s="89">
        <v>0</v>
      </c>
      <c r="N369" s="89">
        <v>0</v>
      </c>
      <c r="Q369" s="98"/>
    </row>
    <row r="370" spans="1:17" s="97" customFormat="1" ht="15" customHeight="1">
      <c r="A370" s="107" t="s">
        <v>1</v>
      </c>
      <c r="B370" s="72"/>
      <c r="C370" s="55" t="s">
        <v>284</v>
      </c>
      <c r="D370" s="89">
        <v>3750</v>
      </c>
      <c r="E370" s="88">
        <f t="shared" si="193"/>
        <v>0</v>
      </c>
      <c r="F370" s="89">
        <f>SUM(G370:N370)</f>
        <v>3750</v>
      </c>
      <c r="G370" s="89">
        <v>0</v>
      </c>
      <c r="H370" s="89">
        <v>0</v>
      </c>
      <c r="I370" s="89">
        <v>3750</v>
      </c>
      <c r="J370" s="89">
        <v>0</v>
      </c>
      <c r="K370" s="89">
        <v>0</v>
      </c>
      <c r="L370" s="89">
        <v>0</v>
      </c>
      <c r="M370" s="89">
        <v>0</v>
      </c>
      <c r="N370" s="89">
        <v>0</v>
      </c>
      <c r="Q370" s="98"/>
    </row>
    <row r="371" spans="1:14" ht="27" customHeight="1">
      <c r="A371" s="111"/>
      <c r="B371" s="217" t="s">
        <v>152</v>
      </c>
      <c r="C371" s="218"/>
      <c r="D371" s="86">
        <f>D372+D376+D380</f>
        <v>100000</v>
      </c>
      <c r="E371" s="86">
        <f t="shared" si="193"/>
        <v>0</v>
      </c>
      <c r="F371" s="86">
        <f t="shared" si="185"/>
        <v>100000</v>
      </c>
      <c r="G371" s="86">
        <f aca="true" t="shared" si="196" ref="G371:N371">G372+G376+G380</f>
        <v>100000</v>
      </c>
      <c r="H371" s="86">
        <f t="shared" si="196"/>
        <v>0</v>
      </c>
      <c r="I371" s="86">
        <f t="shared" si="196"/>
        <v>0</v>
      </c>
      <c r="J371" s="86">
        <f t="shared" si="196"/>
        <v>0</v>
      </c>
      <c r="K371" s="86">
        <f t="shared" si="196"/>
        <v>0</v>
      </c>
      <c r="L371" s="86">
        <f t="shared" si="196"/>
        <v>0</v>
      </c>
      <c r="M371" s="86">
        <f t="shared" si="196"/>
        <v>0</v>
      </c>
      <c r="N371" s="86">
        <f t="shared" si="196"/>
        <v>0</v>
      </c>
    </row>
    <row r="372" spans="1:14" ht="24.75" customHeight="1">
      <c r="A372" s="105" t="s">
        <v>339</v>
      </c>
      <c r="B372" s="213" t="s">
        <v>153</v>
      </c>
      <c r="C372" s="214"/>
      <c r="D372" s="90">
        <f>D373</f>
        <v>93000</v>
      </c>
      <c r="E372" s="90">
        <f t="shared" si="193"/>
        <v>0</v>
      </c>
      <c r="F372" s="94">
        <f t="shared" si="185"/>
        <v>93000</v>
      </c>
      <c r="G372" s="90">
        <f>G373</f>
        <v>93000</v>
      </c>
      <c r="H372" s="90">
        <f aca="true" t="shared" si="197" ref="H372:N374">H373</f>
        <v>0</v>
      </c>
      <c r="I372" s="90">
        <f t="shared" si="197"/>
        <v>0</v>
      </c>
      <c r="J372" s="90">
        <f t="shared" si="197"/>
        <v>0</v>
      </c>
      <c r="K372" s="90">
        <f t="shared" si="197"/>
        <v>0</v>
      </c>
      <c r="L372" s="90">
        <f t="shared" si="197"/>
        <v>0</v>
      </c>
      <c r="M372" s="90">
        <f t="shared" si="197"/>
        <v>0</v>
      </c>
      <c r="N372" s="90">
        <f t="shared" si="197"/>
        <v>0</v>
      </c>
    </row>
    <row r="373" spans="1:14" ht="21" customHeight="1">
      <c r="A373" s="100"/>
      <c r="B373" s="74">
        <v>3</v>
      </c>
      <c r="C373" s="106" t="s">
        <v>3</v>
      </c>
      <c r="D373" s="88">
        <f>D374</f>
        <v>93000</v>
      </c>
      <c r="E373" s="88">
        <f t="shared" si="193"/>
        <v>0</v>
      </c>
      <c r="F373" s="88">
        <f t="shared" si="185"/>
        <v>93000</v>
      </c>
      <c r="G373" s="88">
        <f>G374</f>
        <v>93000</v>
      </c>
      <c r="H373" s="88">
        <f t="shared" si="197"/>
        <v>0</v>
      </c>
      <c r="I373" s="88">
        <f t="shared" si="197"/>
        <v>0</v>
      </c>
      <c r="J373" s="88">
        <f t="shared" si="197"/>
        <v>0</v>
      </c>
      <c r="K373" s="88">
        <f t="shared" si="197"/>
        <v>0</v>
      </c>
      <c r="L373" s="88">
        <f t="shared" si="197"/>
        <v>0</v>
      </c>
      <c r="M373" s="88">
        <f t="shared" si="197"/>
        <v>0</v>
      </c>
      <c r="N373" s="88">
        <f t="shared" si="197"/>
        <v>0</v>
      </c>
    </row>
    <row r="374" spans="1:14" ht="18" customHeight="1">
      <c r="A374" s="100"/>
      <c r="B374" s="74" t="s">
        <v>94</v>
      </c>
      <c r="C374" s="106" t="s">
        <v>127</v>
      </c>
      <c r="D374" s="88">
        <f>D375</f>
        <v>93000</v>
      </c>
      <c r="E374" s="88">
        <f t="shared" si="193"/>
        <v>0</v>
      </c>
      <c r="F374" s="88">
        <f t="shared" si="185"/>
        <v>93000</v>
      </c>
      <c r="G374" s="88">
        <f>G375</f>
        <v>93000</v>
      </c>
      <c r="H374" s="88">
        <f t="shared" si="197"/>
        <v>0</v>
      </c>
      <c r="I374" s="88">
        <f t="shared" si="197"/>
        <v>0</v>
      </c>
      <c r="J374" s="88">
        <f t="shared" si="197"/>
        <v>0</v>
      </c>
      <c r="K374" s="88">
        <f t="shared" si="197"/>
        <v>0</v>
      </c>
      <c r="L374" s="88">
        <f t="shared" si="197"/>
        <v>0</v>
      </c>
      <c r="M374" s="88">
        <f t="shared" si="197"/>
        <v>0</v>
      </c>
      <c r="N374" s="88">
        <f t="shared" si="197"/>
        <v>0</v>
      </c>
    </row>
    <row r="375" spans="1:17" s="97" customFormat="1" ht="15" customHeight="1">
      <c r="A375" s="107"/>
      <c r="B375" s="72"/>
      <c r="C375" s="69" t="s">
        <v>278</v>
      </c>
      <c r="D375" s="89">
        <v>93000</v>
      </c>
      <c r="E375" s="88">
        <f t="shared" si="193"/>
        <v>0</v>
      </c>
      <c r="F375" s="89">
        <f t="shared" si="185"/>
        <v>93000</v>
      </c>
      <c r="G375" s="89">
        <v>93000</v>
      </c>
      <c r="H375" s="89">
        <v>0</v>
      </c>
      <c r="I375" s="89">
        <v>0</v>
      </c>
      <c r="J375" s="89">
        <v>0</v>
      </c>
      <c r="K375" s="89">
        <v>0</v>
      </c>
      <c r="L375" s="89">
        <v>0</v>
      </c>
      <c r="M375" s="89">
        <v>0</v>
      </c>
      <c r="N375" s="89">
        <v>0</v>
      </c>
      <c r="Q375" s="98"/>
    </row>
    <row r="376" spans="1:14" ht="27" customHeight="1">
      <c r="A376" s="105" t="s">
        <v>339</v>
      </c>
      <c r="B376" s="219" t="s">
        <v>154</v>
      </c>
      <c r="C376" s="214"/>
      <c r="D376" s="90">
        <f>D377</f>
        <v>4000</v>
      </c>
      <c r="E376" s="90">
        <f t="shared" si="193"/>
        <v>0</v>
      </c>
      <c r="F376" s="94">
        <f aca="true" t="shared" si="198" ref="F376:F383">SUM(G376:N376)</f>
        <v>4000</v>
      </c>
      <c r="G376" s="90">
        <f>G377</f>
        <v>4000</v>
      </c>
      <c r="H376" s="90">
        <f aca="true" t="shared" si="199" ref="H376:N377">H377</f>
        <v>0</v>
      </c>
      <c r="I376" s="90">
        <f t="shared" si="199"/>
        <v>0</v>
      </c>
      <c r="J376" s="90">
        <f t="shared" si="199"/>
        <v>0</v>
      </c>
      <c r="K376" s="90">
        <f t="shared" si="199"/>
        <v>0</v>
      </c>
      <c r="L376" s="90">
        <f t="shared" si="199"/>
        <v>0</v>
      </c>
      <c r="M376" s="90">
        <f t="shared" si="199"/>
        <v>0</v>
      </c>
      <c r="N376" s="90">
        <f t="shared" si="199"/>
        <v>0</v>
      </c>
    </row>
    <row r="377" spans="1:14" ht="21" customHeight="1">
      <c r="A377" s="100"/>
      <c r="B377" s="74">
        <v>3</v>
      </c>
      <c r="C377" s="106" t="s">
        <v>3</v>
      </c>
      <c r="D377" s="88">
        <f>D378</f>
        <v>4000</v>
      </c>
      <c r="E377" s="88">
        <f t="shared" si="193"/>
        <v>0</v>
      </c>
      <c r="F377" s="88">
        <f t="shared" si="198"/>
        <v>4000</v>
      </c>
      <c r="G377" s="88">
        <f>G378</f>
        <v>4000</v>
      </c>
      <c r="H377" s="88">
        <f t="shared" si="199"/>
        <v>0</v>
      </c>
      <c r="I377" s="88">
        <f t="shared" si="199"/>
        <v>0</v>
      </c>
      <c r="J377" s="88">
        <f t="shared" si="199"/>
        <v>0</v>
      </c>
      <c r="K377" s="88">
        <f t="shared" si="199"/>
        <v>0</v>
      </c>
      <c r="L377" s="88">
        <f t="shared" si="199"/>
        <v>0</v>
      </c>
      <c r="M377" s="88">
        <f t="shared" si="199"/>
        <v>0</v>
      </c>
      <c r="N377" s="88">
        <f t="shared" si="199"/>
        <v>0</v>
      </c>
    </row>
    <row r="378" spans="1:17" s="121" customFormat="1" ht="18" customHeight="1">
      <c r="A378" s="113"/>
      <c r="B378" s="114" t="s">
        <v>94</v>
      </c>
      <c r="C378" s="115" t="s">
        <v>127</v>
      </c>
      <c r="D378" s="136">
        <f>D379</f>
        <v>4000</v>
      </c>
      <c r="E378" s="88">
        <f t="shared" si="193"/>
        <v>0</v>
      </c>
      <c r="F378" s="136">
        <f t="shared" si="198"/>
        <v>4000</v>
      </c>
      <c r="G378" s="136">
        <f aca="true" t="shared" si="200" ref="G378:N378">G379</f>
        <v>4000</v>
      </c>
      <c r="H378" s="136">
        <f t="shared" si="200"/>
        <v>0</v>
      </c>
      <c r="I378" s="136">
        <f t="shared" si="200"/>
        <v>0</v>
      </c>
      <c r="J378" s="136">
        <f t="shared" si="200"/>
        <v>0</v>
      </c>
      <c r="K378" s="136">
        <f t="shared" si="200"/>
        <v>0</v>
      </c>
      <c r="L378" s="136">
        <f t="shared" si="200"/>
        <v>0</v>
      </c>
      <c r="M378" s="136">
        <f t="shared" si="200"/>
        <v>0</v>
      </c>
      <c r="N378" s="136">
        <f t="shared" si="200"/>
        <v>0</v>
      </c>
      <c r="Q378" s="122"/>
    </row>
    <row r="379" spans="1:17" s="83" customFormat="1" ht="15" customHeight="1">
      <c r="A379" s="107"/>
      <c r="B379" s="72"/>
      <c r="C379" s="69" t="s">
        <v>278</v>
      </c>
      <c r="D379" s="89">
        <v>4000</v>
      </c>
      <c r="E379" s="88">
        <f t="shared" si="193"/>
        <v>0</v>
      </c>
      <c r="F379" s="89">
        <f t="shared" si="198"/>
        <v>4000</v>
      </c>
      <c r="G379" s="89">
        <v>4000</v>
      </c>
      <c r="H379" s="89">
        <v>0</v>
      </c>
      <c r="I379" s="89">
        <v>0</v>
      </c>
      <c r="J379" s="89">
        <v>0</v>
      </c>
      <c r="K379" s="89">
        <v>0</v>
      </c>
      <c r="L379" s="89">
        <v>0</v>
      </c>
      <c r="M379" s="89">
        <v>0</v>
      </c>
      <c r="N379" s="89">
        <v>0</v>
      </c>
      <c r="Q379" s="84"/>
    </row>
    <row r="380" spans="1:14" ht="24.75" customHeight="1">
      <c r="A380" s="130" t="s">
        <v>339</v>
      </c>
      <c r="B380" s="215" t="s">
        <v>155</v>
      </c>
      <c r="C380" s="216"/>
      <c r="D380" s="87">
        <f aca="true" t="shared" si="201" ref="D380:N382">D381</f>
        <v>3000</v>
      </c>
      <c r="E380" s="87">
        <f t="shared" si="193"/>
        <v>0</v>
      </c>
      <c r="F380" s="91">
        <f t="shared" si="198"/>
        <v>3000</v>
      </c>
      <c r="G380" s="87">
        <f t="shared" si="201"/>
        <v>3000</v>
      </c>
      <c r="H380" s="87">
        <f t="shared" si="201"/>
        <v>0</v>
      </c>
      <c r="I380" s="87">
        <f t="shared" si="201"/>
        <v>0</v>
      </c>
      <c r="J380" s="87">
        <f t="shared" si="201"/>
        <v>0</v>
      </c>
      <c r="K380" s="87">
        <f t="shared" si="201"/>
        <v>0</v>
      </c>
      <c r="L380" s="87">
        <f t="shared" si="201"/>
        <v>0</v>
      </c>
      <c r="M380" s="87">
        <f t="shared" si="201"/>
        <v>0</v>
      </c>
      <c r="N380" s="87">
        <f t="shared" si="201"/>
        <v>0</v>
      </c>
    </row>
    <row r="381" spans="1:14" ht="21" customHeight="1">
      <c r="A381" s="100"/>
      <c r="B381" s="74">
        <v>4</v>
      </c>
      <c r="C381" s="106" t="s">
        <v>126</v>
      </c>
      <c r="D381" s="88">
        <f t="shared" si="201"/>
        <v>3000</v>
      </c>
      <c r="E381" s="88">
        <f t="shared" si="193"/>
        <v>0</v>
      </c>
      <c r="F381" s="88">
        <f t="shared" si="198"/>
        <v>3000</v>
      </c>
      <c r="G381" s="88">
        <f t="shared" si="201"/>
        <v>3000</v>
      </c>
      <c r="H381" s="88">
        <f t="shared" si="201"/>
        <v>0</v>
      </c>
      <c r="I381" s="88">
        <f t="shared" si="201"/>
        <v>0</v>
      </c>
      <c r="J381" s="88">
        <f t="shared" si="201"/>
        <v>0</v>
      </c>
      <c r="K381" s="88">
        <f t="shared" si="201"/>
        <v>0</v>
      </c>
      <c r="L381" s="88">
        <f t="shared" si="201"/>
        <v>0</v>
      </c>
      <c r="M381" s="88">
        <f t="shared" si="201"/>
        <v>0</v>
      </c>
      <c r="N381" s="88">
        <f t="shared" si="201"/>
        <v>0</v>
      </c>
    </row>
    <row r="382" spans="1:14" ht="18" customHeight="1">
      <c r="A382" s="100"/>
      <c r="B382" s="74">
        <v>42</v>
      </c>
      <c r="C382" s="106" t="s">
        <v>124</v>
      </c>
      <c r="D382" s="88">
        <f>D383</f>
        <v>3000</v>
      </c>
      <c r="E382" s="88">
        <f t="shared" si="193"/>
        <v>0</v>
      </c>
      <c r="F382" s="88">
        <f t="shared" si="198"/>
        <v>3000</v>
      </c>
      <c r="G382" s="88">
        <f>G383</f>
        <v>3000</v>
      </c>
      <c r="H382" s="88">
        <f t="shared" si="201"/>
        <v>0</v>
      </c>
      <c r="I382" s="88">
        <f t="shared" si="201"/>
        <v>0</v>
      </c>
      <c r="J382" s="88">
        <f t="shared" si="201"/>
        <v>0</v>
      </c>
      <c r="K382" s="88">
        <f t="shared" si="201"/>
        <v>0</v>
      </c>
      <c r="L382" s="88">
        <f t="shared" si="201"/>
        <v>0</v>
      </c>
      <c r="M382" s="88">
        <f t="shared" si="201"/>
        <v>0</v>
      </c>
      <c r="N382" s="88">
        <f t="shared" si="201"/>
        <v>0</v>
      </c>
    </row>
    <row r="383" spans="1:17" s="97" customFormat="1" ht="15" customHeight="1">
      <c r="A383" s="107"/>
      <c r="B383" s="72"/>
      <c r="C383" s="69" t="s">
        <v>278</v>
      </c>
      <c r="D383" s="89">
        <v>3000</v>
      </c>
      <c r="E383" s="88">
        <f t="shared" si="193"/>
        <v>0</v>
      </c>
      <c r="F383" s="89">
        <f t="shared" si="198"/>
        <v>3000</v>
      </c>
      <c r="G383" s="89">
        <v>3000</v>
      </c>
      <c r="H383" s="89">
        <v>0</v>
      </c>
      <c r="I383" s="89">
        <v>0</v>
      </c>
      <c r="J383" s="89">
        <v>0</v>
      </c>
      <c r="K383" s="89">
        <v>0</v>
      </c>
      <c r="L383" s="89">
        <v>0</v>
      </c>
      <c r="M383" s="89">
        <v>0</v>
      </c>
      <c r="N383" s="89">
        <v>0</v>
      </c>
      <c r="Q383" s="98"/>
    </row>
    <row r="384" spans="1:14" ht="30" customHeight="1">
      <c r="A384" s="117"/>
      <c r="B384" s="217" t="s">
        <v>156</v>
      </c>
      <c r="C384" s="218"/>
      <c r="D384" s="86">
        <f>D385+D389+D397+D401+D409</f>
        <v>431000</v>
      </c>
      <c r="E384" s="86">
        <f t="shared" si="193"/>
        <v>0</v>
      </c>
      <c r="F384" s="86">
        <f t="shared" si="185"/>
        <v>431000</v>
      </c>
      <c r="G384" s="86">
        <f aca="true" t="shared" si="202" ref="G384:N384">G385+G389+G397+G401+G409</f>
        <v>191000</v>
      </c>
      <c r="H384" s="86">
        <f t="shared" si="202"/>
        <v>70000</v>
      </c>
      <c r="I384" s="86">
        <f t="shared" si="202"/>
        <v>0</v>
      </c>
      <c r="J384" s="86">
        <f t="shared" si="202"/>
        <v>40000</v>
      </c>
      <c r="K384" s="86">
        <f t="shared" si="202"/>
        <v>0</v>
      </c>
      <c r="L384" s="86">
        <f t="shared" si="202"/>
        <v>0</v>
      </c>
      <c r="M384" s="86">
        <f t="shared" si="202"/>
        <v>0</v>
      </c>
      <c r="N384" s="86">
        <f t="shared" si="202"/>
        <v>130000</v>
      </c>
    </row>
    <row r="385" spans="1:14" ht="24.75" customHeight="1">
      <c r="A385" s="105" t="s">
        <v>340</v>
      </c>
      <c r="B385" s="213" t="s">
        <v>157</v>
      </c>
      <c r="C385" s="214"/>
      <c r="D385" s="90">
        <f aca="true" t="shared" si="203" ref="D385:N387">D386</f>
        <v>50000</v>
      </c>
      <c r="E385" s="90">
        <f t="shared" si="193"/>
        <v>0</v>
      </c>
      <c r="F385" s="94">
        <f t="shared" si="185"/>
        <v>50000</v>
      </c>
      <c r="G385" s="90">
        <f t="shared" si="203"/>
        <v>50000</v>
      </c>
      <c r="H385" s="90">
        <f t="shared" si="203"/>
        <v>0</v>
      </c>
      <c r="I385" s="90">
        <f t="shared" si="203"/>
        <v>0</v>
      </c>
      <c r="J385" s="90">
        <f t="shared" si="203"/>
        <v>0</v>
      </c>
      <c r="K385" s="90">
        <f t="shared" si="203"/>
        <v>0</v>
      </c>
      <c r="L385" s="90">
        <f t="shared" si="203"/>
        <v>0</v>
      </c>
      <c r="M385" s="90">
        <f t="shared" si="203"/>
        <v>0</v>
      </c>
      <c r="N385" s="90">
        <f t="shared" si="203"/>
        <v>0</v>
      </c>
    </row>
    <row r="386" spans="1:14" ht="21" customHeight="1">
      <c r="A386" s="100"/>
      <c r="B386" s="74">
        <v>3</v>
      </c>
      <c r="C386" s="106" t="s">
        <v>3</v>
      </c>
      <c r="D386" s="88">
        <f t="shared" si="203"/>
        <v>50000</v>
      </c>
      <c r="E386" s="88">
        <f t="shared" si="193"/>
        <v>0</v>
      </c>
      <c r="F386" s="88">
        <f t="shared" si="185"/>
        <v>50000</v>
      </c>
      <c r="G386" s="88">
        <f t="shared" si="203"/>
        <v>50000</v>
      </c>
      <c r="H386" s="88">
        <f t="shared" si="203"/>
        <v>0</v>
      </c>
      <c r="I386" s="88">
        <f t="shared" si="203"/>
        <v>0</v>
      </c>
      <c r="J386" s="88">
        <f t="shared" si="203"/>
        <v>0</v>
      </c>
      <c r="K386" s="88">
        <f t="shared" si="203"/>
        <v>0</v>
      </c>
      <c r="L386" s="88">
        <f t="shared" si="203"/>
        <v>0</v>
      </c>
      <c r="M386" s="88">
        <f t="shared" si="203"/>
        <v>0</v>
      </c>
      <c r="N386" s="88">
        <f t="shared" si="203"/>
        <v>0</v>
      </c>
    </row>
    <row r="387" spans="1:14" ht="18" customHeight="1">
      <c r="A387" s="100"/>
      <c r="B387" s="74" t="s">
        <v>14</v>
      </c>
      <c r="C387" s="106" t="s">
        <v>7</v>
      </c>
      <c r="D387" s="88">
        <f>D388</f>
        <v>50000</v>
      </c>
      <c r="E387" s="88">
        <f t="shared" si="193"/>
        <v>0</v>
      </c>
      <c r="F387" s="88">
        <f t="shared" si="185"/>
        <v>50000</v>
      </c>
      <c r="G387" s="88">
        <f>G388</f>
        <v>50000</v>
      </c>
      <c r="H387" s="88">
        <f t="shared" si="203"/>
        <v>0</v>
      </c>
      <c r="I387" s="88">
        <f t="shared" si="203"/>
        <v>0</v>
      </c>
      <c r="J387" s="88">
        <f t="shared" si="203"/>
        <v>0</v>
      </c>
      <c r="K387" s="88">
        <f t="shared" si="203"/>
        <v>0</v>
      </c>
      <c r="L387" s="88">
        <f t="shared" si="203"/>
        <v>0</v>
      </c>
      <c r="M387" s="88">
        <f t="shared" si="203"/>
        <v>0</v>
      </c>
      <c r="N387" s="88">
        <f t="shared" si="203"/>
        <v>0</v>
      </c>
    </row>
    <row r="388" spans="1:17" s="97" customFormat="1" ht="15" customHeight="1">
      <c r="A388" s="107"/>
      <c r="B388" s="72"/>
      <c r="C388" s="69" t="s">
        <v>278</v>
      </c>
      <c r="D388" s="89">
        <v>50000</v>
      </c>
      <c r="E388" s="88">
        <f t="shared" si="193"/>
        <v>0</v>
      </c>
      <c r="F388" s="89">
        <f t="shared" si="185"/>
        <v>50000</v>
      </c>
      <c r="G388" s="89">
        <v>50000</v>
      </c>
      <c r="H388" s="89">
        <v>0</v>
      </c>
      <c r="I388" s="89">
        <v>0</v>
      </c>
      <c r="J388" s="89">
        <v>0</v>
      </c>
      <c r="K388" s="89">
        <v>0</v>
      </c>
      <c r="L388" s="89">
        <v>0</v>
      </c>
      <c r="M388" s="89">
        <v>0</v>
      </c>
      <c r="N388" s="89">
        <v>0</v>
      </c>
      <c r="Q388" s="98"/>
    </row>
    <row r="389" spans="1:14" ht="24.75" customHeight="1">
      <c r="A389" s="105" t="s">
        <v>340</v>
      </c>
      <c r="B389" s="213" t="s">
        <v>240</v>
      </c>
      <c r="C389" s="214"/>
      <c r="D389" s="90">
        <f>D390</f>
        <v>160000</v>
      </c>
      <c r="E389" s="90">
        <f t="shared" si="193"/>
        <v>0</v>
      </c>
      <c r="F389" s="94">
        <f aca="true" t="shared" si="204" ref="F389:F397">SUM(G389:N389)</f>
        <v>160000</v>
      </c>
      <c r="G389" s="90">
        <f>G390</f>
        <v>140000</v>
      </c>
      <c r="H389" s="90">
        <f aca="true" t="shared" si="205" ref="H389:N390">H390</f>
        <v>0</v>
      </c>
      <c r="I389" s="90">
        <f t="shared" si="205"/>
        <v>0</v>
      </c>
      <c r="J389" s="90">
        <f t="shared" si="205"/>
        <v>0</v>
      </c>
      <c r="K389" s="90">
        <f t="shared" si="205"/>
        <v>0</v>
      </c>
      <c r="L389" s="90">
        <f t="shared" si="205"/>
        <v>0</v>
      </c>
      <c r="M389" s="90">
        <f t="shared" si="205"/>
        <v>0</v>
      </c>
      <c r="N389" s="90">
        <f t="shared" si="205"/>
        <v>20000</v>
      </c>
    </row>
    <row r="390" spans="1:14" ht="21" customHeight="1">
      <c r="A390" s="100"/>
      <c r="B390" s="74">
        <v>3</v>
      </c>
      <c r="C390" s="106" t="s">
        <v>3</v>
      </c>
      <c r="D390" s="88">
        <f>D391</f>
        <v>160000</v>
      </c>
      <c r="E390" s="88">
        <f t="shared" si="193"/>
        <v>0</v>
      </c>
      <c r="F390" s="88">
        <f t="shared" si="204"/>
        <v>160000</v>
      </c>
      <c r="G390" s="88">
        <f>G391</f>
        <v>140000</v>
      </c>
      <c r="H390" s="88">
        <f t="shared" si="205"/>
        <v>0</v>
      </c>
      <c r="I390" s="88">
        <f t="shared" si="205"/>
        <v>0</v>
      </c>
      <c r="J390" s="88">
        <f t="shared" si="205"/>
        <v>0</v>
      </c>
      <c r="K390" s="88">
        <f t="shared" si="205"/>
        <v>0</v>
      </c>
      <c r="L390" s="88">
        <f t="shared" si="205"/>
        <v>0</v>
      </c>
      <c r="M390" s="88">
        <f t="shared" si="205"/>
        <v>0</v>
      </c>
      <c r="N390" s="88">
        <f t="shared" si="205"/>
        <v>20000</v>
      </c>
    </row>
    <row r="391" spans="1:14" ht="18" customHeight="1">
      <c r="A391" s="100"/>
      <c r="B391" s="74">
        <v>38</v>
      </c>
      <c r="C391" s="106" t="s">
        <v>120</v>
      </c>
      <c r="D391" s="88">
        <f>D392+D396</f>
        <v>160000</v>
      </c>
      <c r="E391" s="88">
        <f t="shared" si="193"/>
        <v>0</v>
      </c>
      <c r="F391" s="88">
        <f t="shared" si="204"/>
        <v>160000</v>
      </c>
      <c r="G391" s="88">
        <f>G392+G396</f>
        <v>140000</v>
      </c>
      <c r="H391" s="88">
        <f aca="true" t="shared" si="206" ref="H391:N391">H392+H396</f>
        <v>0</v>
      </c>
      <c r="I391" s="88">
        <f t="shared" si="206"/>
        <v>0</v>
      </c>
      <c r="J391" s="88">
        <f t="shared" si="206"/>
        <v>0</v>
      </c>
      <c r="K391" s="88">
        <f t="shared" si="206"/>
        <v>0</v>
      </c>
      <c r="L391" s="88">
        <f t="shared" si="206"/>
        <v>0</v>
      </c>
      <c r="M391" s="88">
        <f t="shared" si="206"/>
        <v>0</v>
      </c>
      <c r="N391" s="88">
        <f t="shared" si="206"/>
        <v>20000</v>
      </c>
    </row>
    <row r="392" spans="1:17" s="97" customFormat="1" ht="15" customHeight="1">
      <c r="A392" s="107"/>
      <c r="B392" s="72"/>
      <c r="C392" s="69" t="s">
        <v>278</v>
      </c>
      <c r="D392" s="89">
        <v>140000</v>
      </c>
      <c r="E392" s="88">
        <f t="shared" si="193"/>
        <v>0</v>
      </c>
      <c r="F392" s="89">
        <f t="shared" si="204"/>
        <v>140000</v>
      </c>
      <c r="G392" s="89">
        <v>140000</v>
      </c>
      <c r="H392" s="89">
        <v>0</v>
      </c>
      <c r="I392" s="89">
        <v>0</v>
      </c>
      <c r="J392" s="89">
        <v>0</v>
      </c>
      <c r="K392" s="89">
        <v>0</v>
      </c>
      <c r="L392" s="89">
        <v>0</v>
      </c>
      <c r="M392" s="89">
        <v>0</v>
      </c>
      <c r="N392" s="89">
        <v>0</v>
      </c>
      <c r="Q392" s="98"/>
    </row>
    <row r="393" spans="1:17" s="97" customFormat="1" ht="15" customHeight="1">
      <c r="A393" s="232" t="s">
        <v>11</v>
      </c>
      <c r="B393" s="232" t="s">
        <v>95</v>
      </c>
      <c r="C393" s="220" t="s">
        <v>15</v>
      </c>
      <c r="D393" s="232" t="s">
        <v>309</v>
      </c>
      <c r="E393" s="232" t="s">
        <v>310</v>
      </c>
      <c r="F393" s="243" t="s">
        <v>311</v>
      </c>
      <c r="G393" s="220" t="s">
        <v>312</v>
      </c>
      <c r="H393" s="220"/>
      <c r="I393" s="220"/>
      <c r="J393" s="220"/>
      <c r="K393" s="220"/>
      <c r="L393" s="220"/>
      <c r="M393" s="220"/>
      <c r="N393" s="220"/>
      <c r="Q393" s="98"/>
    </row>
    <row r="394" spans="1:17" s="149" customFormat="1" ht="44.25" customHeight="1">
      <c r="A394" s="220"/>
      <c r="B394" s="220"/>
      <c r="C394" s="220"/>
      <c r="D394" s="220"/>
      <c r="E394" s="220"/>
      <c r="F394" s="244"/>
      <c r="G394" s="99" t="s">
        <v>72</v>
      </c>
      <c r="H394" s="99" t="s">
        <v>12</v>
      </c>
      <c r="I394" s="99" t="s">
        <v>75</v>
      </c>
      <c r="J394" s="99" t="s">
        <v>73</v>
      </c>
      <c r="K394" s="99" t="s">
        <v>13</v>
      </c>
      <c r="L394" s="199" t="s">
        <v>231</v>
      </c>
      <c r="M394" s="99" t="s">
        <v>232</v>
      </c>
      <c r="N394" s="99" t="s">
        <v>99</v>
      </c>
      <c r="Q394" s="150"/>
    </row>
    <row r="395" spans="1:17" s="97" customFormat="1" ht="10.5" customHeight="1">
      <c r="A395" s="82">
        <v>1</v>
      </c>
      <c r="B395" s="82">
        <v>2</v>
      </c>
      <c r="C395" s="82">
        <v>3</v>
      </c>
      <c r="D395" s="82">
        <v>4</v>
      </c>
      <c r="E395" s="82">
        <v>5</v>
      </c>
      <c r="F395" s="82">
        <v>6</v>
      </c>
      <c r="G395" s="82">
        <v>7</v>
      </c>
      <c r="H395" s="82">
        <v>8</v>
      </c>
      <c r="I395" s="82">
        <v>9</v>
      </c>
      <c r="J395" s="82">
        <v>10</v>
      </c>
      <c r="K395" s="82">
        <v>11</v>
      </c>
      <c r="L395" s="82">
        <v>12</v>
      </c>
      <c r="M395" s="82">
        <v>13</v>
      </c>
      <c r="N395" s="82">
        <v>14</v>
      </c>
      <c r="Q395" s="98"/>
    </row>
    <row r="396" spans="1:17" s="97" customFormat="1" ht="15" customHeight="1">
      <c r="A396" s="107"/>
      <c r="B396" s="72"/>
      <c r="C396" s="54" t="s">
        <v>296</v>
      </c>
      <c r="D396" s="89">
        <v>20000</v>
      </c>
      <c r="E396" s="89">
        <f aca="true" t="shared" si="207" ref="E396:E402">F396-D396</f>
        <v>0</v>
      </c>
      <c r="F396" s="89">
        <f t="shared" si="204"/>
        <v>20000</v>
      </c>
      <c r="G396" s="89">
        <v>0</v>
      </c>
      <c r="H396" s="89">
        <v>0</v>
      </c>
      <c r="I396" s="89">
        <v>0</v>
      </c>
      <c r="J396" s="89">
        <v>0</v>
      </c>
      <c r="K396" s="89">
        <v>0</v>
      </c>
      <c r="L396" s="89">
        <v>0</v>
      </c>
      <c r="M396" s="89">
        <v>0</v>
      </c>
      <c r="N396" s="89">
        <v>20000</v>
      </c>
      <c r="Q396" s="98"/>
    </row>
    <row r="397" spans="1:14" ht="24.75" customHeight="1">
      <c r="A397" s="126" t="s">
        <v>340</v>
      </c>
      <c r="B397" s="239" t="s">
        <v>158</v>
      </c>
      <c r="C397" s="240"/>
      <c r="D397" s="139">
        <f>D398</f>
        <v>1000</v>
      </c>
      <c r="E397" s="139">
        <f t="shared" si="207"/>
        <v>0</v>
      </c>
      <c r="F397" s="143">
        <f t="shared" si="204"/>
        <v>1000</v>
      </c>
      <c r="G397" s="139">
        <f aca="true" t="shared" si="208" ref="G397:N397">G398</f>
        <v>1000</v>
      </c>
      <c r="H397" s="139">
        <f t="shared" si="208"/>
        <v>0</v>
      </c>
      <c r="I397" s="139">
        <f t="shared" si="208"/>
        <v>0</v>
      </c>
      <c r="J397" s="139">
        <f t="shared" si="208"/>
        <v>0</v>
      </c>
      <c r="K397" s="139">
        <f t="shared" si="208"/>
        <v>0</v>
      </c>
      <c r="L397" s="139">
        <f t="shared" si="208"/>
        <v>0</v>
      </c>
      <c r="M397" s="139">
        <f t="shared" si="208"/>
        <v>0</v>
      </c>
      <c r="N397" s="139">
        <f t="shared" si="208"/>
        <v>0</v>
      </c>
    </row>
    <row r="398" spans="1:14" ht="21" customHeight="1">
      <c r="A398" s="100"/>
      <c r="B398" s="74">
        <v>4</v>
      </c>
      <c r="C398" s="106" t="s">
        <v>126</v>
      </c>
      <c r="D398" s="88">
        <f>D399</f>
        <v>1000</v>
      </c>
      <c r="E398" s="88">
        <f t="shared" si="207"/>
        <v>0</v>
      </c>
      <c r="F398" s="88">
        <f>SUM(G398:N398)</f>
        <v>1000</v>
      </c>
      <c r="G398" s="88">
        <f aca="true" t="shared" si="209" ref="G398:N398">G399</f>
        <v>1000</v>
      </c>
      <c r="H398" s="88">
        <f t="shared" si="209"/>
        <v>0</v>
      </c>
      <c r="I398" s="88">
        <f t="shared" si="209"/>
        <v>0</v>
      </c>
      <c r="J398" s="88">
        <f t="shared" si="209"/>
        <v>0</v>
      </c>
      <c r="K398" s="88">
        <f t="shared" si="209"/>
        <v>0</v>
      </c>
      <c r="L398" s="88">
        <f t="shared" si="209"/>
        <v>0</v>
      </c>
      <c r="M398" s="88">
        <f t="shared" si="209"/>
        <v>0</v>
      </c>
      <c r="N398" s="88">
        <f t="shared" si="209"/>
        <v>0</v>
      </c>
    </row>
    <row r="399" spans="1:14" ht="18" customHeight="1">
      <c r="A399" s="100"/>
      <c r="B399" s="74">
        <v>42</v>
      </c>
      <c r="C399" s="106" t="s">
        <v>124</v>
      </c>
      <c r="D399" s="88">
        <f>D400</f>
        <v>1000</v>
      </c>
      <c r="E399" s="88">
        <f t="shared" si="207"/>
        <v>0</v>
      </c>
      <c r="F399" s="88">
        <f>SUM(G399:N399)</f>
        <v>1000</v>
      </c>
      <c r="G399" s="88">
        <f aca="true" t="shared" si="210" ref="G399:N399">G400</f>
        <v>1000</v>
      </c>
      <c r="H399" s="88">
        <f t="shared" si="210"/>
        <v>0</v>
      </c>
      <c r="I399" s="88">
        <f t="shared" si="210"/>
        <v>0</v>
      </c>
      <c r="J399" s="88">
        <f t="shared" si="210"/>
        <v>0</v>
      </c>
      <c r="K399" s="88">
        <f t="shared" si="210"/>
        <v>0</v>
      </c>
      <c r="L399" s="88">
        <f t="shared" si="210"/>
        <v>0</v>
      </c>
      <c r="M399" s="88">
        <f t="shared" si="210"/>
        <v>0</v>
      </c>
      <c r="N399" s="88">
        <f t="shared" si="210"/>
        <v>0</v>
      </c>
    </row>
    <row r="400" spans="1:17" s="97" customFormat="1" ht="15" customHeight="1">
      <c r="A400" s="107"/>
      <c r="B400" s="72"/>
      <c r="C400" s="69" t="s">
        <v>278</v>
      </c>
      <c r="D400" s="89">
        <v>1000</v>
      </c>
      <c r="E400" s="88">
        <f t="shared" si="207"/>
        <v>0</v>
      </c>
      <c r="F400" s="89">
        <f>SUM(G400:N400)</f>
        <v>1000</v>
      </c>
      <c r="G400" s="89">
        <v>1000</v>
      </c>
      <c r="H400" s="89">
        <v>0</v>
      </c>
      <c r="I400" s="89">
        <v>0</v>
      </c>
      <c r="J400" s="89">
        <v>0</v>
      </c>
      <c r="K400" s="89">
        <v>0</v>
      </c>
      <c r="L400" s="89">
        <v>0</v>
      </c>
      <c r="M400" s="89">
        <v>0</v>
      </c>
      <c r="N400" s="89">
        <v>0</v>
      </c>
      <c r="Q400" s="98"/>
    </row>
    <row r="401" spans="1:16" ht="24.75" customHeight="1">
      <c r="A401" s="105" t="s">
        <v>340</v>
      </c>
      <c r="B401" s="213" t="s">
        <v>159</v>
      </c>
      <c r="C401" s="214"/>
      <c r="D401" s="90">
        <f>D402</f>
        <v>150000</v>
      </c>
      <c r="E401" s="90">
        <f t="shared" si="207"/>
        <v>0</v>
      </c>
      <c r="F401" s="94">
        <f aca="true" t="shared" si="211" ref="F401:F413">SUM(G401:N401)</f>
        <v>150000</v>
      </c>
      <c r="G401" s="90">
        <f aca="true" t="shared" si="212" ref="G401:N402">G402</f>
        <v>0</v>
      </c>
      <c r="H401" s="90">
        <f t="shared" si="212"/>
        <v>0</v>
      </c>
      <c r="I401" s="90">
        <f t="shared" si="212"/>
        <v>0</v>
      </c>
      <c r="J401" s="90">
        <f t="shared" si="212"/>
        <v>40000</v>
      </c>
      <c r="K401" s="90">
        <f t="shared" si="212"/>
        <v>0</v>
      </c>
      <c r="L401" s="90">
        <f t="shared" si="212"/>
        <v>0</v>
      </c>
      <c r="M401" s="90">
        <f t="shared" si="212"/>
        <v>0</v>
      </c>
      <c r="N401" s="90">
        <f t="shared" si="212"/>
        <v>110000</v>
      </c>
      <c r="P401" s="102"/>
    </row>
    <row r="402" spans="1:14" ht="21" customHeight="1">
      <c r="A402" s="100"/>
      <c r="B402" s="74">
        <v>4</v>
      </c>
      <c r="C402" s="106" t="s">
        <v>126</v>
      </c>
      <c r="D402" s="88">
        <f>D403</f>
        <v>150000</v>
      </c>
      <c r="E402" s="88">
        <f t="shared" si="207"/>
        <v>0</v>
      </c>
      <c r="F402" s="88">
        <f t="shared" si="211"/>
        <v>150000</v>
      </c>
      <c r="G402" s="88">
        <f t="shared" si="212"/>
        <v>0</v>
      </c>
      <c r="H402" s="88">
        <f t="shared" si="212"/>
        <v>0</v>
      </c>
      <c r="I402" s="88">
        <f t="shared" si="212"/>
        <v>0</v>
      </c>
      <c r="J402" s="88">
        <f t="shared" si="212"/>
        <v>40000</v>
      </c>
      <c r="K402" s="88">
        <f t="shared" si="212"/>
        <v>0</v>
      </c>
      <c r="L402" s="88">
        <f t="shared" si="212"/>
        <v>0</v>
      </c>
      <c r="M402" s="88">
        <f t="shared" si="212"/>
        <v>0</v>
      </c>
      <c r="N402" s="88">
        <f t="shared" si="212"/>
        <v>110000</v>
      </c>
    </row>
    <row r="403" spans="1:14" ht="18" customHeight="1">
      <c r="A403" s="100"/>
      <c r="B403" s="74">
        <v>42</v>
      </c>
      <c r="C403" s="106" t="s">
        <v>124</v>
      </c>
      <c r="D403" s="88">
        <f>D407+D408+D404+D406+D405</f>
        <v>150000</v>
      </c>
      <c r="E403" s="88">
        <f aca="true" t="shared" si="213" ref="E403:E408">F403-D403</f>
        <v>0</v>
      </c>
      <c r="F403" s="88">
        <f t="shared" si="211"/>
        <v>150000</v>
      </c>
      <c r="G403" s="88">
        <f>G407+G408+G406+G404+G405</f>
        <v>0</v>
      </c>
      <c r="H403" s="88">
        <f aca="true" t="shared" si="214" ref="H403:N403">H407+H408+H406+H404+H405</f>
        <v>0</v>
      </c>
      <c r="I403" s="88">
        <f t="shared" si="214"/>
        <v>0</v>
      </c>
      <c r="J403" s="88">
        <f t="shared" si="214"/>
        <v>40000</v>
      </c>
      <c r="K403" s="88">
        <f t="shared" si="214"/>
        <v>0</v>
      </c>
      <c r="L403" s="88">
        <f t="shared" si="214"/>
        <v>0</v>
      </c>
      <c r="M403" s="88">
        <f t="shared" si="214"/>
        <v>0</v>
      </c>
      <c r="N403" s="88">
        <f t="shared" si="214"/>
        <v>110000</v>
      </c>
    </row>
    <row r="404" spans="1:17" s="97" customFormat="1" ht="15" customHeight="1">
      <c r="A404" s="107"/>
      <c r="B404" s="72"/>
      <c r="C404" s="69" t="s">
        <v>278</v>
      </c>
      <c r="D404" s="89">
        <v>0</v>
      </c>
      <c r="E404" s="88">
        <f t="shared" si="213"/>
        <v>0</v>
      </c>
      <c r="F404" s="89">
        <f t="shared" si="211"/>
        <v>0</v>
      </c>
      <c r="G404" s="89">
        <v>0</v>
      </c>
      <c r="H404" s="89">
        <v>0</v>
      </c>
      <c r="I404" s="89">
        <v>0</v>
      </c>
      <c r="J404" s="89">
        <v>0</v>
      </c>
      <c r="K404" s="89">
        <v>0</v>
      </c>
      <c r="L404" s="89">
        <v>0</v>
      </c>
      <c r="M404" s="89">
        <v>0</v>
      </c>
      <c r="N404" s="89">
        <v>0</v>
      </c>
      <c r="Q404" s="98"/>
    </row>
    <row r="405" spans="1:17" s="83" customFormat="1" ht="15.75" customHeight="1">
      <c r="A405" s="118"/>
      <c r="B405" s="119"/>
      <c r="C405" s="69" t="s">
        <v>288</v>
      </c>
      <c r="D405" s="138">
        <v>0</v>
      </c>
      <c r="E405" s="88">
        <f t="shared" si="213"/>
        <v>0</v>
      </c>
      <c r="F405" s="138">
        <f>SUM(G405:N405)</f>
        <v>0</v>
      </c>
      <c r="G405" s="138">
        <v>0</v>
      </c>
      <c r="H405" s="138">
        <v>0</v>
      </c>
      <c r="I405" s="138">
        <v>0</v>
      </c>
      <c r="J405" s="138">
        <v>0</v>
      </c>
      <c r="K405" s="138">
        <v>0</v>
      </c>
      <c r="L405" s="138">
        <v>0</v>
      </c>
      <c r="M405" s="138">
        <v>0</v>
      </c>
      <c r="N405" s="138">
        <v>0</v>
      </c>
      <c r="Q405" s="84"/>
    </row>
    <row r="406" spans="1:17" s="97" customFormat="1" ht="15" customHeight="1">
      <c r="A406" s="107"/>
      <c r="B406" s="72"/>
      <c r="C406" s="55" t="s">
        <v>284</v>
      </c>
      <c r="D406" s="89">
        <v>0</v>
      </c>
      <c r="E406" s="88">
        <f t="shared" si="213"/>
        <v>0</v>
      </c>
      <c r="F406" s="89">
        <f t="shared" si="211"/>
        <v>0</v>
      </c>
      <c r="G406" s="89">
        <v>0</v>
      </c>
      <c r="H406" s="89">
        <v>0</v>
      </c>
      <c r="I406" s="89">
        <v>0</v>
      </c>
      <c r="J406" s="89">
        <v>0</v>
      </c>
      <c r="K406" s="89">
        <v>0</v>
      </c>
      <c r="L406" s="89">
        <v>0</v>
      </c>
      <c r="M406" s="89">
        <v>0</v>
      </c>
      <c r="N406" s="89">
        <v>0</v>
      </c>
      <c r="Q406" s="98"/>
    </row>
    <row r="407" spans="1:17" s="97" customFormat="1" ht="15" customHeight="1">
      <c r="A407" s="107"/>
      <c r="B407" s="72"/>
      <c r="C407" s="54" t="s">
        <v>283</v>
      </c>
      <c r="D407" s="89">
        <v>40000</v>
      </c>
      <c r="E407" s="88">
        <f t="shared" si="213"/>
        <v>0</v>
      </c>
      <c r="F407" s="89">
        <f>SUM(G407:N407)</f>
        <v>40000</v>
      </c>
      <c r="G407" s="89">
        <v>0</v>
      </c>
      <c r="H407" s="89">
        <v>0</v>
      </c>
      <c r="I407" s="89">
        <v>0</v>
      </c>
      <c r="J407" s="89">
        <v>40000</v>
      </c>
      <c r="K407" s="89">
        <v>0</v>
      </c>
      <c r="L407" s="89">
        <v>0</v>
      </c>
      <c r="M407" s="89">
        <v>0</v>
      </c>
      <c r="N407" s="89">
        <v>0</v>
      </c>
      <c r="Q407" s="98"/>
    </row>
    <row r="408" spans="1:17" s="97" customFormat="1" ht="15" customHeight="1">
      <c r="A408" s="107"/>
      <c r="B408" s="72"/>
      <c r="C408" s="54" t="s">
        <v>296</v>
      </c>
      <c r="D408" s="89">
        <v>110000</v>
      </c>
      <c r="E408" s="88">
        <f t="shared" si="213"/>
        <v>0</v>
      </c>
      <c r="F408" s="89">
        <f>SUM(G408:N408)</f>
        <v>110000</v>
      </c>
      <c r="G408" s="89">
        <v>0</v>
      </c>
      <c r="H408" s="89">
        <v>0</v>
      </c>
      <c r="I408" s="89">
        <v>0</v>
      </c>
      <c r="J408" s="89">
        <v>0</v>
      </c>
      <c r="K408" s="89">
        <v>0</v>
      </c>
      <c r="L408" s="89">
        <v>0</v>
      </c>
      <c r="M408" s="89">
        <v>0</v>
      </c>
      <c r="N408" s="89">
        <v>110000</v>
      </c>
      <c r="Q408" s="98"/>
    </row>
    <row r="409" spans="1:14" ht="29.25" customHeight="1">
      <c r="A409" s="105" t="s">
        <v>340</v>
      </c>
      <c r="B409" s="219" t="s">
        <v>371</v>
      </c>
      <c r="C409" s="214"/>
      <c r="D409" s="90">
        <f>D410</f>
        <v>70000</v>
      </c>
      <c r="E409" s="90">
        <f aca="true" t="shared" si="215" ref="E409:E425">F409-D409</f>
        <v>0</v>
      </c>
      <c r="F409" s="94">
        <f t="shared" si="211"/>
        <v>70000</v>
      </c>
      <c r="G409" s="90">
        <f aca="true" t="shared" si="216" ref="G409:N410">G410</f>
        <v>0</v>
      </c>
      <c r="H409" s="90">
        <f t="shared" si="216"/>
        <v>70000</v>
      </c>
      <c r="I409" s="90">
        <f t="shared" si="216"/>
        <v>0</v>
      </c>
      <c r="J409" s="90">
        <f t="shared" si="216"/>
        <v>0</v>
      </c>
      <c r="K409" s="90">
        <f t="shared" si="216"/>
        <v>0</v>
      </c>
      <c r="L409" s="90">
        <f t="shared" si="216"/>
        <v>0</v>
      </c>
      <c r="M409" s="90">
        <f t="shared" si="216"/>
        <v>0</v>
      </c>
      <c r="N409" s="90">
        <f t="shared" si="216"/>
        <v>0</v>
      </c>
    </row>
    <row r="410" spans="1:14" ht="21.75" customHeight="1">
      <c r="A410" s="100"/>
      <c r="B410" s="74">
        <v>4</v>
      </c>
      <c r="C410" s="106" t="s">
        <v>126</v>
      </c>
      <c r="D410" s="88">
        <f>D411</f>
        <v>70000</v>
      </c>
      <c r="E410" s="88">
        <f t="shared" si="215"/>
        <v>0</v>
      </c>
      <c r="F410" s="88">
        <f t="shared" si="211"/>
        <v>70000</v>
      </c>
      <c r="G410" s="88">
        <f t="shared" si="216"/>
        <v>0</v>
      </c>
      <c r="H410" s="88">
        <f t="shared" si="216"/>
        <v>70000</v>
      </c>
      <c r="I410" s="88">
        <f t="shared" si="216"/>
        <v>0</v>
      </c>
      <c r="J410" s="88">
        <f t="shared" si="216"/>
        <v>0</v>
      </c>
      <c r="K410" s="88">
        <f t="shared" si="216"/>
        <v>0</v>
      </c>
      <c r="L410" s="88">
        <f t="shared" si="216"/>
        <v>0</v>
      </c>
      <c r="M410" s="88">
        <f t="shared" si="216"/>
        <v>0</v>
      </c>
      <c r="N410" s="88">
        <f t="shared" si="216"/>
        <v>0</v>
      </c>
    </row>
    <row r="411" spans="1:14" ht="12" customHeight="1">
      <c r="A411" s="100"/>
      <c r="B411" s="74" t="s">
        <v>85</v>
      </c>
      <c r="C411" s="106" t="s">
        <v>124</v>
      </c>
      <c r="D411" s="88">
        <f>D413+D412+D414</f>
        <v>70000</v>
      </c>
      <c r="E411" s="88">
        <f t="shared" si="215"/>
        <v>0</v>
      </c>
      <c r="F411" s="88">
        <f t="shared" si="211"/>
        <v>70000</v>
      </c>
      <c r="G411" s="88">
        <f>G413+G412+G414</f>
        <v>0</v>
      </c>
      <c r="H411" s="88">
        <f aca="true" t="shared" si="217" ref="H411:N411">H413+H412+H414</f>
        <v>70000</v>
      </c>
      <c r="I411" s="88">
        <f t="shared" si="217"/>
        <v>0</v>
      </c>
      <c r="J411" s="88">
        <f t="shared" si="217"/>
        <v>0</v>
      </c>
      <c r="K411" s="88">
        <f t="shared" si="217"/>
        <v>0</v>
      </c>
      <c r="L411" s="88">
        <f t="shared" si="217"/>
        <v>0</v>
      </c>
      <c r="M411" s="88">
        <f t="shared" si="217"/>
        <v>0</v>
      </c>
      <c r="N411" s="88">
        <f t="shared" si="217"/>
        <v>0</v>
      </c>
    </row>
    <row r="412" spans="1:17" s="83" customFormat="1" ht="15.75" customHeight="1">
      <c r="A412" s="118"/>
      <c r="B412" s="119"/>
      <c r="C412" s="69" t="s">
        <v>278</v>
      </c>
      <c r="D412" s="138">
        <v>0</v>
      </c>
      <c r="E412" s="88">
        <f t="shared" si="215"/>
        <v>0</v>
      </c>
      <c r="F412" s="138">
        <f>SUM(G412:N412)</f>
        <v>0</v>
      </c>
      <c r="G412" s="138">
        <v>0</v>
      </c>
      <c r="H412" s="138">
        <v>0</v>
      </c>
      <c r="I412" s="138">
        <v>0</v>
      </c>
      <c r="J412" s="138">
        <v>0</v>
      </c>
      <c r="K412" s="138">
        <v>0</v>
      </c>
      <c r="L412" s="138">
        <v>0</v>
      </c>
      <c r="M412" s="138">
        <v>0</v>
      </c>
      <c r="N412" s="138">
        <v>0</v>
      </c>
      <c r="Q412" s="84"/>
    </row>
    <row r="413" spans="1:17" s="83" customFormat="1" ht="15.75" customHeight="1">
      <c r="A413" s="118"/>
      <c r="B413" s="119"/>
      <c r="C413" s="69" t="s">
        <v>288</v>
      </c>
      <c r="D413" s="138">
        <v>70000</v>
      </c>
      <c r="E413" s="88">
        <f t="shared" si="215"/>
        <v>0</v>
      </c>
      <c r="F413" s="138">
        <f t="shared" si="211"/>
        <v>70000</v>
      </c>
      <c r="G413" s="138">
        <v>0</v>
      </c>
      <c r="H413" s="138">
        <v>70000</v>
      </c>
      <c r="I413" s="138">
        <v>0</v>
      </c>
      <c r="J413" s="138">
        <v>0</v>
      </c>
      <c r="K413" s="138">
        <v>0</v>
      </c>
      <c r="L413" s="138">
        <v>0</v>
      </c>
      <c r="M413" s="138">
        <v>0</v>
      </c>
      <c r="N413" s="138">
        <v>0</v>
      </c>
      <c r="Q413" s="84"/>
    </row>
    <row r="414" spans="1:17" s="97" customFormat="1" ht="15" customHeight="1">
      <c r="A414" s="107"/>
      <c r="B414" s="72"/>
      <c r="C414" s="54" t="s">
        <v>283</v>
      </c>
      <c r="D414" s="89">
        <v>0</v>
      </c>
      <c r="E414" s="88">
        <f t="shared" si="215"/>
        <v>0</v>
      </c>
      <c r="F414" s="89">
        <f aca="true" t="shared" si="218" ref="F414:F420">SUM(G414:N414)</f>
        <v>0</v>
      </c>
      <c r="G414" s="89">
        <v>0</v>
      </c>
      <c r="H414" s="89">
        <v>0</v>
      </c>
      <c r="I414" s="89">
        <v>0</v>
      </c>
      <c r="J414" s="89">
        <v>0</v>
      </c>
      <c r="K414" s="89">
        <v>0</v>
      </c>
      <c r="L414" s="89">
        <v>0</v>
      </c>
      <c r="M414" s="89">
        <v>0</v>
      </c>
      <c r="N414" s="89">
        <v>0</v>
      </c>
      <c r="Q414" s="98"/>
    </row>
    <row r="415" spans="1:17" s="121" customFormat="1" ht="30" customHeight="1">
      <c r="A415" s="111"/>
      <c r="B415" s="257" t="s">
        <v>160</v>
      </c>
      <c r="C415" s="257"/>
      <c r="D415" s="86">
        <f>D416+D422+D429+D434+D438+D446+D452+D465+D472+D480+D486</f>
        <v>1371230</v>
      </c>
      <c r="E415" s="86">
        <f t="shared" si="215"/>
        <v>90000</v>
      </c>
      <c r="F415" s="86">
        <f t="shared" si="218"/>
        <v>1461230</v>
      </c>
      <c r="G415" s="86">
        <f aca="true" t="shared" si="219" ref="G415:N415">G416+G422+G429+G434+G438+G446+G452+G465+G472+G480+G486</f>
        <v>60000</v>
      </c>
      <c r="H415" s="86">
        <f t="shared" si="219"/>
        <v>384730</v>
      </c>
      <c r="I415" s="86">
        <f t="shared" si="219"/>
        <v>48500</v>
      </c>
      <c r="J415" s="86">
        <f t="shared" si="219"/>
        <v>138000</v>
      </c>
      <c r="K415" s="86">
        <f t="shared" si="219"/>
        <v>0</v>
      </c>
      <c r="L415" s="86">
        <f t="shared" si="219"/>
        <v>0</v>
      </c>
      <c r="M415" s="86">
        <f t="shared" si="219"/>
        <v>0</v>
      </c>
      <c r="N415" s="86">
        <f t="shared" si="219"/>
        <v>830000</v>
      </c>
      <c r="Q415" s="122"/>
    </row>
    <row r="416" spans="1:14" ht="24.75" customHeight="1">
      <c r="A416" s="130" t="s">
        <v>341</v>
      </c>
      <c r="B416" s="215" t="s">
        <v>161</v>
      </c>
      <c r="C416" s="216"/>
      <c r="D416" s="87">
        <f aca="true" t="shared" si="220" ref="D416:N416">D417</f>
        <v>107650</v>
      </c>
      <c r="E416" s="87">
        <f t="shared" si="215"/>
        <v>0</v>
      </c>
      <c r="F416" s="91">
        <f t="shared" si="218"/>
        <v>107650</v>
      </c>
      <c r="G416" s="87">
        <f t="shared" si="220"/>
        <v>0</v>
      </c>
      <c r="H416" s="87">
        <f t="shared" si="220"/>
        <v>107650</v>
      </c>
      <c r="I416" s="87">
        <f t="shared" si="220"/>
        <v>0</v>
      </c>
      <c r="J416" s="87">
        <f t="shared" si="220"/>
        <v>0</v>
      </c>
      <c r="K416" s="87">
        <f t="shared" si="220"/>
        <v>0</v>
      </c>
      <c r="L416" s="87">
        <f t="shared" si="220"/>
        <v>0</v>
      </c>
      <c r="M416" s="87">
        <f t="shared" si="220"/>
        <v>0</v>
      </c>
      <c r="N416" s="87">
        <f t="shared" si="220"/>
        <v>0</v>
      </c>
    </row>
    <row r="417" spans="1:14" ht="21" customHeight="1">
      <c r="A417" s="100"/>
      <c r="B417" s="74">
        <v>3</v>
      </c>
      <c r="C417" s="106" t="s">
        <v>3</v>
      </c>
      <c r="D417" s="88">
        <f>D418</f>
        <v>107650</v>
      </c>
      <c r="E417" s="88">
        <f t="shared" si="215"/>
        <v>0</v>
      </c>
      <c r="F417" s="88">
        <f t="shared" si="218"/>
        <v>107650</v>
      </c>
      <c r="G417" s="88">
        <f aca="true" t="shared" si="221" ref="G417:N417">G418</f>
        <v>0</v>
      </c>
      <c r="H417" s="88">
        <f t="shared" si="221"/>
        <v>107650</v>
      </c>
      <c r="I417" s="88">
        <f t="shared" si="221"/>
        <v>0</v>
      </c>
      <c r="J417" s="88">
        <f t="shared" si="221"/>
        <v>0</v>
      </c>
      <c r="K417" s="88">
        <f t="shared" si="221"/>
        <v>0</v>
      </c>
      <c r="L417" s="88">
        <f t="shared" si="221"/>
        <v>0</v>
      </c>
      <c r="M417" s="88">
        <f t="shared" si="221"/>
        <v>0</v>
      </c>
      <c r="N417" s="88">
        <f t="shared" si="221"/>
        <v>0</v>
      </c>
    </row>
    <row r="418" spans="1:14" ht="18" customHeight="1">
      <c r="A418" s="100"/>
      <c r="B418" s="74">
        <v>32</v>
      </c>
      <c r="C418" s="106" t="s">
        <v>7</v>
      </c>
      <c r="D418" s="88">
        <f>D419+D420+D421</f>
        <v>107650</v>
      </c>
      <c r="E418" s="88">
        <f t="shared" si="215"/>
        <v>0</v>
      </c>
      <c r="F418" s="88">
        <f t="shared" si="218"/>
        <v>107650</v>
      </c>
      <c r="G418" s="88">
        <f>G419+G420+G421</f>
        <v>0</v>
      </c>
      <c r="H418" s="88">
        <f aca="true" t="shared" si="222" ref="H418:N418">H419+H420+H421</f>
        <v>107650</v>
      </c>
      <c r="I418" s="88">
        <f t="shared" si="222"/>
        <v>0</v>
      </c>
      <c r="J418" s="88">
        <f t="shared" si="222"/>
        <v>0</v>
      </c>
      <c r="K418" s="88">
        <f t="shared" si="222"/>
        <v>0</v>
      </c>
      <c r="L418" s="88">
        <f t="shared" si="222"/>
        <v>0</v>
      </c>
      <c r="M418" s="88">
        <f t="shared" si="222"/>
        <v>0</v>
      </c>
      <c r="N418" s="88">
        <f t="shared" si="222"/>
        <v>0</v>
      </c>
    </row>
    <row r="419" spans="1:17" s="97" customFormat="1" ht="15" customHeight="1">
      <c r="A419" s="107"/>
      <c r="B419" s="72"/>
      <c r="C419" s="69" t="s">
        <v>278</v>
      </c>
      <c r="D419" s="89">
        <v>0</v>
      </c>
      <c r="E419" s="88">
        <f t="shared" si="215"/>
        <v>0</v>
      </c>
      <c r="F419" s="89">
        <f t="shared" si="218"/>
        <v>0</v>
      </c>
      <c r="G419" s="89">
        <v>0</v>
      </c>
      <c r="H419" s="89">
        <v>0</v>
      </c>
      <c r="I419" s="89">
        <v>0</v>
      </c>
      <c r="J419" s="89">
        <v>0</v>
      </c>
      <c r="K419" s="89">
        <v>0</v>
      </c>
      <c r="L419" s="89">
        <v>0</v>
      </c>
      <c r="M419" s="89">
        <v>0</v>
      </c>
      <c r="N419" s="89">
        <v>0</v>
      </c>
      <c r="Q419" s="98"/>
    </row>
    <row r="420" spans="1:17" s="97" customFormat="1" ht="15" customHeight="1">
      <c r="A420" s="107"/>
      <c r="B420" s="72"/>
      <c r="C420" s="69" t="s">
        <v>288</v>
      </c>
      <c r="D420" s="89">
        <v>107650</v>
      </c>
      <c r="E420" s="88">
        <f t="shared" si="215"/>
        <v>0</v>
      </c>
      <c r="F420" s="89">
        <f t="shared" si="218"/>
        <v>107650</v>
      </c>
      <c r="G420" s="89">
        <v>0</v>
      </c>
      <c r="H420" s="89">
        <v>107650</v>
      </c>
      <c r="I420" s="89">
        <v>0</v>
      </c>
      <c r="J420" s="89">
        <v>0</v>
      </c>
      <c r="K420" s="89">
        <v>0</v>
      </c>
      <c r="L420" s="89">
        <v>0</v>
      </c>
      <c r="M420" s="89">
        <v>0</v>
      </c>
      <c r="N420" s="89">
        <v>0</v>
      </c>
      <c r="Q420" s="98"/>
    </row>
    <row r="421" spans="1:17" s="97" customFormat="1" ht="15" customHeight="1">
      <c r="A421" s="107"/>
      <c r="B421" s="72"/>
      <c r="C421" s="54" t="s">
        <v>283</v>
      </c>
      <c r="D421" s="89">
        <v>0</v>
      </c>
      <c r="E421" s="88">
        <f t="shared" si="215"/>
        <v>0</v>
      </c>
      <c r="F421" s="89">
        <v>0</v>
      </c>
      <c r="G421" s="89">
        <v>0</v>
      </c>
      <c r="H421" s="89">
        <v>0</v>
      </c>
      <c r="I421" s="89">
        <v>0</v>
      </c>
      <c r="J421" s="89">
        <v>0</v>
      </c>
      <c r="K421" s="89">
        <v>0</v>
      </c>
      <c r="L421" s="89">
        <v>0</v>
      </c>
      <c r="M421" s="89">
        <v>0</v>
      </c>
      <c r="N421" s="89">
        <v>0</v>
      </c>
      <c r="Q421" s="98"/>
    </row>
    <row r="422" spans="1:14" ht="24.75" customHeight="1">
      <c r="A422" s="105" t="s">
        <v>341</v>
      </c>
      <c r="B422" s="213" t="s">
        <v>198</v>
      </c>
      <c r="C422" s="214"/>
      <c r="D422" s="90">
        <f>D423</f>
        <v>5400</v>
      </c>
      <c r="E422" s="90">
        <f t="shared" si="215"/>
        <v>0</v>
      </c>
      <c r="F422" s="94">
        <f>SUM(G422:N422)</f>
        <v>5400</v>
      </c>
      <c r="G422" s="90">
        <f>G423</f>
        <v>0</v>
      </c>
      <c r="H422" s="90">
        <f aca="true" t="shared" si="223" ref="H422:N424">H423</f>
        <v>5400</v>
      </c>
      <c r="I422" s="90">
        <f t="shared" si="223"/>
        <v>0</v>
      </c>
      <c r="J422" s="90">
        <f t="shared" si="223"/>
        <v>0</v>
      </c>
      <c r="K422" s="90">
        <f t="shared" si="223"/>
        <v>0</v>
      </c>
      <c r="L422" s="90">
        <f t="shared" si="223"/>
        <v>0</v>
      </c>
      <c r="M422" s="90">
        <f t="shared" si="223"/>
        <v>0</v>
      </c>
      <c r="N422" s="90">
        <f t="shared" si="223"/>
        <v>0</v>
      </c>
    </row>
    <row r="423" spans="1:14" ht="21" customHeight="1">
      <c r="A423" s="100"/>
      <c r="B423" s="74">
        <v>3</v>
      </c>
      <c r="C423" s="106" t="s">
        <v>3</v>
      </c>
      <c r="D423" s="88">
        <f>D424</f>
        <v>5400</v>
      </c>
      <c r="E423" s="88">
        <f t="shared" si="215"/>
        <v>0</v>
      </c>
      <c r="F423" s="88">
        <f>SUM(G423:N423)</f>
        <v>5400</v>
      </c>
      <c r="G423" s="88">
        <f>G424</f>
        <v>0</v>
      </c>
      <c r="H423" s="88">
        <f t="shared" si="223"/>
        <v>5400</v>
      </c>
      <c r="I423" s="88">
        <f t="shared" si="223"/>
        <v>0</v>
      </c>
      <c r="J423" s="88">
        <f t="shared" si="223"/>
        <v>0</v>
      </c>
      <c r="K423" s="88">
        <f t="shared" si="223"/>
        <v>0</v>
      </c>
      <c r="L423" s="88">
        <f t="shared" si="223"/>
        <v>0</v>
      </c>
      <c r="M423" s="88">
        <f t="shared" si="223"/>
        <v>0</v>
      </c>
      <c r="N423" s="88">
        <f t="shared" si="223"/>
        <v>0</v>
      </c>
    </row>
    <row r="424" spans="1:14" ht="18" customHeight="1">
      <c r="A424" s="100"/>
      <c r="B424" s="74">
        <v>32</v>
      </c>
      <c r="C424" s="106" t="s">
        <v>7</v>
      </c>
      <c r="D424" s="88">
        <f>D425</f>
        <v>5400</v>
      </c>
      <c r="E424" s="88">
        <f t="shared" si="215"/>
        <v>0</v>
      </c>
      <c r="F424" s="88">
        <f>SUM(G424:N424)</f>
        <v>5400</v>
      </c>
      <c r="G424" s="88">
        <f>G425</f>
        <v>0</v>
      </c>
      <c r="H424" s="88">
        <f t="shared" si="223"/>
        <v>5400</v>
      </c>
      <c r="I424" s="88">
        <f t="shared" si="223"/>
        <v>0</v>
      </c>
      <c r="J424" s="88">
        <f t="shared" si="223"/>
        <v>0</v>
      </c>
      <c r="K424" s="88">
        <f t="shared" si="223"/>
        <v>0</v>
      </c>
      <c r="L424" s="88">
        <f t="shared" si="223"/>
        <v>0</v>
      </c>
      <c r="M424" s="88">
        <f t="shared" si="223"/>
        <v>0</v>
      </c>
      <c r="N424" s="88">
        <f t="shared" si="223"/>
        <v>0</v>
      </c>
    </row>
    <row r="425" spans="1:17" s="97" customFormat="1" ht="22.5" customHeight="1">
      <c r="A425" s="107"/>
      <c r="B425" s="72"/>
      <c r="C425" s="69" t="s">
        <v>288</v>
      </c>
      <c r="D425" s="89">
        <v>5400</v>
      </c>
      <c r="E425" s="88">
        <f t="shared" si="215"/>
        <v>0</v>
      </c>
      <c r="F425" s="89">
        <f>SUM(G425:N425)</f>
        <v>5400</v>
      </c>
      <c r="G425" s="89">
        <v>0</v>
      </c>
      <c r="H425" s="89">
        <v>5400</v>
      </c>
      <c r="I425" s="89">
        <v>0</v>
      </c>
      <c r="J425" s="89">
        <v>0</v>
      </c>
      <c r="K425" s="89">
        <v>0</v>
      </c>
      <c r="L425" s="89">
        <v>0</v>
      </c>
      <c r="M425" s="89">
        <v>0</v>
      </c>
      <c r="N425" s="89">
        <v>0</v>
      </c>
      <c r="Q425" s="98"/>
    </row>
    <row r="426" spans="1:17" s="97" customFormat="1" ht="15" customHeight="1">
      <c r="A426" s="232" t="s">
        <v>11</v>
      </c>
      <c r="B426" s="232" t="s">
        <v>95</v>
      </c>
      <c r="C426" s="220" t="s">
        <v>15</v>
      </c>
      <c r="D426" s="232" t="s">
        <v>309</v>
      </c>
      <c r="E426" s="232" t="s">
        <v>310</v>
      </c>
      <c r="F426" s="243" t="s">
        <v>311</v>
      </c>
      <c r="G426" s="220" t="s">
        <v>312</v>
      </c>
      <c r="H426" s="220"/>
      <c r="I426" s="220"/>
      <c r="J426" s="220"/>
      <c r="K426" s="220"/>
      <c r="L426" s="220"/>
      <c r="M426" s="220"/>
      <c r="N426" s="220"/>
      <c r="Q426" s="98"/>
    </row>
    <row r="427" spans="1:17" s="149" customFormat="1" ht="44.25" customHeight="1">
      <c r="A427" s="220"/>
      <c r="B427" s="220"/>
      <c r="C427" s="220"/>
      <c r="D427" s="220"/>
      <c r="E427" s="220"/>
      <c r="F427" s="244"/>
      <c r="G427" s="99" t="s">
        <v>72</v>
      </c>
      <c r="H427" s="99" t="s">
        <v>12</v>
      </c>
      <c r="I427" s="99" t="s">
        <v>75</v>
      </c>
      <c r="J427" s="99" t="s">
        <v>73</v>
      </c>
      <c r="K427" s="99" t="s">
        <v>13</v>
      </c>
      <c r="L427" s="199" t="s">
        <v>231</v>
      </c>
      <c r="M427" s="99" t="s">
        <v>232</v>
      </c>
      <c r="N427" s="99" t="s">
        <v>99</v>
      </c>
      <c r="Q427" s="150"/>
    </row>
    <row r="428" spans="1:17" s="97" customFormat="1" ht="10.5" customHeight="1">
      <c r="A428" s="82">
        <v>1</v>
      </c>
      <c r="B428" s="82">
        <v>2</v>
      </c>
      <c r="C428" s="82">
        <v>3</v>
      </c>
      <c r="D428" s="82">
        <v>4</v>
      </c>
      <c r="E428" s="82">
        <v>5</v>
      </c>
      <c r="F428" s="82">
        <v>6</v>
      </c>
      <c r="G428" s="82">
        <v>7</v>
      </c>
      <c r="H428" s="82">
        <v>8</v>
      </c>
      <c r="I428" s="82">
        <v>9</v>
      </c>
      <c r="J428" s="82">
        <v>10</v>
      </c>
      <c r="K428" s="82">
        <v>11</v>
      </c>
      <c r="L428" s="82">
        <v>12</v>
      </c>
      <c r="M428" s="82">
        <v>13</v>
      </c>
      <c r="N428" s="82">
        <v>14</v>
      </c>
      <c r="Q428" s="98"/>
    </row>
    <row r="429" spans="1:14" ht="24" customHeight="1">
      <c r="A429" s="105" t="s">
        <v>341</v>
      </c>
      <c r="B429" s="213" t="s">
        <v>162</v>
      </c>
      <c r="C429" s="214"/>
      <c r="D429" s="90">
        <f>D430</f>
        <v>76980</v>
      </c>
      <c r="E429" s="90">
        <f aca="true" t="shared" si="224" ref="E429:E439">F429-D429</f>
        <v>0</v>
      </c>
      <c r="F429" s="94">
        <f aca="true" t="shared" si="225" ref="F429:F437">SUM(G429:N429)</f>
        <v>76980</v>
      </c>
      <c r="G429" s="90">
        <f>G430</f>
        <v>0</v>
      </c>
      <c r="H429" s="90">
        <f aca="true" t="shared" si="226" ref="H429:N430">H430</f>
        <v>76980</v>
      </c>
      <c r="I429" s="90">
        <f t="shared" si="226"/>
        <v>0</v>
      </c>
      <c r="J429" s="90">
        <f t="shared" si="226"/>
        <v>0</v>
      </c>
      <c r="K429" s="90">
        <f t="shared" si="226"/>
        <v>0</v>
      </c>
      <c r="L429" s="90">
        <f t="shared" si="226"/>
        <v>0</v>
      </c>
      <c r="M429" s="90">
        <f t="shared" si="226"/>
        <v>0</v>
      </c>
      <c r="N429" s="90">
        <f t="shared" si="226"/>
        <v>0</v>
      </c>
    </row>
    <row r="430" spans="1:14" ht="21" customHeight="1">
      <c r="A430" s="100"/>
      <c r="B430" s="74">
        <v>3</v>
      </c>
      <c r="C430" s="106" t="s">
        <v>3</v>
      </c>
      <c r="D430" s="88">
        <f>D431</f>
        <v>76980</v>
      </c>
      <c r="E430" s="88">
        <f t="shared" si="224"/>
        <v>0</v>
      </c>
      <c r="F430" s="88">
        <f t="shared" si="225"/>
        <v>76980</v>
      </c>
      <c r="G430" s="88">
        <f>G431</f>
        <v>0</v>
      </c>
      <c r="H430" s="88">
        <f t="shared" si="226"/>
        <v>76980</v>
      </c>
      <c r="I430" s="88">
        <f t="shared" si="226"/>
        <v>0</v>
      </c>
      <c r="J430" s="88">
        <f t="shared" si="226"/>
        <v>0</v>
      </c>
      <c r="K430" s="88">
        <f t="shared" si="226"/>
        <v>0</v>
      </c>
      <c r="L430" s="88">
        <f t="shared" si="226"/>
        <v>0</v>
      </c>
      <c r="M430" s="88">
        <f t="shared" si="226"/>
        <v>0</v>
      </c>
      <c r="N430" s="88">
        <f t="shared" si="226"/>
        <v>0</v>
      </c>
    </row>
    <row r="431" spans="1:14" ht="18" customHeight="1">
      <c r="A431" s="100"/>
      <c r="B431" s="74">
        <v>38</v>
      </c>
      <c r="C431" s="106" t="s">
        <v>120</v>
      </c>
      <c r="D431" s="88">
        <f>D433+D432</f>
        <v>76980</v>
      </c>
      <c r="E431" s="88">
        <f t="shared" si="224"/>
        <v>0</v>
      </c>
      <c r="F431" s="88">
        <f t="shared" si="225"/>
        <v>76980</v>
      </c>
      <c r="G431" s="88">
        <f>G433+G432</f>
        <v>0</v>
      </c>
      <c r="H431" s="88">
        <f aca="true" t="shared" si="227" ref="H431:N431">H433+H432</f>
        <v>76980</v>
      </c>
      <c r="I431" s="88">
        <f t="shared" si="227"/>
        <v>0</v>
      </c>
      <c r="J431" s="88">
        <f t="shared" si="227"/>
        <v>0</v>
      </c>
      <c r="K431" s="88">
        <f t="shared" si="227"/>
        <v>0</v>
      </c>
      <c r="L431" s="88">
        <f t="shared" si="227"/>
        <v>0</v>
      </c>
      <c r="M431" s="88">
        <f t="shared" si="227"/>
        <v>0</v>
      </c>
      <c r="N431" s="88">
        <f t="shared" si="227"/>
        <v>0</v>
      </c>
    </row>
    <row r="432" spans="1:17" s="97" customFormat="1" ht="15" customHeight="1">
      <c r="A432" s="107"/>
      <c r="B432" s="72"/>
      <c r="C432" s="54" t="s">
        <v>278</v>
      </c>
      <c r="D432" s="89">
        <v>0</v>
      </c>
      <c r="E432" s="88">
        <f t="shared" si="224"/>
        <v>0</v>
      </c>
      <c r="F432" s="89">
        <f t="shared" si="225"/>
        <v>0</v>
      </c>
      <c r="G432" s="89">
        <v>0</v>
      </c>
      <c r="H432" s="89">
        <v>0</v>
      </c>
      <c r="I432" s="89">
        <v>0</v>
      </c>
      <c r="J432" s="89">
        <v>0</v>
      </c>
      <c r="K432" s="89">
        <v>0</v>
      </c>
      <c r="L432" s="89">
        <v>0</v>
      </c>
      <c r="M432" s="89">
        <v>0</v>
      </c>
      <c r="N432" s="89">
        <v>0</v>
      </c>
      <c r="Q432" s="98"/>
    </row>
    <row r="433" spans="1:17" s="97" customFormat="1" ht="15" customHeight="1">
      <c r="A433" s="107"/>
      <c r="B433" s="72"/>
      <c r="C433" s="69" t="s">
        <v>288</v>
      </c>
      <c r="D433" s="89">
        <v>76980</v>
      </c>
      <c r="E433" s="88">
        <f t="shared" si="224"/>
        <v>0</v>
      </c>
      <c r="F433" s="89">
        <v>76980</v>
      </c>
      <c r="G433" s="89">
        <v>0</v>
      </c>
      <c r="H433" s="89">
        <v>76980</v>
      </c>
      <c r="I433" s="89">
        <v>0</v>
      </c>
      <c r="J433" s="89">
        <v>0</v>
      </c>
      <c r="K433" s="89">
        <v>0</v>
      </c>
      <c r="L433" s="89">
        <v>0</v>
      </c>
      <c r="M433" s="89">
        <v>0</v>
      </c>
      <c r="N433" s="89">
        <v>0</v>
      </c>
      <c r="Q433" s="98"/>
    </row>
    <row r="434" spans="1:14" ht="24.75" customHeight="1">
      <c r="A434" s="105" t="s">
        <v>341</v>
      </c>
      <c r="B434" s="237" t="s">
        <v>163</v>
      </c>
      <c r="C434" s="238"/>
      <c r="D434" s="90">
        <f aca="true" t="shared" si="228" ref="D434:N434">SUM(D435)</f>
        <v>10000</v>
      </c>
      <c r="E434" s="90">
        <f t="shared" si="224"/>
        <v>0</v>
      </c>
      <c r="F434" s="94">
        <f t="shared" si="225"/>
        <v>10000</v>
      </c>
      <c r="G434" s="90">
        <f t="shared" si="228"/>
        <v>10000</v>
      </c>
      <c r="H434" s="90">
        <f t="shared" si="228"/>
        <v>0</v>
      </c>
      <c r="I434" s="90">
        <f t="shared" si="228"/>
        <v>0</v>
      </c>
      <c r="J434" s="90">
        <f t="shared" si="228"/>
        <v>0</v>
      </c>
      <c r="K434" s="90">
        <f t="shared" si="228"/>
        <v>0</v>
      </c>
      <c r="L434" s="90">
        <f t="shared" si="228"/>
        <v>0</v>
      </c>
      <c r="M434" s="90">
        <f t="shared" si="228"/>
        <v>0</v>
      </c>
      <c r="N434" s="90">
        <f t="shared" si="228"/>
        <v>0</v>
      </c>
    </row>
    <row r="435" spans="1:14" ht="21" customHeight="1">
      <c r="A435" s="100"/>
      <c r="B435" s="74">
        <v>3</v>
      </c>
      <c r="C435" s="106" t="s">
        <v>3</v>
      </c>
      <c r="D435" s="88">
        <f aca="true" t="shared" si="229" ref="D435:N436">D436</f>
        <v>10000</v>
      </c>
      <c r="E435" s="88">
        <f t="shared" si="224"/>
        <v>0</v>
      </c>
      <c r="F435" s="88">
        <f t="shared" si="225"/>
        <v>10000</v>
      </c>
      <c r="G435" s="88">
        <f t="shared" si="229"/>
        <v>10000</v>
      </c>
      <c r="H435" s="88">
        <f t="shared" si="229"/>
        <v>0</v>
      </c>
      <c r="I435" s="88">
        <f t="shared" si="229"/>
        <v>0</v>
      </c>
      <c r="J435" s="88">
        <f t="shared" si="229"/>
        <v>0</v>
      </c>
      <c r="K435" s="88">
        <f t="shared" si="229"/>
        <v>0</v>
      </c>
      <c r="L435" s="88">
        <f t="shared" si="229"/>
        <v>0</v>
      </c>
      <c r="M435" s="88">
        <f t="shared" si="229"/>
        <v>0</v>
      </c>
      <c r="N435" s="88">
        <f t="shared" si="229"/>
        <v>0</v>
      </c>
    </row>
    <row r="436" spans="1:14" ht="18" customHeight="1">
      <c r="A436" s="100"/>
      <c r="B436" s="74" t="s">
        <v>94</v>
      </c>
      <c r="C436" s="106" t="s">
        <v>127</v>
      </c>
      <c r="D436" s="88">
        <f>D437</f>
        <v>10000</v>
      </c>
      <c r="E436" s="88">
        <f t="shared" si="224"/>
        <v>0</v>
      </c>
      <c r="F436" s="88">
        <f t="shared" si="225"/>
        <v>10000</v>
      </c>
      <c r="G436" s="88">
        <f>G437</f>
        <v>10000</v>
      </c>
      <c r="H436" s="88">
        <f t="shared" si="229"/>
        <v>0</v>
      </c>
      <c r="I436" s="88">
        <f t="shared" si="229"/>
        <v>0</v>
      </c>
      <c r="J436" s="88">
        <f t="shared" si="229"/>
        <v>0</v>
      </c>
      <c r="K436" s="88">
        <f t="shared" si="229"/>
        <v>0</v>
      </c>
      <c r="L436" s="88">
        <f t="shared" si="229"/>
        <v>0</v>
      </c>
      <c r="M436" s="88">
        <f t="shared" si="229"/>
        <v>0</v>
      </c>
      <c r="N436" s="88">
        <f t="shared" si="229"/>
        <v>0</v>
      </c>
    </row>
    <row r="437" spans="1:17" s="97" customFormat="1" ht="15" customHeight="1">
      <c r="A437" s="107"/>
      <c r="B437" s="72"/>
      <c r="C437" s="69" t="s">
        <v>278</v>
      </c>
      <c r="D437" s="89">
        <v>10000</v>
      </c>
      <c r="E437" s="88">
        <f t="shared" si="224"/>
        <v>0</v>
      </c>
      <c r="F437" s="89">
        <f t="shared" si="225"/>
        <v>10000</v>
      </c>
      <c r="G437" s="89">
        <v>10000</v>
      </c>
      <c r="H437" s="89">
        <v>0</v>
      </c>
      <c r="I437" s="89">
        <v>0</v>
      </c>
      <c r="J437" s="89">
        <v>0</v>
      </c>
      <c r="K437" s="89">
        <v>0</v>
      </c>
      <c r="L437" s="89">
        <v>0</v>
      </c>
      <c r="M437" s="89">
        <v>0</v>
      </c>
      <c r="N437" s="89">
        <v>0</v>
      </c>
      <c r="Q437" s="98"/>
    </row>
    <row r="438" spans="1:14" ht="24" customHeight="1">
      <c r="A438" s="105" t="s">
        <v>341</v>
      </c>
      <c r="B438" s="213" t="s">
        <v>164</v>
      </c>
      <c r="C438" s="214"/>
      <c r="D438" s="90">
        <f>D439</f>
        <v>209200</v>
      </c>
      <c r="E438" s="90">
        <f t="shared" si="224"/>
        <v>10000</v>
      </c>
      <c r="F438" s="94">
        <f aca="true" t="shared" si="230" ref="F438:F457">SUM(G438:N438)</f>
        <v>219200</v>
      </c>
      <c r="G438" s="90">
        <f>G439</f>
        <v>10000</v>
      </c>
      <c r="H438" s="90">
        <f aca="true" t="shared" si="231" ref="H438:N439">H439</f>
        <v>157700</v>
      </c>
      <c r="I438" s="90">
        <f t="shared" si="231"/>
        <v>8500</v>
      </c>
      <c r="J438" s="90">
        <f t="shared" si="231"/>
        <v>43000</v>
      </c>
      <c r="K438" s="90">
        <f t="shared" si="231"/>
        <v>0</v>
      </c>
      <c r="L438" s="90">
        <f t="shared" si="231"/>
        <v>0</v>
      </c>
      <c r="M438" s="90">
        <f t="shared" si="231"/>
        <v>0</v>
      </c>
      <c r="N438" s="90">
        <f t="shared" si="231"/>
        <v>0</v>
      </c>
    </row>
    <row r="439" spans="1:14" ht="20.25" customHeight="1">
      <c r="A439" s="100"/>
      <c r="B439" s="74">
        <v>3</v>
      </c>
      <c r="C439" s="106" t="s">
        <v>3</v>
      </c>
      <c r="D439" s="88">
        <f>D440</f>
        <v>209200</v>
      </c>
      <c r="E439" s="88">
        <f t="shared" si="224"/>
        <v>10000</v>
      </c>
      <c r="F439" s="88">
        <f t="shared" si="230"/>
        <v>219200</v>
      </c>
      <c r="G439" s="88">
        <f>G440</f>
        <v>10000</v>
      </c>
      <c r="H439" s="88">
        <f t="shared" si="231"/>
        <v>157700</v>
      </c>
      <c r="I439" s="88">
        <f t="shared" si="231"/>
        <v>8500</v>
      </c>
      <c r="J439" s="88">
        <f t="shared" si="231"/>
        <v>43000</v>
      </c>
      <c r="K439" s="88">
        <f t="shared" si="231"/>
        <v>0</v>
      </c>
      <c r="L439" s="88">
        <f t="shared" si="231"/>
        <v>0</v>
      </c>
      <c r="M439" s="88">
        <f t="shared" si="231"/>
        <v>0</v>
      </c>
      <c r="N439" s="88">
        <f t="shared" si="231"/>
        <v>0</v>
      </c>
    </row>
    <row r="440" spans="1:14" ht="18" customHeight="1">
      <c r="A440" s="100"/>
      <c r="B440" s="74">
        <v>32</v>
      </c>
      <c r="C440" s="106" t="s">
        <v>7</v>
      </c>
      <c r="D440" s="88">
        <f>D443+D444+D442+D445+D441</f>
        <v>209200</v>
      </c>
      <c r="E440" s="88">
        <f aca="true" t="shared" si="232" ref="E440:E445">F440-D440</f>
        <v>10000</v>
      </c>
      <c r="F440" s="88">
        <f t="shared" si="230"/>
        <v>219200</v>
      </c>
      <c r="G440" s="88">
        <f>G443+G444+G442+G445+G441</f>
        <v>10000</v>
      </c>
      <c r="H440" s="88">
        <f aca="true" t="shared" si="233" ref="H440:N440">H443+H444+H442+H445+H441</f>
        <v>157700</v>
      </c>
      <c r="I440" s="88">
        <f t="shared" si="233"/>
        <v>8500</v>
      </c>
      <c r="J440" s="88">
        <f t="shared" si="233"/>
        <v>43000</v>
      </c>
      <c r="K440" s="88">
        <f t="shared" si="233"/>
        <v>0</v>
      </c>
      <c r="L440" s="88">
        <f t="shared" si="233"/>
        <v>0</v>
      </c>
      <c r="M440" s="88">
        <f t="shared" si="233"/>
        <v>0</v>
      </c>
      <c r="N440" s="88">
        <f t="shared" si="233"/>
        <v>0</v>
      </c>
    </row>
    <row r="441" spans="1:17" s="83" customFormat="1" ht="13.5" customHeight="1">
      <c r="A441" s="118"/>
      <c r="B441" s="119"/>
      <c r="C441" s="69" t="s">
        <v>278</v>
      </c>
      <c r="D441" s="138">
        <v>0</v>
      </c>
      <c r="E441" s="88">
        <f t="shared" si="232"/>
        <v>10000</v>
      </c>
      <c r="F441" s="138">
        <f>SUM(G441:N441)</f>
        <v>10000</v>
      </c>
      <c r="G441" s="138">
        <v>10000</v>
      </c>
      <c r="H441" s="138">
        <v>0</v>
      </c>
      <c r="I441" s="138">
        <v>0</v>
      </c>
      <c r="J441" s="138">
        <v>0</v>
      </c>
      <c r="K441" s="138">
        <v>0</v>
      </c>
      <c r="L441" s="138">
        <v>0</v>
      </c>
      <c r="M441" s="138">
        <v>0</v>
      </c>
      <c r="N441" s="138">
        <v>0</v>
      </c>
      <c r="Q441" s="84"/>
    </row>
    <row r="442" spans="1:17" s="83" customFormat="1" ht="13.5" customHeight="1">
      <c r="A442" s="118"/>
      <c r="B442" s="119"/>
      <c r="C442" s="69" t="s">
        <v>288</v>
      </c>
      <c r="D442" s="138">
        <v>157700</v>
      </c>
      <c r="E442" s="88">
        <f t="shared" si="232"/>
        <v>0</v>
      </c>
      <c r="F442" s="138">
        <f>SUM(G442:N442)</f>
        <v>157700</v>
      </c>
      <c r="G442" s="138">
        <v>0</v>
      </c>
      <c r="H442" s="138">
        <v>157700</v>
      </c>
      <c r="I442" s="138">
        <v>0</v>
      </c>
      <c r="J442" s="138">
        <v>0</v>
      </c>
      <c r="K442" s="138">
        <v>0</v>
      </c>
      <c r="L442" s="138">
        <v>0</v>
      </c>
      <c r="M442" s="138">
        <v>0</v>
      </c>
      <c r="N442" s="138">
        <v>0</v>
      </c>
      <c r="Q442" s="84"/>
    </row>
    <row r="443" spans="1:17" s="97" customFormat="1" ht="14.25" customHeight="1">
      <c r="A443" s="107"/>
      <c r="B443" s="72"/>
      <c r="C443" s="55" t="s">
        <v>284</v>
      </c>
      <c r="D443" s="89">
        <v>8500</v>
      </c>
      <c r="E443" s="88">
        <f t="shared" si="232"/>
        <v>0</v>
      </c>
      <c r="F443" s="89">
        <f t="shared" si="230"/>
        <v>8500</v>
      </c>
      <c r="G443" s="89">
        <v>0</v>
      </c>
      <c r="H443" s="89">
        <v>0</v>
      </c>
      <c r="I443" s="89">
        <v>8500</v>
      </c>
      <c r="J443" s="89">
        <v>0</v>
      </c>
      <c r="K443" s="89">
        <v>0</v>
      </c>
      <c r="L443" s="89">
        <v>0</v>
      </c>
      <c r="M443" s="89">
        <v>0</v>
      </c>
      <c r="N443" s="89">
        <v>0</v>
      </c>
      <c r="Q443" s="98"/>
    </row>
    <row r="444" spans="1:17" s="83" customFormat="1" ht="13.5" customHeight="1">
      <c r="A444" s="118"/>
      <c r="B444" s="119"/>
      <c r="C444" s="54" t="s">
        <v>283</v>
      </c>
      <c r="D444" s="138">
        <v>43000</v>
      </c>
      <c r="E444" s="88">
        <f t="shared" si="232"/>
        <v>0</v>
      </c>
      <c r="F444" s="138">
        <f t="shared" si="230"/>
        <v>43000</v>
      </c>
      <c r="G444" s="138">
        <v>0</v>
      </c>
      <c r="H444" s="138">
        <v>0</v>
      </c>
      <c r="I444" s="138">
        <v>0</v>
      </c>
      <c r="J444" s="138">
        <v>43000</v>
      </c>
      <c r="K444" s="138">
        <v>0</v>
      </c>
      <c r="L444" s="138">
        <v>0</v>
      </c>
      <c r="M444" s="138">
        <v>0</v>
      </c>
      <c r="N444" s="138">
        <v>0</v>
      </c>
      <c r="Q444" s="84"/>
    </row>
    <row r="445" spans="1:17" s="97" customFormat="1" ht="15" customHeight="1">
      <c r="A445" s="107"/>
      <c r="B445" s="72"/>
      <c r="C445" s="54" t="s">
        <v>296</v>
      </c>
      <c r="D445" s="89">
        <v>0</v>
      </c>
      <c r="E445" s="88">
        <f t="shared" si="232"/>
        <v>0</v>
      </c>
      <c r="F445" s="89">
        <f t="shared" si="230"/>
        <v>0</v>
      </c>
      <c r="G445" s="89">
        <v>0</v>
      </c>
      <c r="H445" s="89">
        <v>0</v>
      </c>
      <c r="I445" s="89">
        <v>0</v>
      </c>
      <c r="J445" s="89">
        <v>0</v>
      </c>
      <c r="K445" s="89">
        <v>0</v>
      </c>
      <c r="L445" s="89">
        <v>0</v>
      </c>
      <c r="M445" s="89">
        <v>0</v>
      </c>
      <c r="N445" s="89">
        <v>0</v>
      </c>
      <c r="Q445" s="98"/>
    </row>
    <row r="446" spans="1:17" s="121" customFormat="1" ht="24" customHeight="1">
      <c r="A446" s="131" t="s">
        <v>34</v>
      </c>
      <c r="B446" s="255" t="s">
        <v>199</v>
      </c>
      <c r="C446" s="256"/>
      <c r="D446" s="140">
        <f aca="true" t="shared" si="234" ref="D446:N447">D447</f>
        <v>40000</v>
      </c>
      <c r="E446" s="140">
        <f aca="true" t="shared" si="235" ref="E446:E454">F446-D446</f>
        <v>0</v>
      </c>
      <c r="F446" s="144">
        <f t="shared" si="230"/>
        <v>40000</v>
      </c>
      <c r="G446" s="140">
        <f t="shared" si="234"/>
        <v>0</v>
      </c>
      <c r="H446" s="140">
        <f t="shared" si="234"/>
        <v>0</v>
      </c>
      <c r="I446" s="140">
        <f t="shared" si="234"/>
        <v>40000</v>
      </c>
      <c r="J446" s="140">
        <f t="shared" si="234"/>
        <v>0</v>
      </c>
      <c r="K446" s="140">
        <f t="shared" si="234"/>
        <v>0</v>
      </c>
      <c r="L446" s="140">
        <f t="shared" si="234"/>
        <v>0</v>
      </c>
      <c r="M446" s="140">
        <f t="shared" si="234"/>
        <v>0</v>
      </c>
      <c r="N446" s="140">
        <f t="shared" si="234"/>
        <v>0</v>
      </c>
      <c r="Q446" s="122"/>
    </row>
    <row r="447" spans="1:14" ht="21" customHeight="1">
      <c r="A447" s="127"/>
      <c r="B447" s="128">
        <v>4</v>
      </c>
      <c r="C447" s="129" t="s">
        <v>128</v>
      </c>
      <c r="D447" s="92">
        <f t="shared" si="234"/>
        <v>40000</v>
      </c>
      <c r="E447" s="92">
        <f t="shared" si="235"/>
        <v>0</v>
      </c>
      <c r="F447" s="92">
        <f t="shared" si="230"/>
        <v>40000</v>
      </c>
      <c r="G447" s="92">
        <f t="shared" si="234"/>
        <v>0</v>
      </c>
      <c r="H447" s="92">
        <f t="shared" si="234"/>
        <v>0</v>
      </c>
      <c r="I447" s="92">
        <f t="shared" si="234"/>
        <v>40000</v>
      </c>
      <c r="J447" s="92">
        <f t="shared" si="234"/>
        <v>0</v>
      </c>
      <c r="K447" s="92">
        <f t="shared" si="234"/>
        <v>0</v>
      </c>
      <c r="L447" s="92">
        <f t="shared" si="234"/>
        <v>0</v>
      </c>
      <c r="M447" s="92">
        <f t="shared" si="234"/>
        <v>0</v>
      </c>
      <c r="N447" s="92">
        <f t="shared" si="234"/>
        <v>0</v>
      </c>
    </row>
    <row r="448" spans="1:14" ht="18" customHeight="1">
      <c r="A448" s="100"/>
      <c r="B448" s="74">
        <v>45</v>
      </c>
      <c r="C448" s="106" t="s">
        <v>129</v>
      </c>
      <c r="D448" s="88">
        <f>D450+D449+D451</f>
        <v>40000</v>
      </c>
      <c r="E448" s="92">
        <f t="shared" si="235"/>
        <v>0</v>
      </c>
      <c r="F448" s="88">
        <f t="shared" si="230"/>
        <v>40000</v>
      </c>
      <c r="G448" s="88">
        <f>G450+G449+G451</f>
        <v>0</v>
      </c>
      <c r="H448" s="88">
        <f aca="true" t="shared" si="236" ref="H448:N448">H450+H449+H451</f>
        <v>0</v>
      </c>
      <c r="I448" s="88">
        <f t="shared" si="236"/>
        <v>40000</v>
      </c>
      <c r="J448" s="88">
        <f t="shared" si="236"/>
        <v>0</v>
      </c>
      <c r="K448" s="88">
        <f t="shared" si="236"/>
        <v>0</v>
      </c>
      <c r="L448" s="88">
        <f t="shared" si="236"/>
        <v>0</v>
      </c>
      <c r="M448" s="88">
        <f t="shared" si="236"/>
        <v>0</v>
      </c>
      <c r="N448" s="88">
        <f t="shared" si="236"/>
        <v>0</v>
      </c>
    </row>
    <row r="449" spans="1:17" s="83" customFormat="1" ht="13.5" customHeight="1">
      <c r="A449" s="118"/>
      <c r="B449" s="119"/>
      <c r="C449" s="69" t="s">
        <v>288</v>
      </c>
      <c r="D449" s="138">
        <v>0</v>
      </c>
      <c r="E449" s="92">
        <f t="shared" si="235"/>
        <v>0</v>
      </c>
      <c r="F449" s="138">
        <f>SUM(G449:N449)</f>
        <v>0</v>
      </c>
      <c r="G449" s="138">
        <v>0</v>
      </c>
      <c r="H449" s="138">
        <v>0</v>
      </c>
      <c r="I449" s="138">
        <v>0</v>
      </c>
      <c r="J449" s="138">
        <v>0</v>
      </c>
      <c r="K449" s="138">
        <v>0</v>
      </c>
      <c r="L449" s="138">
        <v>0</v>
      </c>
      <c r="M449" s="138">
        <v>0</v>
      </c>
      <c r="N449" s="138">
        <v>0</v>
      </c>
      <c r="Q449" s="84"/>
    </row>
    <row r="450" spans="1:17" s="97" customFormat="1" ht="14.25" customHeight="1">
      <c r="A450" s="107"/>
      <c r="B450" s="72"/>
      <c r="C450" s="55" t="s">
        <v>284</v>
      </c>
      <c r="D450" s="89">
        <v>40000</v>
      </c>
      <c r="E450" s="92">
        <f t="shared" si="235"/>
        <v>0</v>
      </c>
      <c r="F450" s="89">
        <f t="shared" si="230"/>
        <v>40000</v>
      </c>
      <c r="G450" s="89">
        <v>0</v>
      </c>
      <c r="H450" s="89">
        <v>0</v>
      </c>
      <c r="I450" s="89">
        <v>40000</v>
      </c>
      <c r="J450" s="89">
        <v>0</v>
      </c>
      <c r="K450" s="89">
        <v>0</v>
      </c>
      <c r="L450" s="89">
        <v>0</v>
      </c>
      <c r="M450" s="89">
        <v>0</v>
      </c>
      <c r="N450" s="89">
        <v>0</v>
      </c>
      <c r="Q450" s="98"/>
    </row>
    <row r="451" spans="1:17" s="83" customFormat="1" ht="13.5" customHeight="1">
      <c r="A451" s="118"/>
      <c r="B451" s="119"/>
      <c r="C451" s="54" t="s">
        <v>283</v>
      </c>
      <c r="D451" s="138">
        <v>0</v>
      </c>
      <c r="E451" s="92">
        <f t="shared" si="235"/>
        <v>0</v>
      </c>
      <c r="F451" s="138">
        <f>SUM(G451:N451)</f>
        <v>0</v>
      </c>
      <c r="G451" s="138">
        <v>0</v>
      </c>
      <c r="H451" s="138">
        <v>0</v>
      </c>
      <c r="I451" s="138">
        <v>0</v>
      </c>
      <c r="J451" s="138">
        <v>0</v>
      </c>
      <c r="K451" s="138">
        <v>0</v>
      </c>
      <c r="L451" s="138">
        <v>0</v>
      </c>
      <c r="M451" s="138">
        <v>0</v>
      </c>
      <c r="N451" s="138">
        <v>0</v>
      </c>
      <c r="Q451" s="84"/>
    </row>
    <row r="452" spans="1:14" ht="24" customHeight="1">
      <c r="A452" s="105" t="s">
        <v>341</v>
      </c>
      <c r="B452" s="213" t="s">
        <v>165</v>
      </c>
      <c r="C452" s="214"/>
      <c r="D452" s="90">
        <f>D453+D456</f>
        <v>170000</v>
      </c>
      <c r="E452" s="90">
        <f t="shared" si="235"/>
        <v>80000</v>
      </c>
      <c r="F452" s="94">
        <f t="shared" si="230"/>
        <v>250000</v>
      </c>
      <c r="G452" s="90">
        <f aca="true" t="shared" si="237" ref="G452:N452">G453+G456</f>
        <v>40000</v>
      </c>
      <c r="H452" s="90">
        <f t="shared" si="237"/>
        <v>0</v>
      </c>
      <c r="I452" s="90">
        <f t="shared" si="237"/>
        <v>0</v>
      </c>
      <c r="J452" s="90">
        <f t="shared" si="237"/>
        <v>80000</v>
      </c>
      <c r="K452" s="90">
        <f t="shared" si="237"/>
        <v>0</v>
      </c>
      <c r="L452" s="90">
        <f t="shared" si="237"/>
        <v>0</v>
      </c>
      <c r="M452" s="90">
        <f t="shared" si="237"/>
        <v>0</v>
      </c>
      <c r="N452" s="90">
        <f t="shared" si="237"/>
        <v>130000</v>
      </c>
    </row>
    <row r="453" spans="1:14" ht="21" customHeight="1">
      <c r="A453" s="100"/>
      <c r="B453" s="74">
        <v>3</v>
      </c>
      <c r="C453" s="106" t="s">
        <v>3</v>
      </c>
      <c r="D453" s="88">
        <f>D454</f>
        <v>0</v>
      </c>
      <c r="E453" s="88">
        <f t="shared" si="235"/>
        <v>0</v>
      </c>
      <c r="F453" s="88">
        <f t="shared" si="230"/>
        <v>0</v>
      </c>
      <c r="G453" s="88">
        <f>G454</f>
        <v>0</v>
      </c>
      <c r="H453" s="88">
        <f aca="true" t="shared" si="238" ref="H453:N453">H454</f>
        <v>0</v>
      </c>
      <c r="I453" s="88">
        <f t="shared" si="238"/>
        <v>0</v>
      </c>
      <c r="J453" s="88">
        <f t="shared" si="238"/>
        <v>0</v>
      </c>
      <c r="K453" s="88">
        <f t="shared" si="238"/>
        <v>0</v>
      </c>
      <c r="L453" s="88">
        <f t="shared" si="238"/>
        <v>0</v>
      </c>
      <c r="M453" s="88">
        <f t="shared" si="238"/>
        <v>0</v>
      </c>
      <c r="N453" s="88">
        <f t="shared" si="238"/>
        <v>0</v>
      </c>
    </row>
    <row r="454" spans="1:14" ht="18" customHeight="1">
      <c r="A454" s="100"/>
      <c r="B454" s="74">
        <v>32</v>
      </c>
      <c r="C454" s="106" t="s">
        <v>7</v>
      </c>
      <c r="D454" s="88">
        <f>D455</f>
        <v>0</v>
      </c>
      <c r="E454" s="88">
        <f t="shared" si="235"/>
        <v>0</v>
      </c>
      <c r="F454" s="88">
        <f t="shared" si="230"/>
        <v>0</v>
      </c>
      <c r="G454" s="88">
        <f>G455</f>
        <v>0</v>
      </c>
      <c r="H454" s="88">
        <f aca="true" t="shared" si="239" ref="H454:N454">H455</f>
        <v>0</v>
      </c>
      <c r="I454" s="88">
        <f t="shared" si="239"/>
        <v>0</v>
      </c>
      <c r="J454" s="88">
        <f t="shared" si="239"/>
        <v>0</v>
      </c>
      <c r="K454" s="88">
        <f t="shared" si="239"/>
        <v>0</v>
      </c>
      <c r="L454" s="88">
        <f t="shared" si="239"/>
        <v>0</v>
      </c>
      <c r="M454" s="88">
        <f t="shared" si="239"/>
        <v>0</v>
      </c>
      <c r="N454" s="88">
        <f t="shared" si="239"/>
        <v>0</v>
      </c>
    </row>
    <row r="455" spans="1:17" s="97" customFormat="1" ht="14.25" customHeight="1">
      <c r="A455" s="107"/>
      <c r="B455" s="72"/>
      <c r="C455" s="112"/>
      <c r="D455" s="89">
        <v>0</v>
      </c>
      <c r="E455" s="88"/>
      <c r="F455" s="89" t="s">
        <v>383</v>
      </c>
      <c r="G455" s="89">
        <v>0</v>
      </c>
      <c r="H455" s="89">
        <v>0</v>
      </c>
      <c r="I455" s="89">
        <v>0</v>
      </c>
      <c r="J455" s="89">
        <v>0</v>
      </c>
      <c r="K455" s="89">
        <v>0</v>
      </c>
      <c r="L455" s="89">
        <v>0</v>
      </c>
      <c r="M455" s="89">
        <v>0</v>
      </c>
      <c r="N455" s="89">
        <v>0</v>
      </c>
      <c r="Q455" s="98"/>
    </row>
    <row r="456" spans="1:14" ht="19.5" customHeight="1">
      <c r="A456" s="100"/>
      <c r="B456" s="74">
        <v>4</v>
      </c>
      <c r="C456" s="106" t="s">
        <v>128</v>
      </c>
      <c r="D456" s="88">
        <f>D457</f>
        <v>170000</v>
      </c>
      <c r="E456" s="88">
        <f>F456-D456</f>
        <v>80000</v>
      </c>
      <c r="F456" s="88">
        <f t="shared" si="230"/>
        <v>250000</v>
      </c>
      <c r="G456" s="88">
        <f>G457</f>
        <v>40000</v>
      </c>
      <c r="H456" s="88">
        <f aca="true" t="shared" si="240" ref="H456:N456">H457</f>
        <v>0</v>
      </c>
      <c r="I456" s="88">
        <f t="shared" si="240"/>
        <v>0</v>
      </c>
      <c r="J456" s="88">
        <f t="shared" si="240"/>
        <v>80000</v>
      </c>
      <c r="K456" s="88">
        <f t="shared" si="240"/>
        <v>0</v>
      </c>
      <c r="L456" s="88">
        <f t="shared" si="240"/>
        <v>0</v>
      </c>
      <c r="M456" s="88">
        <f t="shared" si="240"/>
        <v>0</v>
      </c>
      <c r="N456" s="88">
        <f t="shared" si="240"/>
        <v>130000</v>
      </c>
    </row>
    <row r="457" spans="1:14" ht="18" customHeight="1">
      <c r="A457" s="100"/>
      <c r="B457" s="74">
        <v>42</v>
      </c>
      <c r="C457" s="74" t="s">
        <v>130</v>
      </c>
      <c r="D457" s="88">
        <f>D460+D464+D458+D459</f>
        <v>170000</v>
      </c>
      <c r="E457" s="88">
        <f>F457-D457</f>
        <v>80000</v>
      </c>
      <c r="F457" s="88">
        <f t="shared" si="230"/>
        <v>250000</v>
      </c>
      <c r="G457" s="88">
        <f>G460+G464+G458+G459</f>
        <v>40000</v>
      </c>
      <c r="H457" s="88">
        <f aca="true" t="shared" si="241" ref="H457:N457">H460+H464+H458+H459</f>
        <v>0</v>
      </c>
      <c r="I457" s="88">
        <f t="shared" si="241"/>
        <v>0</v>
      </c>
      <c r="J457" s="88">
        <f t="shared" si="241"/>
        <v>80000</v>
      </c>
      <c r="K457" s="88">
        <f t="shared" si="241"/>
        <v>0</v>
      </c>
      <c r="L457" s="88">
        <f t="shared" si="241"/>
        <v>0</v>
      </c>
      <c r="M457" s="88">
        <f t="shared" si="241"/>
        <v>0</v>
      </c>
      <c r="N457" s="88">
        <f t="shared" si="241"/>
        <v>130000</v>
      </c>
    </row>
    <row r="458" spans="1:17" s="97" customFormat="1" ht="14.25" customHeight="1">
      <c r="A458" s="107"/>
      <c r="B458" s="72"/>
      <c r="C458" s="54" t="s">
        <v>278</v>
      </c>
      <c r="D458" s="89">
        <v>0</v>
      </c>
      <c r="E458" s="88">
        <f>F458-D458</f>
        <v>40000</v>
      </c>
      <c r="F458" s="89">
        <f aca="true" t="shared" si="242" ref="F458:F470">SUM(G458:N458)</f>
        <v>40000</v>
      </c>
      <c r="G458" s="89">
        <v>40000</v>
      </c>
      <c r="H458" s="89">
        <v>0</v>
      </c>
      <c r="I458" s="89">
        <v>0</v>
      </c>
      <c r="J458" s="89">
        <v>0</v>
      </c>
      <c r="K458" s="89">
        <v>0</v>
      </c>
      <c r="L458" s="89">
        <v>0</v>
      </c>
      <c r="M458" s="89">
        <v>0</v>
      </c>
      <c r="N458" s="89">
        <v>0</v>
      </c>
      <c r="Q458" s="98"/>
    </row>
    <row r="459" spans="1:17" s="83" customFormat="1" ht="13.5" customHeight="1">
      <c r="A459" s="118"/>
      <c r="B459" s="119"/>
      <c r="C459" s="69" t="s">
        <v>288</v>
      </c>
      <c r="D459" s="138">
        <v>0</v>
      </c>
      <c r="E459" s="88">
        <f>F459-D459</f>
        <v>0</v>
      </c>
      <c r="F459" s="138">
        <f>SUM(G459:N459)</f>
        <v>0</v>
      </c>
      <c r="G459" s="138">
        <v>0</v>
      </c>
      <c r="H459" s="138">
        <v>0</v>
      </c>
      <c r="I459" s="138">
        <v>0</v>
      </c>
      <c r="J459" s="138">
        <v>0</v>
      </c>
      <c r="K459" s="138">
        <v>0</v>
      </c>
      <c r="L459" s="138">
        <v>0</v>
      </c>
      <c r="M459" s="138">
        <v>0</v>
      </c>
      <c r="N459" s="138">
        <v>0</v>
      </c>
      <c r="Q459" s="84"/>
    </row>
    <row r="460" spans="1:17" s="97" customFormat="1" ht="14.25" customHeight="1">
      <c r="A460" s="107"/>
      <c r="B460" s="72"/>
      <c r="C460" s="54" t="s">
        <v>283</v>
      </c>
      <c r="D460" s="89">
        <v>40000</v>
      </c>
      <c r="E460" s="88">
        <f>F460-D460</f>
        <v>40000</v>
      </c>
      <c r="F460" s="89">
        <f t="shared" si="242"/>
        <v>80000</v>
      </c>
      <c r="G460" s="89">
        <v>0</v>
      </c>
      <c r="H460" s="89">
        <v>0</v>
      </c>
      <c r="I460" s="89">
        <v>0</v>
      </c>
      <c r="J460" s="89">
        <v>80000</v>
      </c>
      <c r="K460" s="89">
        <v>0</v>
      </c>
      <c r="L460" s="89">
        <v>0</v>
      </c>
      <c r="M460" s="89">
        <v>0</v>
      </c>
      <c r="N460" s="89">
        <v>0</v>
      </c>
      <c r="Q460" s="98"/>
    </row>
    <row r="461" spans="1:17" s="97" customFormat="1" ht="15" customHeight="1">
      <c r="A461" s="232" t="s">
        <v>11</v>
      </c>
      <c r="B461" s="232" t="s">
        <v>95</v>
      </c>
      <c r="C461" s="220" t="s">
        <v>15</v>
      </c>
      <c r="D461" s="232" t="s">
        <v>309</v>
      </c>
      <c r="E461" s="232" t="s">
        <v>310</v>
      </c>
      <c r="F461" s="243" t="s">
        <v>311</v>
      </c>
      <c r="G461" s="220" t="s">
        <v>312</v>
      </c>
      <c r="H461" s="220"/>
      <c r="I461" s="220"/>
      <c r="J461" s="220"/>
      <c r="K461" s="220"/>
      <c r="L461" s="220"/>
      <c r="M461" s="220"/>
      <c r="N461" s="220"/>
      <c r="Q461" s="98"/>
    </row>
    <row r="462" spans="1:17" s="149" customFormat="1" ht="44.25" customHeight="1">
      <c r="A462" s="220"/>
      <c r="B462" s="220"/>
      <c r="C462" s="220"/>
      <c r="D462" s="220"/>
      <c r="E462" s="220"/>
      <c r="F462" s="244"/>
      <c r="G462" s="99" t="s">
        <v>72</v>
      </c>
      <c r="H462" s="99" t="s">
        <v>12</v>
      </c>
      <c r="I462" s="99" t="s">
        <v>75</v>
      </c>
      <c r="J462" s="99" t="s">
        <v>73</v>
      </c>
      <c r="K462" s="99" t="s">
        <v>13</v>
      </c>
      <c r="L462" s="199" t="s">
        <v>231</v>
      </c>
      <c r="M462" s="99" t="s">
        <v>232</v>
      </c>
      <c r="N462" s="99" t="s">
        <v>99</v>
      </c>
      <c r="Q462" s="150"/>
    </row>
    <row r="463" spans="1:17" s="97" customFormat="1" ht="10.5" customHeight="1">
      <c r="A463" s="82">
        <v>1</v>
      </c>
      <c r="B463" s="82">
        <v>2</v>
      </c>
      <c r="C463" s="82">
        <v>3</v>
      </c>
      <c r="D463" s="82">
        <v>4</v>
      </c>
      <c r="E463" s="82">
        <v>5</v>
      </c>
      <c r="F463" s="82">
        <v>6</v>
      </c>
      <c r="G463" s="82">
        <v>7</v>
      </c>
      <c r="H463" s="82">
        <v>8</v>
      </c>
      <c r="I463" s="82">
        <v>9</v>
      </c>
      <c r="J463" s="82">
        <v>10</v>
      </c>
      <c r="K463" s="82">
        <v>11</v>
      </c>
      <c r="L463" s="82">
        <v>12</v>
      </c>
      <c r="M463" s="82">
        <v>13</v>
      </c>
      <c r="N463" s="82">
        <v>14</v>
      </c>
      <c r="Q463" s="98"/>
    </row>
    <row r="464" spans="1:17" s="97" customFormat="1" ht="14.25" customHeight="1">
      <c r="A464" s="107"/>
      <c r="B464" s="72"/>
      <c r="C464" s="54" t="s">
        <v>296</v>
      </c>
      <c r="D464" s="89">
        <v>130000</v>
      </c>
      <c r="E464" s="89">
        <f aca="true" t="shared" si="243" ref="E464:E473">F464-D464</f>
        <v>0</v>
      </c>
      <c r="F464" s="89">
        <f t="shared" si="242"/>
        <v>130000</v>
      </c>
      <c r="G464" s="89">
        <v>0</v>
      </c>
      <c r="H464" s="89">
        <v>0</v>
      </c>
      <c r="I464" s="89">
        <v>0</v>
      </c>
      <c r="J464" s="89">
        <v>0</v>
      </c>
      <c r="K464" s="89">
        <v>0</v>
      </c>
      <c r="L464" s="89">
        <v>0</v>
      </c>
      <c r="M464" s="89">
        <v>0</v>
      </c>
      <c r="N464" s="89">
        <v>130000</v>
      </c>
      <c r="Q464" s="98"/>
    </row>
    <row r="465" spans="1:14" ht="24" customHeight="1">
      <c r="A465" s="105" t="s">
        <v>341</v>
      </c>
      <c r="B465" s="213" t="s">
        <v>166</v>
      </c>
      <c r="C465" s="214"/>
      <c r="D465" s="90">
        <f>D466</f>
        <v>17000</v>
      </c>
      <c r="E465" s="90">
        <f t="shared" si="243"/>
        <v>0</v>
      </c>
      <c r="F465" s="94">
        <f t="shared" si="242"/>
        <v>17000</v>
      </c>
      <c r="G465" s="90">
        <f aca="true" t="shared" si="244" ref="G465:N466">G466</f>
        <v>0</v>
      </c>
      <c r="H465" s="90">
        <f t="shared" si="244"/>
        <v>2000</v>
      </c>
      <c r="I465" s="90">
        <f t="shared" si="244"/>
        <v>0</v>
      </c>
      <c r="J465" s="90">
        <f t="shared" si="244"/>
        <v>15000</v>
      </c>
      <c r="K465" s="90">
        <f t="shared" si="244"/>
        <v>0</v>
      </c>
      <c r="L465" s="90">
        <f t="shared" si="244"/>
        <v>0</v>
      </c>
      <c r="M465" s="90">
        <f t="shared" si="244"/>
        <v>0</v>
      </c>
      <c r="N465" s="90">
        <f t="shared" si="244"/>
        <v>0</v>
      </c>
    </row>
    <row r="466" spans="1:14" ht="20.25" customHeight="1">
      <c r="A466" s="100"/>
      <c r="B466" s="74">
        <v>4</v>
      </c>
      <c r="C466" s="106" t="s">
        <v>128</v>
      </c>
      <c r="D466" s="88">
        <f>D467</f>
        <v>17000</v>
      </c>
      <c r="E466" s="88">
        <f t="shared" si="243"/>
        <v>0</v>
      </c>
      <c r="F466" s="88">
        <f t="shared" si="242"/>
        <v>17000</v>
      </c>
      <c r="G466" s="88">
        <f t="shared" si="244"/>
        <v>0</v>
      </c>
      <c r="H466" s="88">
        <f t="shared" si="244"/>
        <v>2000</v>
      </c>
      <c r="I466" s="88">
        <f t="shared" si="244"/>
        <v>0</v>
      </c>
      <c r="J466" s="88">
        <f t="shared" si="244"/>
        <v>15000</v>
      </c>
      <c r="K466" s="88">
        <f t="shared" si="244"/>
        <v>0</v>
      </c>
      <c r="L466" s="88">
        <f t="shared" si="244"/>
        <v>0</v>
      </c>
      <c r="M466" s="88">
        <f t="shared" si="244"/>
        <v>0</v>
      </c>
      <c r="N466" s="88">
        <f t="shared" si="244"/>
        <v>0</v>
      </c>
    </row>
    <row r="467" spans="1:14" ht="18" customHeight="1">
      <c r="A467" s="100"/>
      <c r="B467" s="74">
        <v>45</v>
      </c>
      <c r="C467" s="106" t="s">
        <v>129</v>
      </c>
      <c r="D467" s="88">
        <f>D468+D470+D469+D471</f>
        <v>17000</v>
      </c>
      <c r="E467" s="88">
        <f t="shared" si="243"/>
        <v>0</v>
      </c>
      <c r="F467" s="88">
        <f t="shared" si="242"/>
        <v>17000</v>
      </c>
      <c r="G467" s="88">
        <f>G468+G470+G469+G471</f>
        <v>0</v>
      </c>
      <c r="H467" s="88">
        <f aca="true" t="shared" si="245" ref="H467:N467">H468+H470+H469+H471</f>
        <v>2000</v>
      </c>
      <c r="I467" s="88">
        <f t="shared" si="245"/>
        <v>0</v>
      </c>
      <c r="J467" s="88">
        <f t="shared" si="245"/>
        <v>15000</v>
      </c>
      <c r="K467" s="88">
        <f t="shared" si="245"/>
        <v>0</v>
      </c>
      <c r="L467" s="88">
        <f t="shared" si="245"/>
        <v>0</v>
      </c>
      <c r="M467" s="88">
        <f t="shared" si="245"/>
        <v>0</v>
      </c>
      <c r="N467" s="88">
        <f t="shared" si="245"/>
        <v>0</v>
      </c>
    </row>
    <row r="468" spans="1:17" s="97" customFormat="1" ht="14.25" customHeight="1">
      <c r="A468" s="107"/>
      <c r="B468" s="72"/>
      <c r="C468" s="69" t="s">
        <v>288</v>
      </c>
      <c r="D468" s="89">
        <v>2000</v>
      </c>
      <c r="E468" s="88">
        <f t="shared" si="243"/>
        <v>0</v>
      </c>
      <c r="F468" s="89">
        <f t="shared" si="242"/>
        <v>2000</v>
      </c>
      <c r="G468" s="89">
        <v>0</v>
      </c>
      <c r="H468" s="89">
        <v>2000</v>
      </c>
      <c r="I468" s="89">
        <v>0</v>
      </c>
      <c r="J468" s="89">
        <v>0</v>
      </c>
      <c r="K468" s="89">
        <v>0</v>
      </c>
      <c r="L468" s="89">
        <v>0</v>
      </c>
      <c r="M468" s="89">
        <v>0</v>
      </c>
      <c r="N468" s="89">
        <v>0</v>
      </c>
      <c r="Q468" s="98"/>
    </row>
    <row r="469" spans="1:17" s="97" customFormat="1" ht="14.25" customHeight="1">
      <c r="A469" s="107"/>
      <c r="B469" s="72"/>
      <c r="C469" s="55" t="s">
        <v>284</v>
      </c>
      <c r="D469" s="89">
        <v>0</v>
      </c>
      <c r="E469" s="88">
        <f t="shared" si="243"/>
        <v>0</v>
      </c>
      <c r="F469" s="89">
        <f>SUM(G469:N469)</f>
        <v>0</v>
      </c>
      <c r="G469" s="89">
        <v>0</v>
      </c>
      <c r="H469" s="89">
        <v>0</v>
      </c>
      <c r="I469" s="89">
        <v>0</v>
      </c>
      <c r="J469" s="89">
        <v>0</v>
      </c>
      <c r="K469" s="89">
        <v>0</v>
      </c>
      <c r="L469" s="89">
        <v>0</v>
      </c>
      <c r="M469" s="89">
        <v>0</v>
      </c>
      <c r="N469" s="89">
        <v>0</v>
      </c>
      <c r="Q469" s="98"/>
    </row>
    <row r="470" spans="1:17" s="97" customFormat="1" ht="14.25" customHeight="1">
      <c r="A470" s="107"/>
      <c r="B470" s="72"/>
      <c r="C470" s="54" t="s">
        <v>283</v>
      </c>
      <c r="D470" s="89">
        <v>15000</v>
      </c>
      <c r="E470" s="88">
        <f t="shared" si="243"/>
        <v>0</v>
      </c>
      <c r="F470" s="89">
        <f t="shared" si="242"/>
        <v>15000</v>
      </c>
      <c r="G470" s="89">
        <v>0</v>
      </c>
      <c r="H470" s="89">
        <v>0</v>
      </c>
      <c r="I470" s="89">
        <v>0</v>
      </c>
      <c r="J470" s="89">
        <v>15000</v>
      </c>
      <c r="K470" s="89">
        <v>0</v>
      </c>
      <c r="L470" s="89">
        <v>0</v>
      </c>
      <c r="M470" s="89">
        <v>0</v>
      </c>
      <c r="N470" s="89">
        <v>0</v>
      </c>
      <c r="Q470" s="98"/>
    </row>
    <row r="471" spans="1:17" s="97" customFormat="1" ht="14.25" customHeight="1">
      <c r="A471" s="107"/>
      <c r="B471" s="72"/>
      <c r="C471" s="54" t="s">
        <v>296</v>
      </c>
      <c r="D471" s="89">
        <v>0</v>
      </c>
      <c r="E471" s="88">
        <f t="shared" si="243"/>
        <v>0</v>
      </c>
      <c r="F471" s="89">
        <f>SUM(G471:N471)</f>
        <v>0</v>
      </c>
      <c r="G471" s="89">
        <v>0</v>
      </c>
      <c r="H471" s="89">
        <v>0</v>
      </c>
      <c r="I471" s="89">
        <v>0</v>
      </c>
      <c r="J471" s="89">
        <v>0</v>
      </c>
      <c r="K471" s="89">
        <v>0</v>
      </c>
      <c r="L471" s="89">
        <v>0</v>
      </c>
      <c r="M471" s="89">
        <v>0</v>
      </c>
      <c r="N471" s="89">
        <v>0</v>
      </c>
      <c r="Q471" s="98"/>
    </row>
    <row r="472" spans="1:14" ht="24" customHeight="1">
      <c r="A472" s="105" t="s">
        <v>341</v>
      </c>
      <c r="B472" s="213" t="s">
        <v>167</v>
      </c>
      <c r="C472" s="214"/>
      <c r="D472" s="90">
        <f>D473+D477</f>
        <v>15000</v>
      </c>
      <c r="E472" s="90">
        <f t="shared" si="243"/>
        <v>0</v>
      </c>
      <c r="F472" s="94">
        <f aca="true" t="shared" si="246" ref="F472:F485">SUM(G472:N472)</f>
        <v>15000</v>
      </c>
      <c r="G472" s="90">
        <f aca="true" t="shared" si="247" ref="G472:N472">G473+G477</f>
        <v>0</v>
      </c>
      <c r="H472" s="90">
        <f t="shared" si="247"/>
        <v>15000</v>
      </c>
      <c r="I472" s="90">
        <f t="shared" si="247"/>
        <v>0</v>
      </c>
      <c r="J472" s="90">
        <f t="shared" si="247"/>
        <v>0</v>
      </c>
      <c r="K472" s="90">
        <f t="shared" si="247"/>
        <v>0</v>
      </c>
      <c r="L472" s="90">
        <f t="shared" si="247"/>
        <v>0</v>
      </c>
      <c r="M472" s="90">
        <f t="shared" si="247"/>
        <v>0</v>
      </c>
      <c r="N472" s="90">
        <f t="shared" si="247"/>
        <v>0</v>
      </c>
    </row>
    <row r="473" spans="1:14" ht="20.25" customHeight="1">
      <c r="A473" s="100"/>
      <c r="B473" s="74">
        <v>3</v>
      </c>
      <c r="C473" s="106" t="s">
        <v>3</v>
      </c>
      <c r="D473" s="88">
        <f>D475+D474</f>
        <v>15000</v>
      </c>
      <c r="E473" s="88">
        <f t="shared" si="243"/>
        <v>0</v>
      </c>
      <c r="F473" s="88">
        <f t="shared" si="246"/>
        <v>15000</v>
      </c>
      <c r="G473" s="88">
        <f aca="true" t="shared" si="248" ref="G473:N473">G475+G474</f>
        <v>0</v>
      </c>
      <c r="H473" s="88">
        <f t="shared" si="248"/>
        <v>15000</v>
      </c>
      <c r="I473" s="88">
        <f t="shared" si="248"/>
        <v>0</v>
      </c>
      <c r="J473" s="88">
        <f t="shared" si="248"/>
        <v>0</v>
      </c>
      <c r="K473" s="88">
        <f t="shared" si="248"/>
        <v>0</v>
      </c>
      <c r="L473" s="88">
        <f t="shared" si="248"/>
        <v>0</v>
      </c>
      <c r="M473" s="88">
        <f t="shared" si="248"/>
        <v>0</v>
      </c>
      <c r="N473" s="88">
        <f t="shared" si="248"/>
        <v>0</v>
      </c>
    </row>
    <row r="474" spans="1:14" ht="20.25" customHeight="1">
      <c r="A474" s="100"/>
      <c r="B474" s="74">
        <v>31</v>
      </c>
      <c r="C474" s="106" t="s">
        <v>6</v>
      </c>
      <c r="D474" s="88">
        <v>0</v>
      </c>
      <c r="E474" s="88">
        <f aca="true" t="shared" si="249" ref="E474:E479">F474-D474</f>
        <v>0</v>
      </c>
      <c r="F474" s="92">
        <f t="shared" si="246"/>
        <v>0</v>
      </c>
      <c r="G474" s="88">
        <v>0</v>
      </c>
      <c r="H474" s="88">
        <v>0</v>
      </c>
      <c r="I474" s="88">
        <v>0</v>
      </c>
      <c r="J474" s="88">
        <v>0</v>
      </c>
      <c r="K474" s="88">
        <v>0</v>
      </c>
      <c r="L474" s="88">
        <v>0</v>
      </c>
      <c r="M474" s="88">
        <v>0</v>
      </c>
      <c r="N474" s="88">
        <v>0</v>
      </c>
    </row>
    <row r="475" spans="1:14" ht="18" customHeight="1">
      <c r="A475" s="100"/>
      <c r="B475" s="74">
        <v>32</v>
      </c>
      <c r="C475" s="106" t="s">
        <v>7</v>
      </c>
      <c r="D475" s="88">
        <f>D476</f>
        <v>15000</v>
      </c>
      <c r="E475" s="88">
        <f t="shared" si="249"/>
        <v>0</v>
      </c>
      <c r="F475" s="88">
        <f t="shared" si="246"/>
        <v>15000</v>
      </c>
      <c r="G475" s="88">
        <f>G476</f>
        <v>0</v>
      </c>
      <c r="H475" s="88">
        <f aca="true" t="shared" si="250" ref="H475:N475">H476</f>
        <v>15000</v>
      </c>
      <c r="I475" s="88">
        <f t="shared" si="250"/>
        <v>0</v>
      </c>
      <c r="J475" s="88">
        <f t="shared" si="250"/>
        <v>0</v>
      </c>
      <c r="K475" s="88">
        <f t="shared" si="250"/>
        <v>0</v>
      </c>
      <c r="L475" s="88">
        <f t="shared" si="250"/>
        <v>0</v>
      </c>
      <c r="M475" s="88">
        <f t="shared" si="250"/>
        <v>0</v>
      </c>
      <c r="N475" s="88">
        <f t="shared" si="250"/>
        <v>0</v>
      </c>
    </row>
    <row r="476" spans="1:17" s="97" customFormat="1" ht="15" customHeight="1">
      <c r="A476" s="107"/>
      <c r="B476" s="72"/>
      <c r="C476" s="69" t="s">
        <v>288</v>
      </c>
      <c r="D476" s="89">
        <v>15000</v>
      </c>
      <c r="E476" s="88">
        <f t="shared" si="249"/>
        <v>0</v>
      </c>
      <c r="F476" s="93">
        <f t="shared" si="246"/>
        <v>15000</v>
      </c>
      <c r="G476" s="89">
        <v>0</v>
      </c>
      <c r="H476" s="89">
        <v>15000</v>
      </c>
      <c r="I476" s="89">
        <v>0</v>
      </c>
      <c r="J476" s="89">
        <v>0</v>
      </c>
      <c r="K476" s="89">
        <v>0</v>
      </c>
      <c r="L476" s="89">
        <v>0</v>
      </c>
      <c r="M476" s="89">
        <v>0</v>
      </c>
      <c r="N476" s="89">
        <v>0</v>
      </c>
      <c r="Q476" s="98"/>
    </row>
    <row r="477" spans="1:14" ht="19.5" customHeight="1">
      <c r="A477" s="100"/>
      <c r="B477" s="74">
        <v>4</v>
      </c>
      <c r="C477" s="106" t="s">
        <v>128</v>
      </c>
      <c r="D477" s="88">
        <f>D478</f>
        <v>0</v>
      </c>
      <c r="E477" s="88">
        <f t="shared" si="249"/>
        <v>0</v>
      </c>
      <c r="F477" s="88">
        <f t="shared" si="246"/>
        <v>0</v>
      </c>
      <c r="G477" s="88">
        <f aca="true" t="shared" si="251" ref="G477:N477">G478</f>
        <v>0</v>
      </c>
      <c r="H477" s="88">
        <f t="shared" si="251"/>
        <v>0</v>
      </c>
      <c r="I477" s="88">
        <f t="shared" si="251"/>
        <v>0</v>
      </c>
      <c r="J477" s="88">
        <f t="shared" si="251"/>
        <v>0</v>
      </c>
      <c r="K477" s="88">
        <f t="shared" si="251"/>
        <v>0</v>
      </c>
      <c r="L477" s="88">
        <f t="shared" si="251"/>
        <v>0</v>
      </c>
      <c r="M477" s="88">
        <f t="shared" si="251"/>
        <v>0</v>
      </c>
      <c r="N477" s="88">
        <f t="shared" si="251"/>
        <v>0</v>
      </c>
    </row>
    <row r="478" spans="1:14" ht="18" customHeight="1">
      <c r="A478" s="100"/>
      <c r="B478" s="74">
        <v>45</v>
      </c>
      <c r="C478" s="106" t="s">
        <v>129</v>
      </c>
      <c r="D478" s="88">
        <f>D479</f>
        <v>0</v>
      </c>
      <c r="E478" s="88">
        <f t="shared" si="249"/>
        <v>0</v>
      </c>
      <c r="F478" s="88">
        <f t="shared" si="246"/>
        <v>0</v>
      </c>
      <c r="G478" s="88">
        <f aca="true" t="shared" si="252" ref="G478:N478">G479</f>
        <v>0</v>
      </c>
      <c r="H478" s="88">
        <f t="shared" si="252"/>
        <v>0</v>
      </c>
      <c r="I478" s="88">
        <f t="shared" si="252"/>
        <v>0</v>
      </c>
      <c r="J478" s="88">
        <f t="shared" si="252"/>
        <v>0</v>
      </c>
      <c r="K478" s="88">
        <f t="shared" si="252"/>
        <v>0</v>
      </c>
      <c r="L478" s="88">
        <f t="shared" si="252"/>
        <v>0</v>
      </c>
      <c r="M478" s="88">
        <f t="shared" si="252"/>
        <v>0</v>
      </c>
      <c r="N478" s="88">
        <f t="shared" si="252"/>
        <v>0</v>
      </c>
    </row>
    <row r="479" spans="1:17" s="97" customFormat="1" ht="14.25" customHeight="1">
      <c r="A479" s="107"/>
      <c r="B479" s="72"/>
      <c r="C479" s="54" t="s">
        <v>278</v>
      </c>
      <c r="D479" s="89">
        <v>0</v>
      </c>
      <c r="E479" s="88">
        <f t="shared" si="249"/>
        <v>0</v>
      </c>
      <c r="F479" s="89">
        <f t="shared" si="246"/>
        <v>0</v>
      </c>
      <c r="G479" s="89">
        <v>0</v>
      </c>
      <c r="H479" s="89">
        <v>0</v>
      </c>
      <c r="I479" s="89">
        <v>0</v>
      </c>
      <c r="J479" s="89">
        <v>0</v>
      </c>
      <c r="K479" s="89">
        <v>0</v>
      </c>
      <c r="L479" s="89">
        <v>0</v>
      </c>
      <c r="M479" s="89">
        <v>0</v>
      </c>
      <c r="N479" s="89">
        <v>0</v>
      </c>
      <c r="Q479" s="98"/>
    </row>
    <row r="480" spans="1:14" ht="24" customHeight="1">
      <c r="A480" s="105" t="s">
        <v>341</v>
      </c>
      <c r="B480" s="219" t="s">
        <v>380</v>
      </c>
      <c r="C480" s="214"/>
      <c r="D480" s="90">
        <f aca="true" t="shared" si="253" ref="D480:D487">D481</f>
        <v>20000</v>
      </c>
      <c r="E480" s="90">
        <f aca="true" t="shared" si="254" ref="E480:E494">F480-D480</f>
        <v>0</v>
      </c>
      <c r="F480" s="94">
        <f t="shared" si="246"/>
        <v>20000</v>
      </c>
      <c r="G480" s="90">
        <f aca="true" t="shared" si="255" ref="G480:N487">G481</f>
        <v>0</v>
      </c>
      <c r="H480" s="90">
        <f t="shared" si="255"/>
        <v>20000</v>
      </c>
      <c r="I480" s="90">
        <f t="shared" si="255"/>
        <v>0</v>
      </c>
      <c r="J480" s="90">
        <f t="shared" si="255"/>
        <v>0</v>
      </c>
      <c r="K480" s="90">
        <f t="shared" si="255"/>
        <v>0</v>
      </c>
      <c r="L480" s="90">
        <f t="shared" si="255"/>
        <v>0</v>
      </c>
      <c r="M480" s="90">
        <f t="shared" si="255"/>
        <v>0</v>
      </c>
      <c r="N480" s="90">
        <f t="shared" si="255"/>
        <v>0</v>
      </c>
    </row>
    <row r="481" spans="1:14" ht="20.25" customHeight="1">
      <c r="A481" s="100"/>
      <c r="B481" s="74">
        <v>4</v>
      </c>
      <c r="C481" s="106" t="s">
        <v>128</v>
      </c>
      <c r="D481" s="88">
        <f t="shared" si="253"/>
        <v>20000</v>
      </c>
      <c r="E481" s="88">
        <f t="shared" si="254"/>
        <v>0</v>
      </c>
      <c r="F481" s="88">
        <f t="shared" si="246"/>
        <v>20000</v>
      </c>
      <c r="G481" s="88">
        <f t="shared" si="255"/>
        <v>0</v>
      </c>
      <c r="H481" s="88">
        <f t="shared" si="255"/>
        <v>20000</v>
      </c>
      <c r="I481" s="88">
        <f t="shared" si="255"/>
        <v>0</v>
      </c>
      <c r="J481" s="88">
        <f t="shared" si="255"/>
        <v>0</v>
      </c>
      <c r="K481" s="88">
        <f t="shared" si="255"/>
        <v>0</v>
      </c>
      <c r="L481" s="88">
        <f t="shared" si="255"/>
        <v>0</v>
      </c>
      <c r="M481" s="88">
        <f t="shared" si="255"/>
        <v>0</v>
      </c>
      <c r="N481" s="88">
        <f t="shared" si="255"/>
        <v>0</v>
      </c>
    </row>
    <row r="482" spans="1:14" ht="18" customHeight="1">
      <c r="A482" s="100"/>
      <c r="B482" s="74">
        <v>45</v>
      </c>
      <c r="C482" s="106" t="s">
        <v>129</v>
      </c>
      <c r="D482" s="88">
        <f>D483+D484+D485</f>
        <v>20000</v>
      </c>
      <c r="E482" s="88">
        <f t="shared" si="254"/>
        <v>0</v>
      </c>
      <c r="F482" s="88">
        <f t="shared" si="246"/>
        <v>20000</v>
      </c>
      <c r="G482" s="88">
        <f>G483+G484+G485</f>
        <v>0</v>
      </c>
      <c r="H482" s="88">
        <f aca="true" t="shared" si="256" ref="H482:N482">H483+H484+H485</f>
        <v>20000</v>
      </c>
      <c r="I482" s="88">
        <f t="shared" si="256"/>
        <v>0</v>
      </c>
      <c r="J482" s="88">
        <f t="shared" si="256"/>
        <v>0</v>
      </c>
      <c r="K482" s="88">
        <f t="shared" si="256"/>
        <v>0</v>
      </c>
      <c r="L482" s="88">
        <f t="shared" si="256"/>
        <v>0</v>
      </c>
      <c r="M482" s="88">
        <f t="shared" si="256"/>
        <v>0</v>
      </c>
      <c r="N482" s="88">
        <f t="shared" si="256"/>
        <v>0</v>
      </c>
    </row>
    <row r="483" spans="1:17" s="97" customFormat="1" ht="14.25" customHeight="1">
      <c r="A483" s="107"/>
      <c r="B483" s="72"/>
      <c r="C483" s="69" t="s">
        <v>288</v>
      </c>
      <c r="D483" s="89">
        <v>20000</v>
      </c>
      <c r="E483" s="88">
        <f t="shared" si="254"/>
        <v>0</v>
      </c>
      <c r="F483" s="89">
        <f t="shared" si="246"/>
        <v>20000</v>
      </c>
      <c r="G483" s="89">
        <v>0</v>
      </c>
      <c r="H483" s="89">
        <v>20000</v>
      </c>
      <c r="I483" s="89">
        <v>0</v>
      </c>
      <c r="J483" s="89">
        <v>0</v>
      </c>
      <c r="K483" s="89">
        <v>0</v>
      </c>
      <c r="L483" s="89">
        <v>0</v>
      </c>
      <c r="M483" s="89">
        <v>0</v>
      </c>
      <c r="N483" s="89">
        <v>0</v>
      </c>
      <c r="Q483" s="98"/>
    </row>
    <row r="484" spans="1:17" s="97" customFormat="1" ht="14.25" customHeight="1">
      <c r="A484" s="107"/>
      <c r="B484" s="72"/>
      <c r="C484" s="55" t="s">
        <v>284</v>
      </c>
      <c r="D484" s="89">
        <v>0</v>
      </c>
      <c r="E484" s="88">
        <f t="shared" si="254"/>
        <v>0</v>
      </c>
      <c r="F484" s="89">
        <f t="shared" si="246"/>
        <v>0</v>
      </c>
      <c r="G484" s="89">
        <v>0</v>
      </c>
      <c r="H484" s="89">
        <v>0</v>
      </c>
      <c r="I484" s="89">
        <v>0</v>
      </c>
      <c r="J484" s="89">
        <v>0</v>
      </c>
      <c r="K484" s="89">
        <v>0</v>
      </c>
      <c r="L484" s="89">
        <v>0</v>
      </c>
      <c r="M484" s="89">
        <v>0</v>
      </c>
      <c r="N484" s="89">
        <v>0</v>
      </c>
      <c r="Q484" s="98"/>
    </row>
    <row r="485" spans="1:17" s="97" customFormat="1" ht="14.25" customHeight="1">
      <c r="A485" s="107"/>
      <c r="B485" s="72"/>
      <c r="C485" s="54" t="s">
        <v>283</v>
      </c>
      <c r="D485" s="89">
        <v>0</v>
      </c>
      <c r="E485" s="88">
        <f t="shared" si="254"/>
        <v>0</v>
      </c>
      <c r="F485" s="89">
        <f t="shared" si="246"/>
        <v>0</v>
      </c>
      <c r="G485" s="89">
        <v>0</v>
      </c>
      <c r="H485" s="89">
        <v>0</v>
      </c>
      <c r="I485" s="89">
        <v>0</v>
      </c>
      <c r="J485" s="89">
        <v>0</v>
      </c>
      <c r="K485" s="89">
        <v>0</v>
      </c>
      <c r="L485" s="89">
        <v>0</v>
      </c>
      <c r="M485" s="89">
        <v>0</v>
      </c>
      <c r="N485" s="89">
        <v>0</v>
      </c>
      <c r="Q485" s="98"/>
    </row>
    <row r="486" spans="1:14" ht="24" customHeight="1">
      <c r="A486" s="105" t="s">
        <v>341</v>
      </c>
      <c r="B486" s="219" t="s">
        <v>372</v>
      </c>
      <c r="C486" s="214"/>
      <c r="D486" s="90">
        <f t="shared" si="253"/>
        <v>700000</v>
      </c>
      <c r="E486" s="90">
        <f t="shared" si="254"/>
        <v>0</v>
      </c>
      <c r="F486" s="94">
        <f>SUM(G486:N486)</f>
        <v>700000</v>
      </c>
      <c r="G486" s="90">
        <f t="shared" si="255"/>
        <v>0</v>
      </c>
      <c r="H486" s="90">
        <f t="shared" si="255"/>
        <v>0</v>
      </c>
      <c r="I486" s="90">
        <f t="shared" si="255"/>
        <v>0</v>
      </c>
      <c r="J486" s="90">
        <f t="shared" si="255"/>
        <v>0</v>
      </c>
      <c r="K486" s="90">
        <f t="shared" si="255"/>
        <v>0</v>
      </c>
      <c r="L486" s="90">
        <f t="shared" si="255"/>
        <v>0</v>
      </c>
      <c r="M486" s="90">
        <f t="shared" si="255"/>
        <v>0</v>
      </c>
      <c r="N486" s="90">
        <f t="shared" si="255"/>
        <v>700000</v>
      </c>
    </row>
    <row r="487" spans="1:14" ht="20.25" customHeight="1">
      <c r="A487" s="100"/>
      <c r="B487" s="74">
        <v>4</v>
      </c>
      <c r="C487" s="106" t="s">
        <v>128</v>
      </c>
      <c r="D487" s="88">
        <f t="shared" si="253"/>
        <v>700000</v>
      </c>
      <c r="E487" s="88">
        <f t="shared" si="254"/>
        <v>0</v>
      </c>
      <c r="F487" s="88">
        <f>SUM(G487:N487)</f>
        <v>700000</v>
      </c>
      <c r="G487" s="88">
        <f t="shared" si="255"/>
        <v>0</v>
      </c>
      <c r="H487" s="88">
        <f t="shared" si="255"/>
        <v>0</v>
      </c>
      <c r="I487" s="88">
        <f t="shared" si="255"/>
        <v>0</v>
      </c>
      <c r="J487" s="88">
        <f t="shared" si="255"/>
        <v>0</v>
      </c>
      <c r="K487" s="88">
        <f t="shared" si="255"/>
        <v>0</v>
      </c>
      <c r="L487" s="88">
        <f t="shared" si="255"/>
        <v>0</v>
      </c>
      <c r="M487" s="88">
        <f t="shared" si="255"/>
        <v>0</v>
      </c>
      <c r="N487" s="88">
        <f t="shared" si="255"/>
        <v>700000</v>
      </c>
    </row>
    <row r="488" spans="1:14" ht="18" customHeight="1">
      <c r="A488" s="100"/>
      <c r="B488" s="74" t="s">
        <v>85</v>
      </c>
      <c r="C488" s="74" t="s">
        <v>130</v>
      </c>
      <c r="D488" s="88">
        <f>D492+D491+D490+D489</f>
        <v>700000</v>
      </c>
      <c r="E488" s="88">
        <f t="shared" si="254"/>
        <v>0</v>
      </c>
      <c r="F488" s="88">
        <f>SUM(G488:N488)</f>
        <v>700000</v>
      </c>
      <c r="G488" s="88">
        <f>G492+G491+G490+G489</f>
        <v>0</v>
      </c>
      <c r="H488" s="88">
        <f aca="true" t="shared" si="257" ref="H488:N488">H492+H491+H490+H489</f>
        <v>0</v>
      </c>
      <c r="I488" s="88">
        <f t="shared" si="257"/>
        <v>0</v>
      </c>
      <c r="J488" s="88">
        <f t="shared" si="257"/>
        <v>0</v>
      </c>
      <c r="K488" s="88">
        <f t="shared" si="257"/>
        <v>0</v>
      </c>
      <c r="L488" s="88">
        <f t="shared" si="257"/>
        <v>0</v>
      </c>
      <c r="M488" s="88">
        <f t="shared" si="257"/>
        <v>0</v>
      </c>
      <c r="N488" s="88">
        <f t="shared" si="257"/>
        <v>700000</v>
      </c>
    </row>
    <row r="489" spans="1:17" s="97" customFormat="1" ht="14.25" customHeight="1">
      <c r="A489" s="107"/>
      <c r="B489" s="72"/>
      <c r="C489" s="69" t="s">
        <v>288</v>
      </c>
      <c r="D489" s="89">
        <v>0</v>
      </c>
      <c r="E489" s="88">
        <f t="shared" si="254"/>
        <v>0</v>
      </c>
      <c r="F489" s="89">
        <f>SUM(G489:N489)</f>
        <v>0</v>
      </c>
      <c r="G489" s="89">
        <v>0</v>
      </c>
      <c r="H489" s="89">
        <v>0</v>
      </c>
      <c r="I489" s="89">
        <v>0</v>
      </c>
      <c r="J489" s="89">
        <v>0</v>
      </c>
      <c r="K489" s="89">
        <v>0</v>
      </c>
      <c r="L489" s="89">
        <v>0</v>
      </c>
      <c r="M489" s="89">
        <v>0</v>
      </c>
      <c r="N489" s="89">
        <v>0</v>
      </c>
      <c r="Q489" s="98"/>
    </row>
    <row r="490" spans="1:17" s="97" customFormat="1" ht="14.25" customHeight="1">
      <c r="A490" s="107"/>
      <c r="B490" s="72"/>
      <c r="C490" s="54" t="s">
        <v>283</v>
      </c>
      <c r="D490" s="89">
        <v>0</v>
      </c>
      <c r="E490" s="88">
        <f t="shared" si="254"/>
        <v>0</v>
      </c>
      <c r="F490" s="89">
        <f>SUM(G490:N490)</f>
        <v>0</v>
      </c>
      <c r="G490" s="89">
        <v>0</v>
      </c>
      <c r="H490" s="89">
        <v>0</v>
      </c>
      <c r="I490" s="89">
        <v>0</v>
      </c>
      <c r="J490" s="89">
        <v>0</v>
      </c>
      <c r="K490" s="89">
        <v>0</v>
      </c>
      <c r="L490" s="89">
        <v>0</v>
      </c>
      <c r="M490" s="89">
        <v>0</v>
      </c>
      <c r="N490" s="89">
        <v>0</v>
      </c>
      <c r="Q490" s="98"/>
    </row>
    <row r="491" spans="1:17" s="97" customFormat="1" ht="14.25" customHeight="1">
      <c r="A491" s="107"/>
      <c r="B491" s="72"/>
      <c r="C491" s="58" t="s">
        <v>280</v>
      </c>
      <c r="D491" s="89">
        <v>0</v>
      </c>
      <c r="E491" s="88">
        <f t="shared" si="254"/>
        <v>0</v>
      </c>
      <c r="F491" s="89">
        <v>0</v>
      </c>
      <c r="G491" s="89">
        <v>0</v>
      </c>
      <c r="H491" s="89">
        <v>0</v>
      </c>
      <c r="I491" s="89">
        <v>0</v>
      </c>
      <c r="J491" s="89">
        <v>0</v>
      </c>
      <c r="K491" s="89">
        <v>0</v>
      </c>
      <c r="L491" s="89">
        <v>0</v>
      </c>
      <c r="M491" s="89">
        <v>0</v>
      </c>
      <c r="N491" s="89">
        <v>0</v>
      </c>
      <c r="Q491" s="98"/>
    </row>
    <row r="492" spans="1:17" s="97" customFormat="1" ht="14.25" customHeight="1">
      <c r="A492" s="107"/>
      <c r="B492" s="72"/>
      <c r="C492" s="54" t="s">
        <v>296</v>
      </c>
      <c r="D492" s="89">
        <v>700000</v>
      </c>
      <c r="E492" s="88">
        <f t="shared" si="254"/>
        <v>0</v>
      </c>
      <c r="F492" s="89">
        <v>700000</v>
      </c>
      <c r="G492" s="89">
        <v>0</v>
      </c>
      <c r="H492" s="89">
        <v>0</v>
      </c>
      <c r="I492" s="89">
        <v>0</v>
      </c>
      <c r="J492" s="89">
        <v>0</v>
      </c>
      <c r="K492" s="89">
        <v>0</v>
      </c>
      <c r="L492" s="89">
        <v>0</v>
      </c>
      <c r="M492" s="89">
        <v>0</v>
      </c>
      <c r="N492" s="89">
        <v>700000</v>
      </c>
      <c r="Q492" s="98"/>
    </row>
    <row r="493" spans="1:14" ht="30" customHeight="1">
      <c r="A493" s="132"/>
      <c r="B493" s="253" t="s">
        <v>168</v>
      </c>
      <c r="C493" s="254"/>
      <c r="D493" s="86">
        <f aca="true" t="shared" si="258" ref="D493:N493">D494</f>
        <v>25000</v>
      </c>
      <c r="E493" s="86">
        <f t="shared" si="254"/>
        <v>0</v>
      </c>
      <c r="F493" s="86">
        <f>SUM(G493:N493)</f>
        <v>25000</v>
      </c>
      <c r="G493" s="86">
        <f t="shared" si="258"/>
        <v>25000</v>
      </c>
      <c r="H493" s="86">
        <f t="shared" si="258"/>
        <v>0</v>
      </c>
      <c r="I493" s="86">
        <f t="shared" si="258"/>
        <v>0</v>
      </c>
      <c r="J493" s="86">
        <f t="shared" si="258"/>
        <v>0</v>
      </c>
      <c r="K493" s="86">
        <f t="shared" si="258"/>
        <v>0</v>
      </c>
      <c r="L493" s="86">
        <f t="shared" si="258"/>
        <v>0</v>
      </c>
      <c r="M493" s="86">
        <f t="shared" si="258"/>
        <v>0</v>
      </c>
      <c r="N493" s="86">
        <f t="shared" si="258"/>
        <v>0</v>
      </c>
    </row>
    <row r="494" spans="1:14" ht="24.75" customHeight="1">
      <c r="A494" s="105" t="s">
        <v>342</v>
      </c>
      <c r="B494" s="213" t="s">
        <v>169</v>
      </c>
      <c r="C494" s="214"/>
      <c r="D494" s="90">
        <f>D498</f>
        <v>25000</v>
      </c>
      <c r="E494" s="90">
        <f t="shared" si="254"/>
        <v>0</v>
      </c>
      <c r="F494" s="94">
        <f>SUM(G494:N494)</f>
        <v>25000</v>
      </c>
      <c r="G494" s="90">
        <f aca="true" t="shared" si="259" ref="G494:N494">G498</f>
        <v>25000</v>
      </c>
      <c r="H494" s="90">
        <f t="shared" si="259"/>
        <v>0</v>
      </c>
      <c r="I494" s="90">
        <f t="shared" si="259"/>
        <v>0</v>
      </c>
      <c r="J494" s="90">
        <f t="shared" si="259"/>
        <v>0</v>
      </c>
      <c r="K494" s="90">
        <f t="shared" si="259"/>
        <v>0</v>
      </c>
      <c r="L494" s="90">
        <f t="shared" si="259"/>
        <v>0</v>
      </c>
      <c r="M494" s="90">
        <f t="shared" si="259"/>
        <v>0</v>
      </c>
      <c r="N494" s="90">
        <f t="shared" si="259"/>
        <v>0</v>
      </c>
    </row>
    <row r="495" spans="1:17" s="97" customFormat="1" ht="15" customHeight="1">
      <c r="A495" s="232" t="s">
        <v>11</v>
      </c>
      <c r="B495" s="232" t="s">
        <v>95</v>
      </c>
      <c r="C495" s="220" t="s">
        <v>15</v>
      </c>
      <c r="D495" s="232" t="s">
        <v>309</v>
      </c>
      <c r="E495" s="232" t="s">
        <v>310</v>
      </c>
      <c r="F495" s="243" t="s">
        <v>311</v>
      </c>
      <c r="G495" s="220" t="s">
        <v>312</v>
      </c>
      <c r="H495" s="220"/>
      <c r="I495" s="220"/>
      <c r="J495" s="220"/>
      <c r="K495" s="220"/>
      <c r="L495" s="220"/>
      <c r="M495" s="220"/>
      <c r="N495" s="220"/>
      <c r="Q495" s="98"/>
    </row>
    <row r="496" spans="1:17" s="149" customFormat="1" ht="44.25" customHeight="1">
      <c r="A496" s="220"/>
      <c r="B496" s="220"/>
      <c r="C496" s="220"/>
      <c r="D496" s="220"/>
      <c r="E496" s="220"/>
      <c r="F496" s="244"/>
      <c r="G496" s="99" t="s">
        <v>72</v>
      </c>
      <c r="H496" s="99" t="s">
        <v>12</v>
      </c>
      <c r="I496" s="99" t="s">
        <v>75</v>
      </c>
      <c r="J496" s="99" t="s">
        <v>73</v>
      </c>
      <c r="K496" s="99" t="s">
        <v>13</v>
      </c>
      <c r="L496" s="199" t="s">
        <v>231</v>
      </c>
      <c r="M496" s="99" t="s">
        <v>232</v>
      </c>
      <c r="N496" s="99" t="s">
        <v>99</v>
      </c>
      <c r="Q496" s="150"/>
    </row>
    <row r="497" spans="1:17" s="97" customFormat="1" ht="10.5" customHeight="1">
      <c r="A497" s="82">
        <v>1</v>
      </c>
      <c r="B497" s="82">
        <v>2</v>
      </c>
      <c r="C497" s="82">
        <v>3</v>
      </c>
      <c r="D497" s="82">
        <v>4</v>
      </c>
      <c r="E497" s="82">
        <v>5</v>
      </c>
      <c r="F497" s="82">
        <v>6</v>
      </c>
      <c r="G497" s="82">
        <v>7</v>
      </c>
      <c r="H497" s="82">
        <v>8</v>
      </c>
      <c r="I497" s="82">
        <v>9</v>
      </c>
      <c r="J497" s="82">
        <v>10</v>
      </c>
      <c r="K497" s="82">
        <v>11</v>
      </c>
      <c r="L497" s="82">
        <v>12</v>
      </c>
      <c r="M497" s="82">
        <v>13</v>
      </c>
      <c r="N497" s="82">
        <v>14</v>
      </c>
      <c r="Q497" s="98"/>
    </row>
    <row r="498" spans="1:14" ht="21" customHeight="1">
      <c r="A498" s="100"/>
      <c r="B498" s="74">
        <v>3</v>
      </c>
      <c r="C498" s="106" t="s">
        <v>3</v>
      </c>
      <c r="D498" s="88">
        <f>D499</f>
        <v>25000</v>
      </c>
      <c r="E498" s="88">
        <f aca="true" t="shared" si="260" ref="E498:E524">F498-D498</f>
        <v>0</v>
      </c>
      <c r="F498" s="88">
        <f>SUM(G498:N498)</f>
        <v>25000</v>
      </c>
      <c r="G498" s="88">
        <f>G499</f>
        <v>25000</v>
      </c>
      <c r="H498" s="88">
        <f aca="true" t="shared" si="261" ref="H498:N499">H499</f>
        <v>0</v>
      </c>
      <c r="I498" s="88">
        <f t="shared" si="261"/>
        <v>0</v>
      </c>
      <c r="J498" s="88">
        <f t="shared" si="261"/>
        <v>0</v>
      </c>
      <c r="K498" s="88">
        <f t="shared" si="261"/>
        <v>0</v>
      </c>
      <c r="L498" s="88">
        <f t="shared" si="261"/>
        <v>0</v>
      </c>
      <c r="M498" s="88">
        <f t="shared" si="261"/>
        <v>0</v>
      </c>
      <c r="N498" s="88">
        <f t="shared" si="261"/>
        <v>0</v>
      </c>
    </row>
    <row r="499" spans="1:14" ht="18" customHeight="1">
      <c r="A499" s="100"/>
      <c r="B499" s="74">
        <v>38</v>
      </c>
      <c r="C499" s="106" t="s">
        <v>120</v>
      </c>
      <c r="D499" s="88">
        <f>D500</f>
        <v>25000</v>
      </c>
      <c r="E499" s="88">
        <f t="shared" si="260"/>
        <v>0</v>
      </c>
      <c r="F499" s="88">
        <f>SUM(G499:N499)</f>
        <v>25000</v>
      </c>
      <c r="G499" s="88">
        <f>G500</f>
        <v>25000</v>
      </c>
      <c r="H499" s="88">
        <f t="shared" si="261"/>
        <v>0</v>
      </c>
      <c r="I499" s="88">
        <f t="shared" si="261"/>
        <v>0</v>
      </c>
      <c r="J499" s="88">
        <f t="shared" si="261"/>
        <v>0</v>
      </c>
      <c r="K499" s="88">
        <f t="shared" si="261"/>
        <v>0</v>
      </c>
      <c r="L499" s="88">
        <f t="shared" si="261"/>
        <v>0</v>
      </c>
      <c r="M499" s="88">
        <f t="shared" si="261"/>
        <v>0</v>
      </c>
      <c r="N499" s="88">
        <f t="shared" si="261"/>
        <v>0</v>
      </c>
    </row>
    <row r="500" spans="1:17" s="97" customFormat="1" ht="15" customHeight="1">
      <c r="A500" s="107"/>
      <c r="B500" s="72"/>
      <c r="C500" s="54" t="s">
        <v>278</v>
      </c>
      <c r="D500" s="89">
        <v>25000</v>
      </c>
      <c r="E500" s="88">
        <f t="shared" si="260"/>
        <v>0</v>
      </c>
      <c r="F500" s="89">
        <f>SUM(G500:N500)</f>
        <v>25000</v>
      </c>
      <c r="G500" s="89">
        <v>25000</v>
      </c>
      <c r="H500" s="89">
        <v>0</v>
      </c>
      <c r="I500" s="89">
        <v>0</v>
      </c>
      <c r="J500" s="89">
        <v>0</v>
      </c>
      <c r="K500" s="89">
        <v>0</v>
      </c>
      <c r="L500" s="89">
        <v>0</v>
      </c>
      <c r="M500" s="89">
        <v>0</v>
      </c>
      <c r="N500" s="89">
        <v>0</v>
      </c>
      <c r="Q500" s="98"/>
    </row>
    <row r="501" spans="1:14" ht="30" customHeight="1">
      <c r="A501" s="117"/>
      <c r="B501" s="217" t="s">
        <v>170</v>
      </c>
      <c r="C501" s="218"/>
      <c r="D501" s="86">
        <f>D502+D506</f>
        <v>37000</v>
      </c>
      <c r="E501" s="86">
        <f t="shared" si="260"/>
        <v>0</v>
      </c>
      <c r="F501" s="86">
        <f aca="true" t="shared" si="262" ref="F501:F514">SUM(G501:N501)</f>
        <v>37000</v>
      </c>
      <c r="G501" s="86">
        <f>G502+G506</f>
        <v>37000</v>
      </c>
      <c r="H501" s="86">
        <f aca="true" t="shared" si="263" ref="H501:N501">H502+H506</f>
        <v>0</v>
      </c>
      <c r="I501" s="86">
        <f t="shared" si="263"/>
        <v>0</v>
      </c>
      <c r="J501" s="86">
        <f t="shared" si="263"/>
        <v>0</v>
      </c>
      <c r="K501" s="86">
        <f t="shared" si="263"/>
        <v>0</v>
      </c>
      <c r="L501" s="86">
        <f t="shared" si="263"/>
        <v>0</v>
      </c>
      <c r="M501" s="86">
        <f t="shared" si="263"/>
        <v>0</v>
      </c>
      <c r="N501" s="86">
        <f t="shared" si="263"/>
        <v>0</v>
      </c>
    </row>
    <row r="502" spans="1:14" ht="24.75" customHeight="1">
      <c r="A502" s="105" t="s">
        <v>318</v>
      </c>
      <c r="B502" s="213" t="s">
        <v>171</v>
      </c>
      <c r="C502" s="214"/>
      <c r="D502" s="90">
        <f>D503</f>
        <v>14000</v>
      </c>
      <c r="E502" s="90">
        <f t="shared" si="260"/>
        <v>0</v>
      </c>
      <c r="F502" s="94">
        <f t="shared" si="262"/>
        <v>14000</v>
      </c>
      <c r="G502" s="90">
        <f>G503</f>
        <v>14000</v>
      </c>
      <c r="H502" s="90">
        <f aca="true" t="shared" si="264" ref="H502:N508">H503</f>
        <v>0</v>
      </c>
      <c r="I502" s="90">
        <f t="shared" si="264"/>
        <v>0</v>
      </c>
      <c r="J502" s="90">
        <f t="shared" si="264"/>
        <v>0</v>
      </c>
      <c r="K502" s="90">
        <f t="shared" si="264"/>
        <v>0</v>
      </c>
      <c r="L502" s="90">
        <f t="shared" si="264"/>
        <v>0</v>
      </c>
      <c r="M502" s="90">
        <f t="shared" si="264"/>
        <v>0</v>
      </c>
      <c r="N502" s="90">
        <f t="shared" si="264"/>
        <v>0</v>
      </c>
    </row>
    <row r="503" spans="1:14" ht="21" customHeight="1">
      <c r="A503" s="100"/>
      <c r="B503" s="74">
        <v>3</v>
      </c>
      <c r="C503" s="106" t="s">
        <v>3</v>
      </c>
      <c r="D503" s="88">
        <f>D504</f>
        <v>14000</v>
      </c>
      <c r="E503" s="88">
        <f t="shared" si="260"/>
        <v>0</v>
      </c>
      <c r="F503" s="88">
        <f t="shared" si="262"/>
        <v>14000</v>
      </c>
      <c r="G503" s="88">
        <f>G504</f>
        <v>14000</v>
      </c>
      <c r="H503" s="88">
        <f t="shared" si="264"/>
        <v>0</v>
      </c>
      <c r="I503" s="88">
        <f t="shared" si="264"/>
        <v>0</v>
      </c>
      <c r="J503" s="88">
        <f t="shared" si="264"/>
        <v>0</v>
      </c>
      <c r="K503" s="88">
        <f t="shared" si="264"/>
        <v>0</v>
      </c>
      <c r="L503" s="88">
        <f t="shared" si="264"/>
        <v>0</v>
      </c>
      <c r="M503" s="88">
        <f t="shared" si="264"/>
        <v>0</v>
      </c>
      <c r="N503" s="88">
        <f t="shared" si="264"/>
        <v>0</v>
      </c>
    </row>
    <row r="504" spans="1:14" ht="18" customHeight="1">
      <c r="A504" s="100"/>
      <c r="B504" s="74">
        <v>38</v>
      </c>
      <c r="C504" s="106" t="s">
        <v>120</v>
      </c>
      <c r="D504" s="88">
        <f>D505</f>
        <v>14000</v>
      </c>
      <c r="E504" s="88">
        <f t="shared" si="260"/>
        <v>0</v>
      </c>
      <c r="F504" s="88">
        <f t="shared" si="262"/>
        <v>14000</v>
      </c>
      <c r="G504" s="88">
        <f>G505</f>
        <v>14000</v>
      </c>
      <c r="H504" s="88">
        <f t="shared" si="264"/>
        <v>0</v>
      </c>
      <c r="I504" s="88">
        <f t="shared" si="264"/>
        <v>0</v>
      </c>
      <c r="J504" s="88">
        <f t="shared" si="264"/>
        <v>0</v>
      </c>
      <c r="K504" s="88">
        <f t="shared" si="264"/>
        <v>0</v>
      </c>
      <c r="L504" s="88">
        <f t="shared" si="264"/>
        <v>0</v>
      </c>
      <c r="M504" s="88">
        <f t="shared" si="264"/>
        <v>0</v>
      </c>
      <c r="N504" s="88">
        <f t="shared" si="264"/>
        <v>0</v>
      </c>
    </row>
    <row r="505" spans="1:17" s="97" customFormat="1" ht="15" customHeight="1">
      <c r="A505" s="107"/>
      <c r="B505" s="72"/>
      <c r="C505" s="54" t="s">
        <v>278</v>
      </c>
      <c r="D505" s="89">
        <v>14000</v>
      </c>
      <c r="E505" s="88">
        <f t="shared" si="260"/>
        <v>0</v>
      </c>
      <c r="F505" s="89">
        <f t="shared" si="262"/>
        <v>14000</v>
      </c>
      <c r="G505" s="89">
        <v>14000</v>
      </c>
      <c r="H505" s="89">
        <v>0</v>
      </c>
      <c r="I505" s="89">
        <v>0</v>
      </c>
      <c r="J505" s="89">
        <v>0</v>
      </c>
      <c r="K505" s="89">
        <v>0</v>
      </c>
      <c r="L505" s="89">
        <v>0</v>
      </c>
      <c r="M505" s="89">
        <v>0</v>
      </c>
      <c r="N505" s="89">
        <v>0</v>
      </c>
      <c r="Q505" s="98"/>
    </row>
    <row r="506" spans="1:14" ht="24.75" customHeight="1">
      <c r="A506" s="105" t="s">
        <v>318</v>
      </c>
      <c r="B506" s="213" t="s">
        <v>172</v>
      </c>
      <c r="C506" s="214"/>
      <c r="D506" s="90">
        <f>D507</f>
        <v>23000</v>
      </c>
      <c r="E506" s="90">
        <f t="shared" si="260"/>
        <v>0</v>
      </c>
      <c r="F506" s="94">
        <f t="shared" si="262"/>
        <v>23000</v>
      </c>
      <c r="G506" s="90">
        <f>G507</f>
        <v>23000</v>
      </c>
      <c r="H506" s="90">
        <f t="shared" si="264"/>
        <v>0</v>
      </c>
      <c r="I506" s="90">
        <f t="shared" si="264"/>
        <v>0</v>
      </c>
      <c r="J506" s="90">
        <f t="shared" si="264"/>
        <v>0</v>
      </c>
      <c r="K506" s="90">
        <f t="shared" si="264"/>
        <v>0</v>
      </c>
      <c r="L506" s="90">
        <f t="shared" si="264"/>
        <v>0</v>
      </c>
      <c r="M506" s="90">
        <f t="shared" si="264"/>
        <v>0</v>
      </c>
      <c r="N506" s="90">
        <f t="shared" si="264"/>
        <v>0</v>
      </c>
    </row>
    <row r="507" spans="1:14" ht="21" customHeight="1">
      <c r="A507" s="100"/>
      <c r="B507" s="74">
        <v>3</v>
      </c>
      <c r="C507" s="106" t="s">
        <v>3</v>
      </c>
      <c r="D507" s="88">
        <f>D508</f>
        <v>23000</v>
      </c>
      <c r="E507" s="88">
        <f t="shared" si="260"/>
        <v>0</v>
      </c>
      <c r="F507" s="88">
        <f t="shared" si="262"/>
        <v>23000</v>
      </c>
      <c r="G507" s="88">
        <f>G508</f>
        <v>23000</v>
      </c>
      <c r="H507" s="88">
        <f t="shared" si="264"/>
        <v>0</v>
      </c>
      <c r="I507" s="88">
        <f t="shared" si="264"/>
        <v>0</v>
      </c>
      <c r="J507" s="88">
        <f t="shared" si="264"/>
        <v>0</v>
      </c>
      <c r="K507" s="88">
        <f t="shared" si="264"/>
        <v>0</v>
      </c>
      <c r="L507" s="88">
        <f t="shared" si="264"/>
        <v>0</v>
      </c>
      <c r="M507" s="88">
        <f t="shared" si="264"/>
        <v>0</v>
      </c>
      <c r="N507" s="88">
        <f t="shared" si="264"/>
        <v>0</v>
      </c>
    </row>
    <row r="508" spans="1:14" ht="18" customHeight="1">
      <c r="A508" s="100"/>
      <c r="B508" s="74">
        <v>38</v>
      </c>
      <c r="C508" s="106" t="s">
        <v>120</v>
      </c>
      <c r="D508" s="88">
        <f>D509</f>
        <v>23000</v>
      </c>
      <c r="E508" s="88">
        <f t="shared" si="260"/>
        <v>0</v>
      </c>
      <c r="F508" s="88">
        <f t="shared" si="262"/>
        <v>23000</v>
      </c>
      <c r="G508" s="88">
        <f>G509</f>
        <v>23000</v>
      </c>
      <c r="H508" s="88">
        <f t="shared" si="264"/>
        <v>0</v>
      </c>
      <c r="I508" s="88">
        <f t="shared" si="264"/>
        <v>0</v>
      </c>
      <c r="J508" s="88">
        <f t="shared" si="264"/>
        <v>0</v>
      </c>
      <c r="K508" s="88">
        <f t="shared" si="264"/>
        <v>0</v>
      </c>
      <c r="L508" s="88">
        <f t="shared" si="264"/>
        <v>0</v>
      </c>
      <c r="M508" s="88">
        <f t="shared" si="264"/>
        <v>0</v>
      </c>
      <c r="N508" s="88">
        <f t="shared" si="264"/>
        <v>0</v>
      </c>
    </row>
    <row r="509" spans="1:17" s="97" customFormat="1" ht="15" customHeight="1">
      <c r="A509" s="107"/>
      <c r="B509" s="72"/>
      <c r="C509" s="54" t="s">
        <v>278</v>
      </c>
      <c r="D509" s="89">
        <v>23000</v>
      </c>
      <c r="E509" s="88">
        <f t="shared" si="260"/>
        <v>0</v>
      </c>
      <c r="F509" s="89">
        <f t="shared" si="262"/>
        <v>23000</v>
      </c>
      <c r="G509" s="89">
        <v>23000</v>
      </c>
      <c r="H509" s="89">
        <v>0</v>
      </c>
      <c r="I509" s="89">
        <v>0</v>
      </c>
      <c r="J509" s="89">
        <v>0</v>
      </c>
      <c r="K509" s="89">
        <v>0</v>
      </c>
      <c r="L509" s="89">
        <v>0</v>
      </c>
      <c r="M509" s="89">
        <v>0</v>
      </c>
      <c r="N509" s="89">
        <v>0</v>
      </c>
      <c r="Q509" s="98"/>
    </row>
    <row r="510" spans="1:14" ht="30" customHeight="1">
      <c r="A510" s="117"/>
      <c r="B510" s="217" t="s">
        <v>173</v>
      </c>
      <c r="C510" s="218"/>
      <c r="D510" s="86">
        <f>D511+D515+D519</f>
        <v>91000</v>
      </c>
      <c r="E510" s="86">
        <f t="shared" si="260"/>
        <v>50000</v>
      </c>
      <c r="F510" s="86">
        <f t="shared" si="262"/>
        <v>141000</v>
      </c>
      <c r="G510" s="86">
        <f aca="true" t="shared" si="265" ref="G510:N510">G511+G515+G519</f>
        <v>141000</v>
      </c>
      <c r="H510" s="86">
        <f t="shared" si="265"/>
        <v>0</v>
      </c>
      <c r="I510" s="86">
        <f t="shared" si="265"/>
        <v>0</v>
      </c>
      <c r="J510" s="86">
        <f t="shared" si="265"/>
        <v>0</v>
      </c>
      <c r="K510" s="86">
        <f t="shared" si="265"/>
        <v>0</v>
      </c>
      <c r="L510" s="86">
        <f t="shared" si="265"/>
        <v>0</v>
      </c>
      <c r="M510" s="86">
        <f t="shared" si="265"/>
        <v>0</v>
      </c>
      <c r="N510" s="86">
        <f t="shared" si="265"/>
        <v>0</v>
      </c>
    </row>
    <row r="511" spans="1:14" ht="24.75" customHeight="1">
      <c r="A511" s="105" t="s">
        <v>343</v>
      </c>
      <c r="B511" s="213" t="s">
        <v>174</v>
      </c>
      <c r="C511" s="214"/>
      <c r="D511" s="90">
        <f aca="true" t="shared" si="266" ref="D511:N511">D512</f>
        <v>73000</v>
      </c>
      <c r="E511" s="90">
        <f t="shared" si="260"/>
        <v>50000</v>
      </c>
      <c r="F511" s="94">
        <f t="shared" si="262"/>
        <v>123000</v>
      </c>
      <c r="G511" s="90">
        <f t="shared" si="266"/>
        <v>123000</v>
      </c>
      <c r="H511" s="90">
        <f t="shared" si="266"/>
        <v>0</v>
      </c>
      <c r="I511" s="90">
        <f t="shared" si="266"/>
        <v>0</v>
      </c>
      <c r="J511" s="90">
        <f t="shared" si="266"/>
        <v>0</v>
      </c>
      <c r="K511" s="90">
        <f t="shared" si="266"/>
        <v>0</v>
      </c>
      <c r="L511" s="90">
        <f t="shared" si="266"/>
        <v>0</v>
      </c>
      <c r="M511" s="90">
        <f t="shared" si="266"/>
        <v>0</v>
      </c>
      <c r="N511" s="90">
        <f t="shared" si="266"/>
        <v>0</v>
      </c>
    </row>
    <row r="512" spans="1:14" ht="21" customHeight="1">
      <c r="A512" s="100"/>
      <c r="B512" s="74">
        <v>3</v>
      </c>
      <c r="C512" s="106" t="s">
        <v>3</v>
      </c>
      <c r="D512" s="88">
        <f>D513</f>
        <v>73000</v>
      </c>
      <c r="E512" s="88">
        <f t="shared" si="260"/>
        <v>50000</v>
      </c>
      <c r="F512" s="88">
        <f t="shared" si="262"/>
        <v>123000</v>
      </c>
      <c r="G512" s="88">
        <f>G513</f>
        <v>123000</v>
      </c>
      <c r="H512" s="88">
        <f aca="true" t="shared" si="267" ref="H512:N512">H513</f>
        <v>0</v>
      </c>
      <c r="I512" s="88">
        <f t="shared" si="267"/>
        <v>0</v>
      </c>
      <c r="J512" s="88">
        <f t="shared" si="267"/>
        <v>0</v>
      </c>
      <c r="K512" s="88">
        <f t="shared" si="267"/>
        <v>0</v>
      </c>
      <c r="L512" s="88">
        <f t="shared" si="267"/>
        <v>0</v>
      </c>
      <c r="M512" s="88">
        <f t="shared" si="267"/>
        <v>0</v>
      </c>
      <c r="N512" s="88">
        <f t="shared" si="267"/>
        <v>0</v>
      </c>
    </row>
    <row r="513" spans="1:14" ht="18" customHeight="1">
      <c r="A513" s="100"/>
      <c r="B513" s="74" t="s">
        <v>94</v>
      </c>
      <c r="C513" s="106" t="s">
        <v>127</v>
      </c>
      <c r="D513" s="88">
        <f>D514</f>
        <v>73000</v>
      </c>
      <c r="E513" s="88">
        <f t="shared" si="260"/>
        <v>50000</v>
      </c>
      <c r="F513" s="88">
        <f t="shared" si="262"/>
        <v>123000</v>
      </c>
      <c r="G513" s="88">
        <f aca="true" t="shared" si="268" ref="G513:N513">G514</f>
        <v>123000</v>
      </c>
      <c r="H513" s="88">
        <f t="shared" si="268"/>
        <v>0</v>
      </c>
      <c r="I513" s="88">
        <f t="shared" si="268"/>
        <v>0</v>
      </c>
      <c r="J513" s="88">
        <f t="shared" si="268"/>
        <v>0</v>
      </c>
      <c r="K513" s="88">
        <f t="shared" si="268"/>
        <v>0</v>
      </c>
      <c r="L513" s="88">
        <f t="shared" si="268"/>
        <v>0</v>
      </c>
      <c r="M513" s="88">
        <f t="shared" si="268"/>
        <v>0</v>
      </c>
      <c r="N513" s="88">
        <f t="shared" si="268"/>
        <v>0</v>
      </c>
    </row>
    <row r="514" spans="1:17" s="97" customFormat="1" ht="15" customHeight="1">
      <c r="A514" s="107"/>
      <c r="B514" s="72"/>
      <c r="C514" s="54" t="s">
        <v>278</v>
      </c>
      <c r="D514" s="89">
        <v>73000</v>
      </c>
      <c r="E514" s="88">
        <f t="shared" si="260"/>
        <v>50000</v>
      </c>
      <c r="F514" s="89">
        <f t="shared" si="262"/>
        <v>123000</v>
      </c>
      <c r="G514" s="89">
        <v>123000</v>
      </c>
      <c r="H514" s="89">
        <v>0</v>
      </c>
      <c r="I514" s="89">
        <v>0</v>
      </c>
      <c r="J514" s="89">
        <v>0</v>
      </c>
      <c r="K514" s="89">
        <v>0</v>
      </c>
      <c r="L514" s="89">
        <v>0</v>
      </c>
      <c r="M514" s="89">
        <v>0</v>
      </c>
      <c r="N514" s="89">
        <v>0</v>
      </c>
      <c r="Q514" s="98"/>
    </row>
    <row r="515" spans="1:14" ht="24.75" customHeight="1">
      <c r="A515" s="105" t="s">
        <v>344</v>
      </c>
      <c r="B515" s="213" t="s">
        <v>175</v>
      </c>
      <c r="C515" s="214"/>
      <c r="D515" s="90">
        <f>D516</f>
        <v>18000</v>
      </c>
      <c r="E515" s="90">
        <f t="shared" si="260"/>
        <v>0</v>
      </c>
      <c r="F515" s="90">
        <f aca="true" t="shared" si="269" ref="F515:F522">SUM(G515:N515)</f>
        <v>18000</v>
      </c>
      <c r="G515" s="90">
        <f aca="true" t="shared" si="270" ref="G515:N515">G516</f>
        <v>18000</v>
      </c>
      <c r="H515" s="90">
        <f t="shared" si="270"/>
        <v>0</v>
      </c>
      <c r="I515" s="90">
        <f t="shared" si="270"/>
        <v>0</v>
      </c>
      <c r="J515" s="90">
        <f t="shared" si="270"/>
        <v>0</v>
      </c>
      <c r="K515" s="90">
        <f t="shared" si="270"/>
        <v>0</v>
      </c>
      <c r="L515" s="90">
        <f t="shared" si="270"/>
        <v>0</v>
      </c>
      <c r="M515" s="90">
        <f t="shared" si="270"/>
        <v>0</v>
      </c>
      <c r="N515" s="90">
        <f t="shared" si="270"/>
        <v>0</v>
      </c>
    </row>
    <row r="516" spans="1:14" ht="21" customHeight="1">
      <c r="A516" s="100"/>
      <c r="B516" s="74">
        <v>3</v>
      </c>
      <c r="C516" s="106" t="s">
        <v>3</v>
      </c>
      <c r="D516" s="88">
        <f>D517</f>
        <v>18000</v>
      </c>
      <c r="E516" s="88">
        <f t="shared" si="260"/>
        <v>0</v>
      </c>
      <c r="F516" s="145">
        <f t="shared" si="269"/>
        <v>18000</v>
      </c>
      <c r="G516" s="88">
        <f aca="true" t="shared" si="271" ref="G516:N516">G517</f>
        <v>18000</v>
      </c>
      <c r="H516" s="88">
        <f t="shared" si="271"/>
        <v>0</v>
      </c>
      <c r="I516" s="88">
        <f t="shared" si="271"/>
        <v>0</v>
      </c>
      <c r="J516" s="88">
        <f t="shared" si="271"/>
        <v>0</v>
      </c>
      <c r="K516" s="88">
        <f t="shared" si="271"/>
        <v>0</v>
      </c>
      <c r="L516" s="88">
        <f t="shared" si="271"/>
        <v>0</v>
      </c>
      <c r="M516" s="88">
        <f t="shared" si="271"/>
        <v>0</v>
      </c>
      <c r="N516" s="88">
        <f t="shared" si="271"/>
        <v>0</v>
      </c>
    </row>
    <row r="517" spans="1:14" ht="18" customHeight="1">
      <c r="A517" s="100"/>
      <c r="B517" s="74" t="s">
        <v>94</v>
      </c>
      <c r="C517" s="106" t="s">
        <v>127</v>
      </c>
      <c r="D517" s="88">
        <f>D518</f>
        <v>18000</v>
      </c>
      <c r="E517" s="88">
        <f t="shared" si="260"/>
        <v>0</v>
      </c>
      <c r="F517" s="88">
        <f t="shared" si="269"/>
        <v>18000</v>
      </c>
      <c r="G517" s="88">
        <f aca="true" t="shared" si="272" ref="G517:N517">G518</f>
        <v>18000</v>
      </c>
      <c r="H517" s="88">
        <f t="shared" si="272"/>
        <v>0</v>
      </c>
      <c r="I517" s="88">
        <f t="shared" si="272"/>
        <v>0</v>
      </c>
      <c r="J517" s="88">
        <f t="shared" si="272"/>
        <v>0</v>
      </c>
      <c r="K517" s="88">
        <f t="shared" si="272"/>
        <v>0</v>
      </c>
      <c r="L517" s="88">
        <f t="shared" si="272"/>
        <v>0</v>
      </c>
      <c r="M517" s="88">
        <f t="shared" si="272"/>
        <v>0</v>
      </c>
      <c r="N517" s="88">
        <f t="shared" si="272"/>
        <v>0</v>
      </c>
    </row>
    <row r="518" spans="1:17" s="97" customFormat="1" ht="15" customHeight="1">
      <c r="A518" s="107"/>
      <c r="B518" s="72"/>
      <c r="C518" s="54" t="s">
        <v>278</v>
      </c>
      <c r="D518" s="89">
        <v>18000</v>
      </c>
      <c r="E518" s="88">
        <f t="shared" si="260"/>
        <v>0</v>
      </c>
      <c r="F518" s="89">
        <f t="shared" si="269"/>
        <v>18000</v>
      </c>
      <c r="G518" s="89">
        <v>18000</v>
      </c>
      <c r="H518" s="89">
        <v>0</v>
      </c>
      <c r="I518" s="89">
        <v>0</v>
      </c>
      <c r="J518" s="89">
        <v>0</v>
      </c>
      <c r="K518" s="89">
        <v>0</v>
      </c>
      <c r="L518" s="89">
        <v>0</v>
      </c>
      <c r="M518" s="89">
        <v>0</v>
      </c>
      <c r="N518" s="89">
        <v>0</v>
      </c>
      <c r="Q518" s="98"/>
    </row>
    <row r="519" spans="1:14" ht="32.25" customHeight="1">
      <c r="A519" s="105" t="s">
        <v>343</v>
      </c>
      <c r="B519" s="213" t="s">
        <v>255</v>
      </c>
      <c r="C519" s="214"/>
      <c r="D519" s="90">
        <f aca="true" t="shared" si="273" ref="D519:N520">D520</f>
        <v>0</v>
      </c>
      <c r="E519" s="90">
        <f t="shared" si="260"/>
        <v>0</v>
      </c>
      <c r="F519" s="94">
        <f t="shared" si="269"/>
        <v>0</v>
      </c>
      <c r="G519" s="90">
        <f t="shared" si="273"/>
        <v>0</v>
      </c>
      <c r="H519" s="90">
        <f t="shared" si="273"/>
        <v>0</v>
      </c>
      <c r="I519" s="90">
        <f t="shared" si="273"/>
        <v>0</v>
      </c>
      <c r="J519" s="90">
        <f t="shared" si="273"/>
        <v>0</v>
      </c>
      <c r="K519" s="90">
        <f t="shared" si="273"/>
        <v>0</v>
      </c>
      <c r="L519" s="90">
        <f t="shared" si="273"/>
        <v>0</v>
      </c>
      <c r="M519" s="90">
        <f t="shared" si="273"/>
        <v>0</v>
      </c>
      <c r="N519" s="90">
        <f t="shared" si="273"/>
        <v>0</v>
      </c>
    </row>
    <row r="520" spans="1:14" ht="21" customHeight="1">
      <c r="A520" s="100"/>
      <c r="B520" s="74" t="s">
        <v>81</v>
      </c>
      <c r="C520" s="74" t="s">
        <v>117</v>
      </c>
      <c r="D520" s="88">
        <f>D521</f>
        <v>0</v>
      </c>
      <c r="E520" s="88">
        <f t="shared" si="260"/>
        <v>0</v>
      </c>
      <c r="F520" s="88">
        <f t="shared" si="269"/>
        <v>0</v>
      </c>
      <c r="G520" s="88">
        <f>G521</f>
        <v>0</v>
      </c>
      <c r="H520" s="88">
        <f t="shared" si="273"/>
        <v>0</v>
      </c>
      <c r="I520" s="88">
        <f t="shared" si="273"/>
        <v>0</v>
      </c>
      <c r="J520" s="88">
        <f t="shared" si="273"/>
        <v>0</v>
      </c>
      <c r="K520" s="88">
        <f t="shared" si="273"/>
        <v>0</v>
      </c>
      <c r="L520" s="88">
        <f t="shared" si="273"/>
        <v>0</v>
      </c>
      <c r="M520" s="88">
        <f t="shared" si="273"/>
        <v>0</v>
      </c>
      <c r="N520" s="88">
        <f t="shared" si="273"/>
        <v>0</v>
      </c>
    </row>
    <row r="521" spans="1:14" ht="18" customHeight="1">
      <c r="A521" s="100"/>
      <c r="B521" s="74" t="s">
        <v>85</v>
      </c>
      <c r="C521" s="74" t="s">
        <v>131</v>
      </c>
      <c r="D521" s="88">
        <f>D522+D523</f>
        <v>0</v>
      </c>
      <c r="E521" s="88">
        <f t="shared" si="260"/>
        <v>0</v>
      </c>
      <c r="F521" s="88">
        <f t="shared" si="269"/>
        <v>0</v>
      </c>
      <c r="G521" s="88">
        <f>G522+G523</f>
        <v>0</v>
      </c>
      <c r="H521" s="88">
        <f aca="true" t="shared" si="274" ref="H521:N521">H522+H523</f>
        <v>0</v>
      </c>
      <c r="I521" s="88">
        <f t="shared" si="274"/>
        <v>0</v>
      </c>
      <c r="J521" s="88">
        <f t="shared" si="274"/>
        <v>0</v>
      </c>
      <c r="K521" s="88">
        <f t="shared" si="274"/>
        <v>0</v>
      </c>
      <c r="L521" s="88">
        <f t="shared" si="274"/>
        <v>0</v>
      </c>
      <c r="M521" s="88">
        <f t="shared" si="274"/>
        <v>0</v>
      </c>
      <c r="N521" s="88">
        <f t="shared" si="274"/>
        <v>0</v>
      </c>
    </row>
    <row r="522" spans="1:17" s="83" customFormat="1" ht="22.5" customHeight="1">
      <c r="A522" s="118"/>
      <c r="B522" s="119"/>
      <c r="C522" s="54" t="s">
        <v>278</v>
      </c>
      <c r="D522" s="138">
        <v>0</v>
      </c>
      <c r="E522" s="88">
        <f t="shared" si="260"/>
        <v>0</v>
      </c>
      <c r="F522" s="138">
        <f t="shared" si="269"/>
        <v>0</v>
      </c>
      <c r="G522" s="138">
        <v>0</v>
      </c>
      <c r="H522" s="138">
        <v>0</v>
      </c>
      <c r="I522" s="138">
        <v>0</v>
      </c>
      <c r="J522" s="138">
        <v>0</v>
      </c>
      <c r="K522" s="138">
        <v>0</v>
      </c>
      <c r="L522" s="138">
        <v>0</v>
      </c>
      <c r="M522" s="138">
        <v>0</v>
      </c>
      <c r="N522" s="138">
        <v>0</v>
      </c>
      <c r="Q522" s="84"/>
    </row>
    <row r="523" spans="1:17" s="83" customFormat="1" ht="22.5" customHeight="1">
      <c r="A523" s="118"/>
      <c r="B523" s="119"/>
      <c r="C523" s="54" t="s">
        <v>283</v>
      </c>
      <c r="D523" s="138">
        <v>0</v>
      </c>
      <c r="E523" s="88">
        <f t="shared" si="260"/>
        <v>0</v>
      </c>
      <c r="F523" s="138">
        <f>SUM(G523:N523)</f>
        <v>0</v>
      </c>
      <c r="G523" s="138">
        <v>0</v>
      </c>
      <c r="H523" s="138">
        <v>0</v>
      </c>
      <c r="I523" s="138">
        <v>0</v>
      </c>
      <c r="J523" s="138">
        <v>0</v>
      </c>
      <c r="K523" s="138">
        <v>0</v>
      </c>
      <c r="L523" s="138">
        <v>0</v>
      </c>
      <c r="M523" s="138">
        <v>0</v>
      </c>
      <c r="N523" s="138">
        <v>0</v>
      </c>
      <c r="Q523" s="84"/>
    </row>
    <row r="524" spans="1:17" s="121" customFormat="1" ht="30" customHeight="1">
      <c r="A524" s="111"/>
      <c r="B524" s="257" t="s">
        <v>176</v>
      </c>
      <c r="C524" s="257"/>
      <c r="D524" s="86">
        <f>D528+D532+D536+D542+D546+D551+D555</f>
        <v>295100</v>
      </c>
      <c r="E524" s="86">
        <f t="shared" si="260"/>
        <v>10000</v>
      </c>
      <c r="F524" s="86">
        <f aca="true" t="shared" si="275" ref="F524:F532">SUM(G524:N524)</f>
        <v>305100</v>
      </c>
      <c r="G524" s="86">
        <f aca="true" t="shared" si="276" ref="G524:N524">G528+G532+G536+G542+G546+G551+G555</f>
        <v>184400</v>
      </c>
      <c r="H524" s="86">
        <f t="shared" si="276"/>
        <v>45000</v>
      </c>
      <c r="I524" s="86">
        <f t="shared" si="276"/>
        <v>0</v>
      </c>
      <c r="J524" s="86">
        <f t="shared" si="276"/>
        <v>0</v>
      </c>
      <c r="K524" s="86">
        <f t="shared" si="276"/>
        <v>0</v>
      </c>
      <c r="L524" s="86">
        <f t="shared" si="276"/>
        <v>0</v>
      </c>
      <c r="M524" s="86">
        <f t="shared" si="276"/>
        <v>0</v>
      </c>
      <c r="N524" s="86">
        <f t="shared" si="276"/>
        <v>75700</v>
      </c>
      <c r="Q524" s="122"/>
    </row>
    <row r="525" spans="1:17" s="97" customFormat="1" ht="15" customHeight="1">
      <c r="A525" s="232" t="s">
        <v>11</v>
      </c>
      <c r="B525" s="232" t="s">
        <v>95</v>
      </c>
      <c r="C525" s="220" t="s">
        <v>15</v>
      </c>
      <c r="D525" s="232" t="s">
        <v>309</v>
      </c>
      <c r="E525" s="232" t="s">
        <v>310</v>
      </c>
      <c r="F525" s="243" t="s">
        <v>311</v>
      </c>
      <c r="G525" s="220" t="s">
        <v>312</v>
      </c>
      <c r="H525" s="220"/>
      <c r="I525" s="220"/>
      <c r="J525" s="220"/>
      <c r="K525" s="220"/>
      <c r="L525" s="220"/>
      <c r="M525" s="220"/>
      <c r="N525" s="220"/>
      <c r="Q525" s="98"/>
    </row>
    <row r="526" spans="1:17" s="149" customFormat="1" ht="44.25" customHeight="1">
      <c r="A526" s="220"/>
      <c r="B526" s="220"/>
      <c r="C526" s="220"/>
      <c r="D526" s="220"/>
      <c r="E526" s="220"/>
      <c r="F526" s="244"/>
      <c r="G526" s="99" t="s">
        <v>72</v>
      </c>
      <c r="H526" s="99" t="s">
        <v>12</v>
      </c>
      <c r="I526" s="99" t="s">
        <v>75</v>
      </c>
      <c r="J526" s="99" t="s">
        <v>73</v>
      </c>
      <c r="K526" s="99" t="s">
        <v>13</v>
      </c>
      <c r="L526" s="199" t="s">
        <v>231</v>
      </c>
      <c r="M526" s="99" t="s">
        <v>232</v>
      </c>
      <c r="N526" s="99" t="s">
        <v>99</v>
      </c>
      <c r="Q526" s="150"/>
    </row>
    <row r="527" spans="1:17" s="97" customFormat="1" ht="10.5" customHeight="1">
      <c r="A527" s="82">
        <v>1</v>
      </c>
      <c r="B527" s="82">
        <v>2</v>
      </c>
      <c r="C527" s="82">
        <v>3</v>
      </c>
      <c r="D527" s="82">
        <v>4</v>
      </c>
      <c r="E527" s="82">
        <v>5</v>
      </c>
      <c r="F527" s="82">
        <v>6</v>
      </c>
      <c r="G527" s="82">
        <v>7</v>
      </c>
      <c r="H527" s="82">
        <v>8</v>
      </c>
      <c r="I527" s="82">
        <v>9</v>
      </c>
      <c r="J527" s="82">
        <v>10</v>
      </c>
      <c r="K527" s="82">
        <v>11</v>
      </c>
      <c r="L527" s="82">
        <v>12</v>
      </c>
      <c r="M527" s="82">
        <v>13</v>
      </c>
      <c r="N527" s="82">
        <v>14</v>
      </c>
      <c r="Q527" s="98"/>
    </row>
    <row r="528" spans="1:14" ht="24.75" customHeight="1">
      <c r="A528" s="130" t="s">
        <v>349</v>
      </c>
      <c r="B528" s="215" t="s">
        <v>177</v>
      </c>
      <c r="C528" s="216"/>
      <c r="D528" s="87">
        <f>D529</f>
        <v>119000</v>
      </c>
      <c r="E528" s="87">
        <f aca="true" t="shared" si="277" ref="E528:E557">F528-D528</f>
        <v>0</v>
      </c>
      <c r="F528" s="91">
        <f t="shared" si="275"/>
        <v>119000</v>
      </c>
      <c r="G528" s="87">
        <f aca="true" t="shared" si="278" ref="G528:N529">G529</f>
        <v>119000</v>
      </c>
      <c r="H528" s="87">
        <f t="shared" si="278"/>
        <v>0</v>
      </c>
      <c r="I528" s="87">
        <f t="shared" si="278"/>
        <v>0</v>
      </c>
      <c r="J528" s="87">
        <f t="shared" si="278"/>
        <v>0</v>
      </c>
      <c r="K528" s="87">
        <f t="shared" si="278"/>
        <v>0</v>
      </c>
      <c r="L528" s="87">
        <f t="shared" si="278"/>
        <v>0</v>
      </c>
      <c r="M528" s="87">
        <f t="shared" si="278"/>
        <v>0</v>
      </c>
      <c r="N528" s="87">
        <f t="shared" si="278"/>
        <v>0</v>
      </c>
    </row>
    <row r="529" spans="1:14" ht="21" customHeight="1">
      <c r="A529" s="100"/>
      <c r="B529" s="74">
        <v>3</v>
      </c>
      <c r="C529" s="74" t="s">
        <v>3</v>
      </c>
      <c r="D529" s="88">
        <f>D530</f>
        <v>119000</v>
      </c>
      <c r="E529" s="88">
        <f t="shared" si="277"/>
        <v>0</v>
      </c>
      <c r="F529" s="88">
        <f t="shared" si="275"/>
        <v>119000</v>
      </c>
      <c r="G529" s="88">
        <f>G530</f>
        <v>119000</v>
      </c>
      <c r="H529" s="88">
        <f t="shared" si="278"/>
        <v>0</v>
      </c>
      <c r="I529" s="88">
        <f t="shared" si="278"/>
        <v>0</v>
      </c>
      <c r="J529" s="88">
        <f t="shared" si="278"/>
        <v>0</v>
      </c>
      <c r="K529" s="88">
        <f t="shared" si="278"/>
        <v>0</v>
      </c>
      <c r="L529" s="88">
        <f t="shared" si="278"/>
        <v>0</v>
      </c>
      <c r="M529" s="88">
        <f t="shared" si="278"/>
        <v>0</v>
      </c>
      <c r="N529" s="88">
        <f t="shared" si="278"/>
        <v>0</v>
      </c>
    </row>
    <row r="530" spans="1:14" ht="18" customHeight="1">
      <c r="A530" s="100"/>
      <c r="B530" s="74">
        <v>37</v>
      </c>
      <c r="C530" s="74" t="s">
        <v>132</v>
      </c>
      <c r="D530" s="88">
        <f>D531</f>
        <v>119000</v>
      </c>
      <c r="E530" s="88">
        <f t="shared" si="277"/>
        <v>0</v>
      </c>
      <c r="F530" s="88">
        <f t="shared" si="275"/>
        <v>119000</v>
      </c>
      <c r="G530" s="88">
        <f aca="true" t="shared" si="279" ref="G530:N530">G531</f>
        <v>119000</v>
      </c>
      <c r="H530" s="88">
        <f t="shared" si="279"/>
        <v>0</v>
      </c>
      <c r="I530" s="88">
        <f t="shared" si="279"/>
        <v>0</v>
      </c>
      <c r="J530" s="88">
        <f t="shared" si="279"/>
        <v>0</v>
      </c>
      <c r="K530" s="88">
        <f t="shared" si="279"/>
        <v>0</v>
      </c>
      <c r="L530" s="88">
        <f t="shared" si="279"/>
        <v>0</v>
      </c>
      <c r="M530" s="88">
        <f t="shared" si="279"/>
        <v>0</v>
      </c>
      <c r="N530" s="88">
        <f t="shared" si="279"/>
        <v>0</v>
      </c>
    </row>
    <row r="531" spans="1:17" s="97" customFormat="1" ht="15" customHeight="1">
      <c r="A531" s="107"/>
      <c r="B531" s="72"/>
      <c r="C531" s="54" t="s">
        <v>278</v>
      </c>
      <c r="D531" s="89">
        <v>119000</v>
      </c>
      <c r="E531" s="88">
        <f t="shared" si="277"/>
        <v>0</v>
      </c>
      <c r="F531" s="89">
        <f t="shared" si="275"/>
        <v>119000</v>
      </c>
      <c r="G531" s="89">
        <v>119000</v>
      </c>
      <c r="H531" s="89">
        <v>0</v>
      </c>
      <c r="I531" s="89">
        <v>0</v>
      </c>
      <c r="J531" s="89">
        <v>0</v>
      </c>
      <c r="K531" s="89">
        <v>0</v>
      </c>
      <c r="L531" s="89">
        <v>0</v>
      </c>
      <c r="M531" s="89">
        <v>0</v>
      </c>
      <c r="N531" s="89">
        <v>0</v>
      </c>
      <c r="Q531" s="98"/>
    </row>
    <row r="532" spans="1:14" ht="24.75" customHeight="1">
      <c r="A532" s="105" t="s">
        <v>347</v>
      </c>
      <c r="B532" s="213" t="s">
        <v>178</v>
      </c>
      <c r="C532" s="214"/>
      <c r="D532" s="90">
        <f>D534</f>
        <v>5400</v>
      </c>
      <c r="E532" s="90">
        <f t="shared" si="277"/>
        <v>0</v>
      </c>
      <c r="F532" s="94">
        <f t="shared" si="275"/>
        <v>5400</v>
      </c>
      <c r="G532" s="90">
        <f aca="true" t="shared" si="280" ref="G532:N532">G534</f>
        <v>5400</v>
      </c>
      <c r="H532" s="90">
        <f t="shared" si="280"/>
        <v>0</v>
      </c>
      <c r="I532" s="90">
        <f t="shared" si="280"/>
        <v>0</v>
      </c>
      <c r="J532" s="90">
        <f t="shared" si="280"/>
        <v>0</v>
      </c>
      <c r="K532" s="90">
        <f t="shared" si="280"/>
        <v>0</v>
      </c>
      <c r="L532" s="90">
        <f t="shared" si="280"/>
        <v>0</v>
      </c>
      <c r="M532" s="90">
        <f t="shared" si="280"/>
        <v>0</v>
      </c>
      <c r="N532" s="90">
        <f t="shared" si="280"/>
        <v>0</v>
      </c>
    </row>
    <row r="533" spans="1:14" ht="21" customHeight="1">
      <c r="A533" s="100"/>
      <c r="B533" s="74">
        <v>3</v>
      </c>
      <c r="C533" s="106" t="s">
        <v>3</v>
      </c>
      <c r="D533" s="88">
        <f>D534</f>
        <v>5400</v>
      </c>
      <c r="E533" s="88">
        <f t="shared" si="277"/>
        <v>0</v>
      </c>
      <c r="F533" s="88">
        <f aca="true" t="shared" si="281" ref="F533:F554">SUM(G533:N533)</f>
        <v>5400</v>
      </c>
      <c r="G533" s="88">
        <f>G534</f>
        <v>5400</v>
      </c>
      <c r="H533" s="88">
        <f aca="true" t="shared" si="282" ref="H533:N533">H534</f>
        <v>0</v>
      </c>
      <c r="I533" s="88">
        <f t="shared" si="282"/>
        <v>0</v>
      </c>
      <c r="J533" s="88">
        <f t="shared" si="282"/>
        <v>0</v>
      </c>
      <c r="K533" s="88">
        <f t="shared" si="282"/>
        <v>0</v>
      </c>
      <c r="L533" s="88">
        <f t="shared" si="282"/>
        <v>0</v>
      </c>
      <c r="M533" s="88">
        <f t="shared" si="282"/>
        <v>0</v>
      </c>
      <c r="N533" s="88">
        <f t="shared" si="282"/>
        <v>0</v>
      </c>
    </row>
    <row r="534" spans="1:14" ht="18" customHeight="1">
      <c r="A534" s="100"/>
      <c r="B534" s="74" t="s">
        <v>94</v>
      </c>
      <c r="C534" s="106" t="s">
        <v>127</v>
      </c>
      <c r="D534" s="88">
        <f>D535</f>
        <v>5400</v>
      </c>
      <c r="E534" s="88">
        <f t="shared" si="277"/>
        <v>0</v>
      </c>
      <c r="F534" s="88">
        <f>SUM(G534:N534)</f>
        <v>5400</v>
      </c>
      <c r="G534" s="88">
        <f aca="true" t="shared" si="283" ref="G534:N534">G535</f>
        <v>5400</v>
      </c>
      <c r="H534" s="88">
        <f t="shared" si="283"/>
        <v>0</v>
      </c>
      <c r="I534" s="88">
        <f t="shared" si="283"/>
        <v>0</v>
      </c>
      <c r="J534" s="88">
        <f t="shared" si="283"/>
        <v>0</v>
      </c>
      <c r="K534" s="88">
        <f t="shared" si="283"/>
        <v>0</v>
      </c>
      <c r="L534" s="88">
        <f t="shared" si="283"/>
        <v>0</v>
      </c>
      <c r="M534" s="88">
        <f t="shared" si="283"/>
        <v>0</v>
      </c>
      <c r="N534" s="88">
        <f t="shared" si="283"/>
        <v>0</v>
      </c>
    </row>
    <row r="535" spans="1:17" s="97" customFormat="1" ht="15" customHeight="1">
      <c r="A535" s="107"/>
      <c r="B535" s="72"/>
      <c r="C535" s="54" t="s">
        <v>278</v>
      </c>
      <c r="D535" s="89">
        <v>5400</v>
      </c>
      <c r="E535" s="88">
        <f t="shared" si="277"/>
        <v>0</v>
      </c>
      <c r="F535" s="89">
        <f>SUM(G535:N535)</f>
        <v>5400</v>
      </c>
      <c r="G535" s="89">
        <v>5400</v>
      </c>
      <c r="H535" s="89">
        <v>0</v>
      </c>
      <c r="I535" s="89">
        <v>0</v>
      </c>
      <c r="J535" s="89">
        <v>0</v>
      </c>
      <c r="K535" s="89">
        <v>0</v>
      </c>
      <c r="L535" s="89">
        <v>0</v>
      </c>
      <c r="M535" s="89">
        <v>0</v>
      </c>
      <c r="N535" s="89">
        <v>0</v>
      </c>
      <c r="Q535" s="98"/>
    </row>
    <row r="536" spans="1:14" ht="24.75" customHeight="1">
      <c r="A536" s="105" t="s">
        <v>347</v>
      </c>
      <c r="B536" s="213" t="s">
        <v>179</v>
      </c>
      <c r="C536" s="214"/>
      <c r="D536" s="90">
        <f>D537</f>
        <v>120700</v>
      </c>
      <c r="E536" s="90">
        <f t="shared" si="277"/>
        <v>0</v>
      </c>
      <c r="F536" s="94">
        <f>SUM(G536:N536)</f>
        <v>120700</v>
      </c>
      <c r="G536" s="90">
        <f>G537</f>
        <v>0</v>
      </c>
      <c r="H536" s="90">
        <f aca="true" t="shared" si="284" ref="H536:N536">H537</f>
        <v>45000</v>
      </c>
      <c r="I536" s="90">
        <f t="shared" si="284"/>
        <v>0</v>
      </c>
      <c r="J536" s="90">
        <f t="shared" si="284"/>
        <v>0</v>
      </c>
      <c r="K536" s="90">
        <f t="shared" si="284"/>
        <v>0</v>
      </c>
      <c r="L536" s="90">
        <f t="shared" si="284"/>
        <v>0</v>
      </c>
      <c r="M536" s="90">
        <f t="shared" si="284"/>
        <v>0</v>
      </c>
      <c r="N536" s="90">
        <f t="shared" si="284"/>
        <v>75700</v>
      </c>
    </row>
    <row r="537" spans="1:14" ht="21" customHeight="1">
      <c r="A537" s="100"/>
      <c r="B537" s="74">
        <v>3</v>
      </c>
      <c r="C537" s="74" t="s">
        <v>3</v>
      </c>
      <c r="D537" s="88">
        <f>D538</f>
        <v>120700</v>
      </c>
      <c r="E537" s="88">
        <f t="shared" si="277"/>
        <v>0</v>
      </c>
      <c r="F537" s="88">
        <f>SUM(G537:N537)</f>
        <v>120700</v>
      </c>
      <c r="G537" s="88">
        <f>G538</f>
        <v>0</v>
      </c>
      <c r="H537" s="88">
        <f aca="true" t="shared" si="285" ref="H537:N537">H538</f>
        <v>45000</v>
      </c>
      <c r="I537" s="88">
        <f t="shared" si="285"/>
        <v>0</v>
      </c>
      <c r="J537" s="88">
        <f t="shared" si="285"/>
        <v>0</v>
      </c>
      <c r="K537" s="88">
        <f t="shared" si="285"/>
        <v>0</v>
      </c>
      <c r="L537" s="88">
        <f t="shared" si="285"/>
        <v>0</v>
      </c>
      <c r="M537" s="88">
        <f t="shared" si="285"/>
        <v>0</v>
      </c>
      <c r="N537" s="88">
        <f t="shared" si="285"/>
        <v>75700</v>
      </c>
    </row>
    <row r="538" spans="1:14" ht="18" customHeight="1">
      <c r="A538" s="100"/>
      <c r="B538" s="74">
        <v>37</v>
      </c>
      <c r="C538" s="74" t="s">
        <v>132</v>
      </c>
      <c r="D538" s="88">
        <f>D540+D539+D541</f>
        <v>120700</v>
      </c>
      <c r="E538" s="88">
        <f t="shared" si="277"/>
        <v>0</v>
      </c>
      <c r="F538" s="88">
        <f t="shared" si="281"/>
        <v>120700</v>
      </c>
      <c r="G538" s="88">
        <f>G540+G539+G541</f>
        <v>0</v>
      </c>
      <c r="H538" s="88">
        <f aca="true" t="shared" si="286" ref="H538:N538">H540+H539+H541</f>
        <v>45000</v>
      </c>
      <c r="I538" s="88">
        <f t="shared" si="286"/>
        <v>0</v>
      </c>
      <c r="J538" s="88">
        <f t="shared" si="286"/>
        <v>0</v>
      </c>
      <c r="K538" s="88">
        <f t="shared" si="286"/>
        <v>0</v>
      </c>
      <c r="L538" s="88">
        <f t="shared" si="286"/>
        <v>0</v>
      </c>
      <c r="M538" s="88">
        <f t="shared" si="286"/>
        <v>0</v>
      </c>
      <c r="N538" s="88">
        <f t="shared" si="286"/>
        <v>75700</v>
      </c>
    </row>
    <row r="539" spans="1:17" s="97" customFormat="1" ht="15.75" customHeight="1">
      <c r="A539" s="107"/>
      <c r="B539" s="72"/>
      <c r="C539" s="54" t="s">
        <v>278</v>
      </c>
      <c r="D539" s="89">
        <v>0</v>
      </c>
      <c r="E539" s="88">
        <f t="shared" si="277"/>
        <v>0</v>
      </c>
      <c r="F539" s="89">
        <f>SUM(G539:N539)</f>
        <v>0</v>
      </c>
      <c r="G539" s="89">
        <v>0</v>
      </c>
      <c r="H539" s="89">
        <v>0</v>
      </c>
      <c r="I539" s="89">
        <v>0</v>
      </c>
      <c r="J539" s="89">
        <v>0</v>
      </c>
      <c r="K539" s="89">
        <v>0</v>
      </c>
      <c r="L539" s="89">
        <v>0</v>
      </c>
      <c r="M539" s="89">
        <v>0</v>
      </c>
      <c r="N539" s="89">
        <v>0</v>
      </c>
      <c r="Q539" s="98"/>
    </row>
    <row r="540" spans="1:17" s="97" customFormat="1" ht="15.75" customHeight="1">
      <c r="A540" s="107"/>
      <c r="B540" s="72"/>
      <c r="C540" s="69" t="s">
        <v>288</v>
      </c>
      <c r="D540" s="89">
        <v>45000</v>
      </c>
      <c r="E540" s="88">
        <f t="shared" si="277"/>
        <v>0</v>
      </c>
      <c r="F540" s="89">
        <f t="shared" si="281"/>
        <v>45000</v>
      </c>
      <c r="G540" s="89">
        <v>0</v>
      </c>
      <c r="H540" s="89">
        <v>45000</v>
      </c>
      <c r="I540" s="89">
        <v>0</v>
      </c>
      <c r="J540" s="89">
        <v>0</v>
      </c>
      <c r="K540" s="89">
        <v>0</v>
      </c>
      <c r="L540" s="89">
        <v>0</v>
      </c>
      <c r="M540" s="89">
        <v>0</v>
      </c>
      <c r="N540" s="89">
        <v>0</v>
      </c>
      <c r="Q540" s="98"/>
    </row>
    <row r="541" spans="1:17" s="97" customFormat="1" ht="14.25" customHeight="1">
      <c r="A541" s="107"/>
      <c r="B541" s="72"/>
      <c r="C541" s="54" t="s">
        <v>296</v>
      </c>
      <c r="D541" s="89">
        <v>75700</v>
      </c>
      <c r="E541" s="88">
        <f t="shared" si="277"/>
        <v>0</v>
      </c>
      <c r="F541" s="89">
        <v>75700</v>
      </c>
      <c r="G541" s="89">
        <v>0</v>
      </c>
      <c r="H541" s="89">
        <v>0</v>
      </c>
      <c r="I541" s="89">
        <v>0</v>
      </c>
      <c r="J541" s="89">
        <v>0</v>
      </c>
      <c r="K541" s="89">
        <v>0</v>
      </c>
      <c r="L541" s="89">
        <v>0</v>
      </c>
      <c r="M541" s="89">
        <v>0</v>
      </c>
      <c r="N541" s="89">
        <v>75700</v>
      </c>
      <c r="Q541" s="98"/>
    </row>
    <row r="542" spans="1:14" ht="24.75" customHeight="1">
      <c r="A542" s="105" t="s">
        <v>345</v>
      </c>
      <c r="B542" s="219" t="s">
        <v>256</v>
      </c>
      <c r="C542" s="214"/>
      <c r="D542" s="90">
        <f>D543</f>
        <v>14000</v>
      </c>
      <c r="E542" s="90">
        <f t="shared" si="277"/>
        <v>0</v>
      </c>
      <c r="F542" s="94">
        <f t="shared" si="281"/>
        <v>14000</v>
      </c>
      <c r="G542" s="90">
        <f>G543</f>
        <v>14000</v>
      </c>
      <c r="H542" s="90">
        <f aca="true" t="shared" si="287" ref="H542:N544">H543</f>
        <v>0</v>
      </c>
      <c r="I542" s="90">
        <f t="shared" si="287"/>
        <v>0</v>
      </c>
      <c r="J542" s="90">
        <f t="shared" si="287"/>
        <v>0</v>
      </c>
      <c r="K542" s="90">
        <f t="shared" si="287"/>
        <v>0</v>
      </c>
      <c r="L542" s="90">
        <f t="shared" si="287"/>
        <v>0</v>
      </c>
      <c r="M542" s="90">
        <f t="shared" si="287"/>
        <v>0</v>
      </c>
      <c r="N542" s="90">
        <f t="shared" si="287"/>
        <v>0</v>
      </c>
    </row>
    <row r="543" spans="1:14" ht="21" customHeight="1">
      <c r="A543" s="100"/>
      <c r="B543" s="74">
        <v>3</v>
      </c>
      <c r="C543" s="106" t="s">
        <v>3</v>
      </c>
      <c r="D543" s="88">
        <f>D544</f>
        <v>14000</v>
      </c>
      <c r="E543" s="88">
        <f t="shared" si="277"/>
        <v>0</v>
      </c>
      <c r="F543" s="88">
        <f t="shared" si="281"/>
        <v>14000</v>
      </c>
      <c r="G543" s="88">
        <f>G544</f>
        <v>14000</v>
      </c>
      <c r="H543" s="88">
        <f t="shared" si="287"/>
        <v>0</v>
      </c>
      <c r="I543" s="88">
        <f t="shared" si="287"/>
        <v>0</v>
      </c>
      <c r="J543" s="88">
        <f t="shared" si="287"/>
        <v>0</v>
      </c>
      <c r="K543" s="88">
        <f t="shared" si="287"/>
        <v>0</v>
      </c>
      <c r="L543" s="88">
        <f t="shared" si="287"/>
        <v>0</v>
      </c>
      <c r="M543" s="88">
        <f t="shared" si="287"/>
        <v>0</v>
      </c>
      <c r="N543" s="88">
        <f t="shared" si="287"/>
        <v>0</v>
      </c>
    </row>
    <row r="544" spans="1:14" ht="18" customHeight="1">
      <c r="A544" s="100"/>
      <c r="B544" s="74">
        <v>38</v>
      </c>
      <c r="C544" s="106" t="s">
        <v>120</v>
      </c>
      <c r="D544" s="88">
        <f>D545</f>
        <v>14000</v>
      </c>
      <c r="E544" s="88">
        <f t="shared" si="277"/>
        <v>0</v>
      </c>
      <c r="F544" s="88">
        <f t="shared" si="281"/>
        <v>14000</v>
      </c>
      <c r="G544" s="88">
        <f>G545</f>
        <v>14000</v>
      </c>
      <c r="H544" s="88">
        <f t="shared" si="287"/>
        <v>0</v>
      </c>
      <c r="I544" s="88">
        <f t="shared" si="287"/>
        <v>0</v>
      </c>
      <c r="J544" s="88">
        <f t="shared" si="287"/>
        <v>0</v>
      </c>
      <c r="K544" s="88">
        <f t="shared" si="287"/>
        <v>0</v>
      </c>
      <c r="L544" s="88">
        <f t="shared" si="287"/>
        <v>0</v>
      </c>
      <c r="M544" s="88">
        <f t="shared" si="287"/>
        <v>0</v>
      </c>
      <c r="N544" s="88">
        <f t="shared" si="287"/>
        <v>0</v>
      </c>
    </row>
    <row r="545" spans="1:17" s="97" customFormat="1" ht="15" customHeight="1">
      <c r="A545" s="107"/>
      <c r="B545" s="72"/>
      <c r="C545" s="54" t="s">
        <v>278</v>
      </c>
      <c r="D545" s="89">
        <v>14000</v>
      </c>
      <c r="E545" s="88">
        <f t="shared" si="277"/>
        <v>0</v>
      </c>
      <c r="F545" s="89">
        <f t="shared" si="281"/>
        <v>14000</v>
      </c>
      <c r="G545" s="89">
        <v>14000</v>
      </c>
      <c r="H545" s="89">
        <v>0</v>
      </c>
      <c r="I545" s="89">
        <v>0</v>
      </c>
      <c r="J545" s="89">
        <v>0</v>
      </c>
      <c r="K545" s="89">
        <v>0</v>
      </c>
      <c r="L545" s="89">
        <v>0</v>
      </c>
      <c r="M545" s="89">
        <v>0</v>
      </c>
      <c r="N545" s="89">
        <v>0</v>
      </c>
      <c r="Q545" s="98"/>
    </row>
    <row r="546" spans="1:14" ht="24.75" customHeight="1">
      <c r="A546" s="105" t="s">
        <v>348</v>
      </c>
      <c r="B546" s="213" t="s">
        <v>180</v>
      </c>
      <c r="C546" s="214"/>
      <c r="D546" s="90">
        <f>D547</f>
        <v>2000</v>
      </c>
      <c r="E546" s="90">
        <f t="shared" si="277"/>
        <v>0</v>
      </c>
      <c r="F546" s="94">
        <f t="shared" si="281"/>
        <v>2000</v>
      </c>
      <c r="G546" s="90">
        <f aca="true" t="shared" si="288" ref="G546:N546">G547</f>
        <v>2000</v>
      </c>
      <c r="H546" s="90">
        <f t="shared" si="288"/>
        <v>0</v>
      </c>
      <c r="I546" s="90">
        <f t="shared" si="288"/>
        <v>0</v>
      </c>
      <c r="J546" s="90">
        <f t="shared" si="288"/>
        <v>0</v>
      </c>
      <c r="K546" s="90">
        <f t="shared" si="288"/>
        <v>0</v>
      </c>
      <c r="L546" s="90">
        <f t="shared" si="288"/>
        <v>0</v>
      </c>
      <c r="M546" s="90">
        <f t="shared" si="288"/>
        <v>0</v>
      </c>
      <c r="N546" s="90">
        <f t="shared" si="288"/>
        <v>0</v>
      </c>
    </row>
    <row r="547" spans="1:14" ht="21" customHeight="1">
      <c r="A547" s="100"/>
      <c r="B547" s="74">
        <v>3</v>
      </c>
      <c r="C547" s="74" t="s">
        <v>3</v>
      </c>
      <c r="D547" s="88">
        <f>D548</f>
        <v>2000</v>
      </c>
      <c r="E547" s="88">
        <f t="shared" si="277"/>
        <v>0</v>
      </c>
      <c r="F547" s="88">
        <f t="shared" si="281"/>
        <v>2000</v>
      </c>
      <c r="G547" s="88">
        <f aca="true" t="shared" si="289" ref="G547:N547">G548</f>
        <v>2000</v>
      </c>
      <c r="H547" s="88">
        <f t="shared" si="289"/>
        <v>0</v>
      </c>
      <c r="I547" s="88">
        <f t="shared" si="289"/>
        <v>0</v>
      </c>
      <c r="J547" s="88">
        <f t="shared" si="289"/>
        <v>0</v>
      </c>
      <c r="K547" s="88">
        <f t="shared" si="289"/>
        <v>0</v>
      </c>
      <c r="L547" s="88">
        <f t="shared" si="289"/>
        <v>0</v>
      </c>
      <c r="M547" s="88">
        <f t="shared" si="289"/>
        <v>0</v>
      </c>
      <c r="N547" s="88">
        <f t="shared" si="289"/>
        <v>0</v>
      </c>
    </row>
    <row r="548" spans="1:14" ht="18" customHeight="1">
      <c r="A548" s="100"/>
      <c r="B548" s="74">
        <v>37</v>
      </c>
      <c r="C548" s="74" t="s">
        <v>132</v>
      </c>
      <c r="D548" s="88">
        <f>D549+D550</f>
        <v>2000</v>
      </c>
      <c r="E548" s="88">
        <f t="shared" si="277"/>
        <v>0</v>
      </c>
      <c r="F548" s="88">
        <f t="shared" si="281"/>
        <v>2000</v>
      </c>
      <c r="G548" s="88">
        <f>G549+G550</f>
        <v>2000</v>
      </c>
      <c r="H548" s="88">
        <f aca="true" t="shared" si="290" ref="H548:N548">H549+H550</f>
        <v>0</v>
      </c>
      <c r="I548" s="88">
        <f t="shared" si="290"/>
        <v>0</v>
      </c>
      <c r="J548" s="88">
        <f t="shared" si="290"/>
        <v>0</v>
      </c>
      <c r="K548" s="88">
        <f t="shared" si="290"/>
        <v>0</v>
      </c>
      <c r="L548" s="88">
        <f t="shared" si="290"/>
        <v>0</v>
      </c>
      <c r="M548" s="88">
        <f t="shared" si="290"/>
        <v>0</v>
      </c>
      <c r="N548" s="88">
        <f t="shared" si="290"/>
        <v>0</v>
      </c>
    </row>
    <row r="549" spans="1:17" s="97" customFormat="1" ht="15" customHeight="1">
      <c r="A549" s="107"/>
      <c r="B549" s="72"/>
      <c r="C549" s="54" t="s">
        <v>278</v>
      </c>
      <c r="D549" s="89">
        <v>2000</v>
      </c>
      <c r="E549" s="88">
        <f t="shared" si="277"/>
        <v>0</v>
      </c>
      <c r="F549" s="89">
        <f t="shared" si="281"/>
        <v>2000</v>
      </c>
      <c r="G549" s="89">
        <v>2000</v>
      </c>
      <c r="H549" s="89">
        <v>0</v>
      </c>
      <c r="I549" s="89">
        <v>0</v>
      </c>
      <c r="J549" s="89">
        <v>0</v>
      </c>
      <c r="K549" s="89">
        <v>0</v>
      </c>
      <c r="L549" s="89">
        <v>0</v>
      </c>
      <c r="M549" s="89">
        <v>0</v>
      </c>
      <c r="N549" s="89">
        <v>0</v>
      </c>
      <c r="Q549" s="98"/>
    </row>
    <row r="550" spans="1:17" s="97" customFormat="1" ht="15" customHeight="1">
      <c r="A550" s="107"/>
      <c r="B550" s="72"/>
      <c r="C550" s="54" t="s">
        <v>283</v>
      </c>
      <c r="D550" s="89">
        <v>0</v>
      </c>
      <c r="E550" s="88">
        <f t="shared" si="277"/>
        <v>0</v>
      </c>
      <c r="F550" s="89">
        <f>SUM(G550:N550)</f>
        <v>0</v>
      </c>
      <c r="G550" s="89">
        <v>0</v>
      </c>
      <c r="H550" s="89">
        <v>0</v>
      </c>
      <c r="I550" s="89">
        <v>0</v>
      </c>
      <c r="J550" s="89">
        <v>0</v>
      </c>
      <c r="K550" s="89">
        <v>0</v>
      </c>
      <c r="L550" s="89">
        <v>0</v>
      </c>
      <c r="M550" s="89">
        <v>0</v>
      </c>
      <c r="N550" s="89">
        <v>0</v>
      </c>
      <c r="Q550" s="98"/>
    </row>
    <row r="551" spans="1:14" ht="24.75" customHeight="1">
      <c r="A551" s="105" t="s">
        <v>350</v>
      </c>
      <c r="B551" s="213" t="s">
        <v>181</v>
      </c>
      <c r="C551" s="214"/>
      <c r="D551" s="90">
        <f aca="true" t="shared" si="291" ref="D551:N552">D552</f>
        <v>34000</v>
      </c>
      <c r="E551" s="90">
        <f t="shared" si="277"/>
        <v>10000</v>
      </c>
      <c r="F551" s="94">
        <f t="shared" si="281"/>
        <v>44000</v>
      </c>
      <c r="G551" s="90">
        <f t="shared" si="291"/>
        <v>44000</v>
      </c>
      <c r="H551" s="90">
        <f t="shared" si="291"/>
        <v>0</v>
      </c>
      <c r="I551" s="90">
        <f t="shared" si="291"/>
        <v>0</v>
      </c>
      <c r="J551" s="90">
        <f t="shared" si="291"/>
        <v>0</v>
      </c>
      <c r="K551" s="90">
        <f t="shared" si="291"/>
        <v>0</v>
      </c>
      <c r="L551" s="90">
        <f t="shared" si="291"/>
        <v>0</v>
      </c>
      <c r="M551" s="90">
        <f t="shared" si="291"/>
        <v>0</v>
      </c>
      <c r="N551" s="90">
        <f t="shared" si="291"/>
        <v>0</v>
      </c>
    </row>
    <row r="552" spans="1:14" ht="21" customHeight="1">
      <c r="A552" s="100"/>
      <c r="B552" s="74">
        <v>3</v>
      </c>
      <c r="C552" s="106" t="s">
        <v>3</v>
      </c>
      <c r="D552" s="88">
        <f t="shared" si="291"/>
        <v>34000</v>
      </c>
      <c r="E552" s="88">
        <f t="shared" si="277"/>
        <v>10000</v>
      </c>
      <c r="F552" s="88">
        <f t="shared" si="281"/>
        <v>44000</v>
      </c>
      <c r="G552" s="88">
        <f t="shared" si="291"/>
        <v>44000</v>
      </c>
      <c r="H552" s="88">
        <f t="shared" si="291"/>
        <v>0</v>
      </c>
      <c r="I552" s="88">
        <f t="shared" si="291"/>
        <v>0</v>
      </c>
      <c r="J552" s="88">
        <f t="shared" si="291"/>
        <v>0</v>
      </c>
      <c r="K552" s="88">
        <f t="shared" si="291"/>
        <v>0</v>
      </c>
      <c r="L552" s="88">
        <f t="shared" si="291"/>
        <v>0</v>
      </c>
      <c r="M552" s="88">
        <f t="shared" si="291"/>
        <v>0</v>
      </c>
      <c r="N552" s="88">
        <f t="shared" si="291"/>
        <v>0</v>
      </c>
    </row>
    <row r="553" spans="1:14" ht="18" customHeight="1">
      <c r="A553" s="100"/>
      <c r="B553" s="74">
        <v>38</v>
      </c>
      <c r="C553" s="106" t="s">
        <v>120</v>
      </c>
      <c r="D553" s="88">
        <f>D554</f>
        <v>34000</v>
      </c>
      <c r="E553" s="88">
        <f t="shared" si="277"/>
        <v>10000</v>
      </c>
      <c r="F553" s="88">
        <f t="shared" si="281"/>
        <v>44000</v>
      </c>
      <c r="G553" s="88">
        <f>G554</f>
        <v>44000</v>
      </c>
      <c r="H553" s="88">
        <f aca="true" t="shared" si="292" ref="H553:N553">H554</f>
        <v>0</v>
      </c>
      <c r="I553" s="88">
        <f t="shared" si="292"/>
        <v>0</v>
      </c>
      <c r="J553" s="88">
        <f t="shared" si="292"/>
        <v>0</v>
      </c>
      <c r="K553" s="88">
        <f t="shared" si="292"/>
        <v>0</v>
      </c>
      <c r="L553" s="88">
        <f t="shared" si="292"/>
        <v>0</v>
      </c>
      <c r="M553" s="88">
        <f t="shared" si="292"/>
        <v>0</v>
      </c>
      <c r="N553" s="88">
        <f t="shared" si="292"/>
        <v>0</v>
      </c>
    </row>
    <row r="554" spans="1:17" s="97" customFormat="1" ht="15" customHeight="1">
      <c r="A554" s="107"/>
      <c r="B554" s="72"/>
      <c r="C554" s="54" t="s">
        <v>278</v>
      </c>
      <c r="D554" s="89">
        <v>34000</v>
      </c>
      <c r="E554" s="88">
        <f t="shared" si="277"/>
        <v>10000</v>
      </c>
      <c r="F554" s="89">
        <f t="shared" si="281"/>
        <v>44000</v>
      </c>
      <c r="G554" s="89">
        <v>44000</v>
      </c>
      <c r="H554" s="89">
        <v>0</v>
      </c>
      <c r="I554" s="89">
        <v>0</v>
      </c>
      <c r="J554" s="89">
        <v>0</v>
      </c>
      <c r="K554" s="89">
        <v>0</v>
      </c>
      <c r="L554" s="89">
        <v>0</v>
      </c>
      <c r="M554" s="89">
        <v>0</v>
      </c>
      <c r="N554" s="89">
        <v>0</v>
      </c>
      <c r="Q554" s="98"/>
    </row>
    <row r="555" spans="1:14" ht="15.75" customHeight="1">
      <c r="A555" s="105" t="s">
        <v>346</v>
      </c>
      <c r="B555" s="213" t="s">
        <v>182</v>
      </c>
      <c r="C555" s="214"/>
      <c r="D555" s="90">
        <f aca="true" t="shared" si="293" ref="D555:N556">D556</f>
        <v>0</v>
      </c>
      <c r="E555" s="90">
        <f t="shared" si="277"/>
        <v>0</v>
      </c>
      <c r="F555" s="94">
        <f aca="true" t="shared" si="294" ref="F555:F572">SUM(G555:N555)</f>
        <v>0</v>
      </c>
      <c r="G555" s="90">
        <f t="shared" si="293"/>
        <v>0</v>
      </c>
      <c r="H555" s="90">
        <f t="shared" si="293"/>
        <v>0</v>
      </c>
      <c r="I555" s="90">
        <f t="shared" si="293"/>
        <v>0</v>
      </c>
      <c r="J555" s="90">
        <f t="shared" si="293"/>
        <v>0</v>
      </c>
      <c r="K555" s="90">
        <f t="shared" si="293"/>
        <v>0</v>
      </c>
      <c r="L555" s="90">
        <f t="shared" si="293"/>
        <v>0</v>
      </c>
      <c r="M555" s="90">
        <f t="shared" si="293"/>
        <v>0</v>
      </c>
      <c r="N555" s="90">
        <f t="shared" si="293"/>
        <v>0</v>
      </c>
    </row>
    <row r="556" spans="1:14" ht="21" customHeight="1">
      <c r="A556" s="100"/>
      <c r="B556" s="74">
        <v>4</v>
      </c>
      <c r="C556" s="74" t="s">
        <v>117</v>
      </c>
      <c r="D556" s="88">
        <f>D557</f>
        <v>0</v>
      </c>
      <c r="E556" s="88">
        <f t="shared" si="277"/>
        <v>0</v>
      </c>
      <c r="F556" s="88">
        <f t="shared" si="294"/>
        <v>0</v>
      </c>
      <c r="G556" s="88">
        <f>G557</f>
        <v>0</v>
      </c>
      <c r="H556" s="88">
        <f t="shared" si="293"/>
        <v>0</v>
      </c>
      <c r="I556" s="88">
        <f t="shared" si="293"/>
        <v>0</v>
      </c>
      <c r="J556" s="88">
        <f t="shared" si="293"/>
        <v>0</v>
      </c>
      <c r="K556" s="88">
        <f t="shared" si="293"/>
        <v>0</v>
      </c>
      <c r="L556" s="88">
        <f t="shared" si="293"/>
        <v>0</v>
      </c>
      <c r="M556" s="88">
        <f t="shared" si="293"/>
        <v>0</v>
      </c>
      <c r="N556" s="88">
        <f t="shared" si="293"/>
        <v>0</v>
      </c>
    </row>
    <row r="557" spans="1:14" ht="18" customHeight="1">
      <c r="A557" s="100"/>
      <c r="B557" s="74">
        <v>42</v>
      </c>
      <c r="C557" s="74" t="s">
        <v>130</v>
      </c>
      <c r="D557" s="88">
        <f aca="true" t="shared" si="295" ref="D557:N557">D558</f>
        <v>0</v>
      </c>
      <c r="E557" s="88">
        <f t="shared" si="277"/>
        <v>0</v>
      </c>
      <c r="F557" s="88">
        <f t="shared" si="294"/>
        <v>0</v>
      </c>
      <c r="G557" s="88">
        <f t="shared" si="295"/>
        <v>0</v>
      </c>
      <c r="H557" s="88">
        <f t="shared" si="295"/>
        <v>0</v>
      </c>
      <c r="I557" s="88">
        <f t="shared" si="295"/>
        <v>0</v>
      </c>
      <c r="J557" s="88">
        <f t="shared" si="295"/>
        <v>0</v>
      </c>
      <c r="K557" s="88">
        <f t="shared" si="295"/>
        <v>0</v>
      </c>
      <c r="L557" s="88">
        <f t="shared" si="295"/>
        <v>0</v>
      </c>
      <c r="M557" s="88">
        <f t="shared" si="295"/>
        <v>0</v>
      </c>
      <c r="N557" s="88">
        <f t="shared" si="295"/>
        <v>0</v>
      </c>
    </row>
    <row r="558" spans="1:17" s="83" customFormat="1" ht="15" customHeight="1">
      <c r="A558" s="118"/>
      <c r="B558" s="119"/>
      <c r="C558" s="119"/>
      <c r="D558" s="138">
        <v>0</v>
      </c>
      <c r="E558" s="138">
        <v>0</v>
      </c>
      <c r="F558" s="138">
        <f t="shared" si="294"/>
        <v>0</v>
      </c>
      <c r="G558" s="138">
        <v>0</v>
      </c>
      <c r="H558" s="138">
        <v>0</v>
      </c>
      <c r="I558" s="138">
        <v>0</v>
      </c>
      <c r="J558" s="138">
        <v>0</v>
      </c>
      <c r="K558" s="138">
        <v>0</v>
      </c>
      <c r="L558" s="138">
        <v>0</v>
      </c>
      <c r="M558" s="138">
        <v>0</v>
      </c>
      <c r="N558" s="138">
        <v>0</v>
      </c>
      <c r="Q558" s="84"/>
    </row>
    <row r="559" spans="1:17" s="97" customFormat="1" ht="15" customHeight="1">
      <c r="A559" s="232" t="s">
        <v>11</v>
      </c>
      <c r="B559" s="232" t="s">
        <v>95</v>
      </c>
      <c r="C559" s="220" t="s">
        <v>15</v>
      </c>
      <c r="D559" s="232" t="s">
        <v>309</v>
      </c>
      <c r="E559" s="232" t="s">
        <v>310</v>
      </c>
      <c r="F559" s="243" t="s">
        <v>311</v>
      </c>
      <c r="G559" s="220" t="s">
        <v>312</v>
      </c>
      <c r="H559" s="220"/>
      <c r="I559" s="220"/>
      <c r="J559" s="220"/>
      <c r="K559" s="220"/>
      <c r="L559" s="220"/>
      <c r="M559" s="220"/>
      <c r="N559" s="220"/>
      <c r="Q559" s="98"/>
    </row>
    <row r="560" spans="1:17" s="149" customFormat="1" ht="44.25" customHeight="1">
      <c r="A560" s="220"/>
      <c r="B560" s="220"/>
      <c r="C560" s="220"/>
      <c r="D560" s="220"/>
      <c r="E560" s="220"/>
      <c r="F560" s="244"/>
      <c r="G560" s="99" t="s">
        <v>72</v>
      </c>
      <c r="H560" s="99" t="s">
        <v>12</v>
      </c>
      <c r="I560" s="99" t="s">
        <v>75</v>
      </c>
      <c r="J560" s="99" t="s">
        <v>73</v>
      </c>
      <c r="K560" s="99" t="s">
        <v>13</v>
      </c>
      <c r="L560" s="199" t="s">
        <v>231</v>
      </c>
      <c r="M560" s="99" t="s">
        <v>232</v>
      </c>
      <c r="N560" s="99" t="s">
        <v>99</v>
      </c>
      <c r="Q560" s="150"/>
    </row>
    <row r="561" spans="1:17" s="97" customFormat="1" ht="10.5" customHeight="1">
      <c r="A561" s="82">
        <v>1</v>
      </c>
      <c r="B561" s="82">
        <v>2</v>
      </c>
      <c r="C561" s="82">
        <v>3</v>
      </c>
      <c r="D561" s="82">
        <v>4</v>
      </c>
      <c r="E561" s="82">
        <v>5</v>
      </c>
      <c r="F561" s="82">
        <v>6</v>
      </c>
      <c r="G561" s="82">
        <v>7</v>
      </c>
      <c r="H561" s="82">
        <v>8</v>
      </c>
      <c r="I561" s="82">
        <v>9</v>
      </c>
      <c r="J561" s="82">
        <v>10</v>
      </c>
      <c r="K561" s="82">
        <v>11</v>
      </c>
      <c r="L561" s="82">
        <v>12</v>
      </c>
      <c r="M561" s="82">
        <v>13</v>
      </c>
      <c r="N561" s="82">
        <v>14</v>
      </c>
      <c r="Q561" s="98"/>
    </row>
    <row r="562" spans="1:17" s="121" customFormat="1" ht="36" customHeight="1">
      <c r="A562" s="105"/>
      <c r="B562" s="262" t="s">
        <v>77</v>
      </c>
      <c r="C562" s="262"/>
      <c r="D562" s="141">
        <f>D563</f>
        <v>949484</v>
      </c>
      <c r="E562" s="141">
        <f>F562-D562</f>
        <v>278434.1000000001</v>
      </c>
      <c r="F562" s="141">
        <f t="shared" si="294"/>
        <v>1227918.1</v>
      </c>
      <c r="G562" s="141">
        <f>G563</f>
        <v>839719</v>
      </c>
      <c r="H562" s="141">
        <f aca="true" t="shared" si="296" ref="H562:N562">H563</f>
        <v>1070</v>
      </c>
      <c r="I562" s="141">
        <f t="shared" si="296"/>
        <v>128030</v>
      </c>
      <c r="J562" s="141">
        <f t="shared" si="296"/>
        <v>191715</v>
      </c>
      <c r="K562" s="141">
        <f t="shared" si="296"/>
        <v>670</v>
      </c>
      <c r="L562" s="141">
        <f t="shared" si="296"/>
        <v>0</v>
      </c>
      <c r="M562" s="141">
        <f t="shared" si="296"/>
        <v>0</v>
      </c>
      <c r="N562" s="141">
        <f t="shared" si="296"/>
        <v>66714.1</v>
      </c>
      <c r="Q562" s="122"/>
    </row>
    <row r="563" spans="1:14" ht="30" customHeight="1">
      <c r="A563" s="125"/>
      <c r="B563" s="266" t="s">
        <v>90</v>
      </c>
      <c r="C563" s="267"/>
      <c r="D563" s="137">
        <f>D564+D589+D600+D604</f>
        <v>949484</v>
      </c>
      <c r="E563" s="137">
        <f>F563-D563</f>
        <v>278434.1000000001</v>
      </c>
      <c r="F563" s="137">
        <f t="shared" si="294"/>
        <v>1227918.1</v>
      </c>
      <c r="G563" s="137">
        <f aca="true" t="shared" si="297" ref="G563:N563">G564+G589+G600+G604</f>
        <v>839719</v>
      </c>
      <c r="H563" s="137">
        <f t="shared" si="297"/>
        <v>1070</v>
      </c>
      <c r="I563" s="137">
        <f t="shared" si="297"/>
        <v>128030</v>
      </c>
      <c r="J563" s="137">
        <f t="shared" si="297"/>
        <v>191715</v>
      </c>
      <c r="K563" s="137">
        <f t="shared" si="297"/>
        <v>670</v>
      </c>
      <c r="L563" s="137">
        <f t="shared" si="297"/>
        <v>0</v>
      </c>
      <c r="M563" s="137">
        <f t="shared" si="297"/>
        <v>0</v>
      </c>
      <c r="N563" s="137">
        <f t="shared" si="297"/>
        <v>66714.1</v>
      </c>
    </row>
    <row r="564" spans="1:14" ht="24.75" customHeight="1">
      <c r="A564" s="105" t="s">
        <v>343</v>
      </c>
      <c r="B564" s="213" t="s">
        <v>93</v>
      </c>
      <c r="C564" s="214"/>
      <c r="D564" s="90">
        <f>D565+D578</f>
        <v>774379</v>
      </c>
      <c r="E564" s="90">
        <f>F564-D564</f>
        <v>24884.310000000056</v>
      </c>
      <c r="F564" s="94">
        <f t="shared" si="294"/>
        <v>799263.31</v>
      </c>
      <c r="G564" s="90">
        <f aca="true" t="shared" si="298" ref="G564:N564">G565+G578</f>
        <v>634319</v>
      </c>
      <c r="H564" s="90">
        <f t="shared" si="298"/>
        <v>1070</v>
      </c>
      <c r="I564" s="90">
        <f t="shared" si="298"/>
        <v>128030</v>
      </c>
      <c r="J564" s="90">
        <f t="shared" si="298"/>
        <v>2010</v>
      </c>
      <c r="K564" s="90">
        <f t="shared" si="298"/>
        <v>670</v>
      </c>
      <c r="L564" s="90">
        <f t="shared" si="298"/>
        <v>0</v>
      </c>
      <c r="M564" s="90">
        <f t="shared" si="298"/>
        <v>0</v>
      </c>
      <c r="N564" s="90">
        <f t="shared" si="298"/>
        <v>33164.31</v>
      </c>
    </row>
    <row r="565" spans="1:14" ht="21" customHeight="1">
      <c r="A565" s="100"/>
      <c r="B565" s="74">
        <v>3</v>
      </c>
      <c r="C565" s="106" t="s">
        <v>3</v>
      </c>
      <c r="D565" s="88">
        <f>D566+D569+D576</f>
        <v>769169</v>
      </c>
      <c r="E565" s="88">
        <f>F565-D565</f>
        <v>10000</v>
      </c>
      <c r="F565" s="88">
        <f t="shared" si="294"/>
        <v>779169</v>
      </c>
      <c r="G565" s="88">
        <f aca="true" t="shared" si="299" ref="G565:N565">G566+G569+G576</f>
        <v>634319</v>
      </c>
      <c r="H565" s="88">
        <f t="shared" si="299"/>
        <v>0</v>
      </c>
      <c r="I565" s="88">
        <f t="shared" si="299"/>
        <v>124560</v>
      </c>
      <c r="J565" s="88">
        <f t="shared" si="299"/>
        <v>1340</v>
      </c>
      <c r="K565" s="88">
        <f t="shared" si="299"/>
        <v>670</v>
      </c>
      <c r="L565" s="88">
        <f t="shared" si="299"/>
        <v>0</v>
      </c>
      <c r="M565" s="88">
        <f t="shared" si="299"/>
        <v>0</v>
      </c>
      <c r="N565" s="88">
        <f t="shared" si="299"/>
        <v>18280</v>
      </c>
    </row>
    <row r="566" spans="1:14" ht="18" customHeight="1">
      <c r="A566" s="100"/>
      <c r="B566" s="74">
        <v>31</v>
      </c>
      <c r="C566" s="74" t="s">
        <v>6</v>
      </c>
      <c r="D566" s="88">
        <f>D567+D568</f>
        <v>586539</v>
      </c>
      <c r="E566" s="88">
        <f aca="true" t="shared" si="300" ref="E566:E582">F566-D566</f>
        <v>5000</v>
      </c>
      <c r="F566" s="88">
        <f>SUM(G566:N566)</f>
        <v>591539</v>
      </c>
      <c r="G566" s="88">
        <f>G567+G568</f>
        <v>591139</v>
      </c>
      <c r="H566" s="88">
        <f aca="true" t="shared" si="301" ref="H566:N566">H567+H568</f>
        <v>0</v>
      </c>
      <c r="I566" s="88">
        <f t="shared" si="301"/>
        <v>400</v>
      </c>
      <c r="J566" s="88">
        <f t="shared" si="301"/>
        <v>0</v>
      </c>
      <c r="K566" s="88">
        <f t="shared" si="301"/>
        <v>0</v>
      </c>
      <c r="L566" s="88">
        <f t="shared" si="301"/>
        <v>0</v>
      </c>
      <c r="M566" s="88">
        <f t="shared" si="301"/>
        <v>0</v>
      </c>
      <c r="N566" s="88">
        <f t="shared" si="301"/>
        <v>0</v>
      </c>
    </row>
    <row r="567" spans="1:17" s="97" customFormat="1" ht="15" customHeight="1">
      <c r="A567" s="107"/>
      <c r="B567" s="72"/>
      <c r="C567" s="54" t="s">
        <v>278</v>
      </c>
      <c r="D567" s="89">
        <v>586139</v>
      </c>
      <c r="E567" s="88">
        <f t="shared" si="300"/>
        <v>5000</v>
      </c>
      <c r="F567" s="89">
        <f t="shared" si="294"/>
        <v>591139</v>
      </c>
      <c r="G567" s="89">
        <v>591139</v>
      </c>
      <c r="H567" s="89">
        <v>0</v>
      </c>
      <c r="I567" s="89">
        <v>0</v>
      </c>
      <c r="J567" s="89">
        <v>0</v>
      </c>
      <c r="K567" s="89">
        <v>0</v>
      </c>
      <c r="L567" s="89">
        <v>0</v>
      </c>
      <c r="M567" s="89">
        <v>0</v>
      </c>
      <c r="N567" s="89">
        <v>0</v>
      </c>
      <c r="Q567" s="98"/>
    </row>
    <row r="568" spans="1:17" s="97" customFormat="1" ht="15" customHeight="1">
      <c r="A568" s="107"/>
      <c r="B568" s="72"/>
      <c r="C568" s="55" t="s">
        <v>286</v>
      </c>
      <c r="D568" s="89">
        <v>400</v>
      </c>
      <c r="E568" s="88">
        <f t="shared" si="300"/>
        <v>0</v>
      </c>
      <c r="F568" s="89">
        <f>SUM(G568:N568)</f>
        <v>400</v>
      </c>
      <c r="G568" s="89">
        <v>0</v>
      </c>
      <c r="H568" s="89">
        <v>0</v>
      </c>
      <c r="I568" s="89">
        <v>400</v>
      </c>
      <c r="J568" s="89">
        <v>0</v>
      </c>
      <c r="K568" s="89">
        <v>0</v>
      </c>
      <c r="L568" s="89">
        <v>0</v>
      </c>
      <c r="M568" s="89">
        <v>0</v>
      </c>
      <c r="N568" s="89">
        <v>0</v>
      </c>
      <c r="Q568" s="98"/>
    </row>
    <row r="569" spans="1:14" ht="18" customHeight="1">
      <c r="A569" s="100"/>
      <c r="B569" s="74">
        <v>32</v>
      </c>
      <c r="C569" s="74" t="s">
        <v>8</v>
      </c>
      <c r="D569" s="88">
        <f>SUM(D570:D575)</f>
        <v>180640</v>
      </c>
      <c r="E569" s="88">
        <f t="shared" si="300"/>
        <v>5000</v>
      </c>
      <c r="F569" s="88">
        <f t="shared" si="294"/>
        <v>185640</v>
      </c>
      <c r="G569" s="88">
        <f>SUM(G570:G575)</f>
        <v>43180</v>
      </c>
      <c r="H569" s="88">
        <f aca="true" t="shared" si="302" ref="H569:N569">SUM(H570:H575)</f>
        <v>0</v>
      </c>
      <c r="I569" s="88">
        <f t="shared" si="302"/>
        <v>122170</v>
      </c>
      <c r="J569" s="88">
        <f t="shared" si="302"/>
        <v>1340</v>
      </c>
      <c r="K569" s="88">
        <f t="shared" si="302"/>
        <v>670</v>
      </c>
      <c r="L569" s="88">
        <f t="shared" si="302"/>
        <v>0</v>
      </c>
      <c r="M569" s="88">
        <f t="shared" si="302"/>
        <v>0</v>
      </c>
      <c r="N569" s="88">
        <f t="shared" si="302"/>
        <v>18280</v>
      </c>
    </row>
    <row r="570" spans="1:17" s="97" customFormat="1" ht="15" customHeight="1">
      <c r="A570" s="107"/>
      <c r="B570" s="133"/>
      <c r="C570" s="54" t="s">
        <v>278</v>
      </c>
      <c r="D570" s="89">
        <v>43180</v>
      </c>
      <c r="E570" s="88">
        <f t="shared" si="300"/>
        <v>0</v>
      </c>
      <c r="F570" s="89">
        <f t="shared" si="294"/>
        <v>43180</v>
      </c>
      <c r="G570" s="89">
        <v>43180</v>
      </c>
      <c r="H570" s="89">
        <v>0</v>
      </c>
      <c r="I570" s="89">
        <v>0</v>
      </c>
      <c r="J570" s="89">
        <v>0</v>
      </c>
      <c r="K570" s="89">
        <v>0</v>
      </c>
      <c r="L570" s="89">
        <v>0</v>
      </c>
      <c r="M570" s="89">
        <v>0</v>
      </c>
      <c r="N570" s="89">
        <v>0</v>
      </c>
      <c r="P570" s="98"/>
      <c r="Q570" s="98"/>
    </row>
    <row r="571" spans="1:17" s="97" customFormat="1" ht="15" customHeight="1">
      <c r="A571" s="82"/>
      <c r="B571" s="112"/>
      <c r="C571" s="54" t="s">
        <v>285</v>
      </c>
      <c r="D571" s="89">
        <v>0</v>
      </c>
      <c r="E571" s="88">
        <f t="shared" si="300"/>
        <v>0</v>
      </c>
      <c r="F571" s="89">
        <f>SUM(G571:N571)</f>
        <v>0</v>
      </c>
      <c r="G571" s="89">
        <v>0</v>
      </c>
      <c r="H571" s="89">
        <v>0</v>
      </c>
      <c r="I571" s="89">
        <v>0</v>
      </c>
      <c r="J571" s="89">
        <v>0</v>
      </c>
      <c r="K571" s="89">
        <v>0</v>
      </c>
      <c r="L571" s="89">
        <v>0</v>
      </c>
      <c r="M571" s="89">
        <v>0</v>
      </c>
      <c r="N571" s="89">
        <v>0</v>
      </c>
      <c r="Q571" s="98"/>
    </row>
    <row r="572" spans="1:17" s="97" customFormat="1" ht="15" customHeight="1">
      <c r="A572" s="82"/>
      <c r="B572" s="112"/>
      <c r="C572" s="55" t="s">
        <v>286</v>
      </c>
      <c r="D572" s="89">
        <v>122170</v>
      </c>
      <c r="E572" s="88">
        <f t="shared" si="300"/>
        <v>0</v>
      </c>
      <c r="F572" s="89">
        <f t="shared" si="294"/>
        <v>122170</v>
      </c>
      <c r="G572" s="89">
        <v>0</v>
      </c>
      <c r="H572" s="89">
        <v>0</v>
      </c>
      <c r="I572" s="89">
        <v>122170</v>
      </c>
      <c r="J572" s="89">
        <v>0</v>
      </c>
      <c r="K572" s="89">
        <v>0</v>
      </c>
      <c r="L572" s="89">
        <v>0</v>
      </c>
      <c r="M572" s="89">
        <v>0</v>
      </c>
      <c r="N572" s="89">
        <v>0</v>
      </c>
      <c r="Q572" s="98"/>
    </row>
    <row r="573" spans="1:17" s="97" customFormat="1" ht="15" customHeight="1">
      <c r="A573" s="82"/>
      <c r="B573" s="112"/>
      <c r="C573" s="54" t="s">
        <v>279</v>
      </c>
      <c r="D573" s="89">
        <v>1340</v>
      </c>
      <c r="E573" s="88">
        <f t="shared" si="300"/>
        <v>0</v>
      </c>
      <c r="F573" s="89">
        <f aca="true" t="shared" si="303" ref="F573:F594">SUM(G573:N573)</f>
        <v>1340</v>
      </c>
      <c r="G573" s="89">
        <v>0</v>
      </c>
      <c r="H573" s="89">
        <v>0</v>
      </c>
      <c r="I573" s="89">
        <v>0</v>
      </c>
      <c r="J573" s="89">
        <v>1340</v>
      </c>
      <c r="K573" s="89">
        <v>0</v>
      </c>
      <c r="L573" s="89">
        <v>0</v>
      </c>
      <c r="M573" s="89">
        <v>0</v>
      </c>
      <c r="N573" s="89">
        <v>0</v>
      </c>
      <c r="Q573" s="98"/>
    </row>
    <row r="574" spans="1:17" s="97" customFormat="1" ht="15" customHeight="1">
      <c r="A574" s="82"/>
      <c r="B574" s="112"/>
      <c r="C574" s="54" t="s">
        <v>289</v>
      </c>
      <c r="D574" s="89">
        <v>670</v>
      </c>
      <c r="E574" s="88">
        <f t="shared" si="300"/>
        <v>0</v>
      </c>
      <c r="F574" s="89">
        <f>SUM(G574:N574)</f>
        <v>670</v>
      </c>
      <c r="G574" s="89">
        <v>0</v>
      </c>
      <c r="H574" s="89">
        <v>0</v>
      </c>
      <c r="I574" s="89">
        <v>0</v>
      </c>
      <c r="J574" s="89">
        <v>0</v>
      </c>
      <c r="K574" s="89">
        <v>670</v>
      </c>
      <c r="L574" s="89">
        <v>0</v>
      </c>
      <c r="M574" s="89">
        <v>0</v>
      </c>
      <c r="N574" s="89">
        <v>0</v>
      </c>
      <c r="Q574" s="98"/>
    </row>
    <row r="575" spans="1:17" s="97" customFormat="1" ht="15" customHeight="1">
      <c r="A575" s="107"/>
      <c r="B575" s="72"/>
      <c r="C575" s="54" t="s">
        <v>298</v>
      </c>
      <c r="D575" s="89">
        <v>13280</v>
      </c>
      <c r="E575" s="88">
        <f t="shared" si="300"/>
        <v>5000</v>
      </c>
      <c r="F575" s="89">
        <f t="shared" si="303"/>
        <v>18280</v>
      </c>
      <c r="G575" s="89">
        <v>0</v>
      </c>
      <c r="H575" s="89">
        <v>0</v>
      </c>
      <c r="I575" s="89">
        <v>0</v>
      </c>
      <c r="J575" s="89">
        <v>0</v>
      </c>
      <c r="K575" s="89">
        <v>0</v>
      </c>
      <c r="L575" s="89">
        <v>0</v>
      </c>
      <c r="M575" s="89">
        <v>0</v>
      </c>
      <c r="N575" s="89">
        <v>18280</v>
      </c>
      <c r="Q575" s="98"/>
    </row>
    <row r="576" spans="1:14" ht="18" customHeight="1">
      <c r="A576" s="100"/>
      <c r="B576" s="74" t="s">
        <v>116</v>
      </c>
      <c r="C576" s="74" t="s">
        <v>119</v>
      </c>
      <c r="D576" s="88">
        <f>D577</f>
        <v>1990</v>
      </c>
      <c r="E576" s="88">
        <f t="shared" si="300"/>
        <v>0</v>
      </c>
      <c r="F576" s="88">
        <f t="shared" si="303"/>
        <v>1990</v>
      </c>
      <c r="G576" s="88">
        <f>G577</f>
        <v>0</v>
      </c>
      <c r="H576" s="88">
        <f aca="true" t="shared" si="304" ref="H576:N576">H577</f>
        <v>0</v>
      </c>
      <c r="I576" s="88">
        <f t="shared" si="304"/>
        <v>1990</v>
      </c>
      <c r="J576" s="88">
        <f t="shared" si="304"/>
        <v>0</v>
      </c>
      <c r="K576" s="88">
        <f t="shared" si="304"/>
        <v>0</v>
      </c>
      <c r="L576" s="88">
        <f t="shared" si="304"/>
        <v>0</v>
      </c>
      <c r="M576" s="88">
        <f t="shared" si="304"/>
        <v>0</v>
      </c>
      <c r="N576" s="88">
        <f t="shared" si="304"/>
        <v>0</v>
      </c>
    </row>
    <row r="577" spans="1:17" s="97" customFormat="1" ht="15" customHeight="1">
      <c r="A577" s="107"/>
      <c r="B577" s="133"/>
      <c r="C577" s="55" t="s">
        <v>286</v>
      </c>
      <c r="D577" s="89">
        <v>1990</v>
      </c>
      <c r="E577" s="88">
        <f t="shared" si="300"/>
        <v>0</v>
      </c>
      <c r="F577" s="89">
        <f t="shared" si="303"/>
        <v>1990</v>
      </c>
      <c r="G577" s="89">
        <v>0</v>
      </c>
      <c r="H577" s="89">
        <v>0</v>
      </c>
      <c r="I577" s="89">
        <v>1990</v>
      </c>
      <c r="J577" s="89">
        <v>0</v>
      </c>
      <c r="K577" s="89">
        <v>0</v>
      </c>
      <c r="L577" s="89">
        <v>0</v>
      </c>
      <c r="M577" s="89">
        <v>0</v>
      </c>
      <c r="N577" s="89">
        <v>0</v>
      </c>
      <c r="Q577" s="98"/>
    </row>
    <row r="578" spans="1:14" ht="21" customHeight="1">
      <c r="A578" s="100"/>
      <c r="B578" s="74" t="s">
        <v>81</v>
      </c>
      <c r="C578" s="74" t="s">
        <v>117</v>
      </c>
      <c r="D578" s="88">
        <f>D579</f>
        <v>5210</v>
      </c>
      <c r="E578" s="88">
        <f t="shared" si="300"/>
        <v>14884.309999999998</v>
      </c>
      <c r="F578" s="88">
        <f t="shared" si="303"/>
        <v>20094.309999999998</v>
      </c>
      <c r="G578" s="88">
        <f>G579</f>
        <v>0</v>
      </c>
      <c r="H578" s="88">
        <f aca="true" t="shared" si="305" ref="H578:N578">H579</f>
        <v>1070</v>
      </c>
      <c r="I578" s="88">
        <f t="shared" si="305"/>
        <v>3470</v>
      </c>
      <c r="J578" s="88">
        <f t="shared" si="305"/>
        <v>670</v>
      </c>
      <c r="K578" s="88">
        <f t="shared" si="305"/>
        <v>0</v>
      </c>
      <c r="L578" s="88">
        <f t="shared" si="305"/>
        <v>0</v>
      </c>
      <c r="M578" s="88">
        <f t="shared" si="305"/>
        <v>0</v>
      </c>
      <c r="N578" s="88">
        <f t="shared" si="305"/>
        <v>14884.31</v>
      </c>
    </row>
    <row r="579" spans="1:14" ht="18" customHeight="1">
      <c r="A579" s="100"/>
      <c r="B579" s="74" t="s">
        <v>85</v>
      </c>
      <c r="C579" s="74" t="s">
        <v>118</v>
      </c>
      <c r="D579" s="88">
        <f>D580+D582+D581+D583</f>
        <v>5210</v>
      </c>
      <c r="E579" s="88">
        <f t="shared" si="300"/>
        <v>14884.309999999998</v>
      </c>
      <c r="F579" s="88">
        <f t="shared" si="303"/>
        <v>20094.309999999998</v>
      </c>
      <c r="G579" s="88">
        <f>G580+G582+G581+G583</f>
        <v>0</v>
      </c>
      <c r="H579" s="88">
        <f aca="true" t="shared" si="306" ref="H579:N579">H580+H582+H581+H583</f>
        <v>1070</v>
      </c>
      <c r="I579" s="88">
        <f t="shared" si="306"/>
        <v>3470</v>
      </c>
      <c r="J579" s="88">
        <f t="shared" si="306"/>
        <v>670</v>
      </c>
      <c r="K579" s="88">
        <f t="shared" si="306"/>
        <v>0</v>
      </c>
      <c r="L579" s="88">
        <f t="shared" si="306"/>
        <v>0</v>
      </c>
      <c r="M579" s="88">
        <f t="shared" si="306"/>
        <v>0</v>
      </c>
      <c r="N579" s="88">
        <f t="shared" si="306"/>
        <v>14884.31</v>
      </c>
    </row>
    <row r="580" spans="1:17" s="97" customFormat="1" ht="15" customHeight="1">
      <c r="A580" s="107"/>
      <c r="B580" s="72"/>
      <c r="C580" s="54" t="s">
        <v>285</v>
      </c>
      <c r="D580" s="89">
        <v>1070</v>
      </c>
      <c r="E580" s="88">
        <f t="shared" si="300"/>
        <v>0</v>
      </c>
      <c r="F580" s="88">
        <f t="shared" si="303"/>
        <v>1070</v>
      </c>
      <c r="G580" s="89">
        <v>0</v>
      </c>
      <c r="H580" s="89">
        <v>1070</v>
      </c>
      <c r="I580" s="89">
        <v>0</v>
      </c>
      <c r="J580" s="89">
        <v>0</v>
      </c>
      <c r="K580" s="89">
        <v>0</v>
      </c>
      <c r="L580" s="89">
        <v>0</v>
      </c>
      <c r="M580" s="89">
        <v>0</v>
      </c>
      <c r="N580" s="89">
        <v>0</v>
      </c>
      <c r="Q580" s="98"/>
    </row>
    <row r="581" spans="1:17" s="97" customFormat="1" ht="15" customHeight="1">
      <c r="A581" s="82"/>
      <c r="B581" s="112"/>
      <c r="C581" s="54" t="s">
        <v>279</v>
      </c>
      <c r="D581" s="89">
        <v>670</v>
      </c>
      <c r="E581" s="88">
        <f t="shared" si="300"/>
        <v>0</v>
      </c>
      <c r="F581" s="88">
        <f t="shared" si="303"/>
        <v>670</v>
      </c>
      <c r="G581" s="89">
        <v>0</v>
      </c>
      <c r="H581" s="89">
        <v>0</v>
      </c>
      <c r="I581" s="89">
        <v>0</v>
      </c>
      <c r="J581" s="89">
        <v>670</v>
      </c>
      <c r="K581" s="89">
        <v>0</v>
      </c>
      <c r="L581" s="89">
        <v>0</v>
      </c>
      <c r="M581" s="89">
        <v>0</v>
      </c>
      <c r="N581" s="89">
        <v>0</v>
      </c>
      <c r="Q581" s="98"/>
    </row>
    <row r="582" spans="1:17" s="97" customFormat="1" ht="15" customHeight="1">
      <c r="A582" s="107"/>
      <c r="B582" s="72"/>
      <c r="C582" s="55" t="s">
        <v>286</v>
      </c>
      <c r="D582" s="89">
        <v>3470</v>
      </c>
      <c r="E582" s="88">
        <f t="shared" si="300"/>
        <v>0</v>
      </c>
      <c r="F582" s="88">
        <f t="shared" si="303"/>
        <v>3470</v>
      </c>
      <c r="G582" s="89">
        <v>0</v>
      </c>
      <c r="H582" s="89">
        <v>0</v>
      </c>
      <c r="I582" s="89">
        <v>3470</v>
      </c>
      <c r="J582" s="89">
        <v>0</v>
      </c>
      <c r="K582" s="89">
        <v>0</v>
      </c>
      <c r="L582" s="89">
        <v>0</v>
      </c>
      <c r="M582" s="89">
        <v>0</v>
      </c>
      <c r="N582" s="89">
        <v>0</v>
      </c>
      <c r="Q582" s="98"/>
    </row>
    <row r="583" spans="1:17" s="97" customFormat="1" ht="15" customHeight="1">
      <c r="A583" s="107"/>
      <c r="B583" s="72"/>
      <c r="C583" s="54" t="s">
        <v>298</v>
      </c>
      <c r="D583" s="89">
        <v>0</v>
      </c>
      <c r="E583" s="88">
        <f>F583-D583</f>
        <v>14884.31</v>
      </c>
      <c r="F583" s="89">
        <f>SUM(G583:N583)</f>
        <v>14884.31</v>
      </c>
      <c r="G583" s="89">
        <v>0</v>
      </c>
      <c r="H583" s="89">
        <v>0</v>
      </c>
      <c r="I583" s="89">
        <v>0</v>
      </c>
      <c r="J583" s="89">
        <v>0</v>
      </c>
      <c r="K583" s="89">
        <v>0</v>
      </c>
      <c r="L583" s="89">
        <v>0</v>
      </c>
      <c r="M583" s="89">
        <v>0</v>
      </c>
      <c r="N583" s="89">
        <v>14884.31</v>
      </c>
      <c r="Q583" s="98"/>
    </row>
    <row r="584" spans="1:17" s="97" customFormat="1" ht="15" customHeight="1">
      <c r="A584" s="108"/>
      <c r="B584" s="109"/>
      <c r="C584" s="109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Q584" s="98"/>
    </row>
    <row r="585" spans="1:17" s="97" customFormat="1" ht="15" customHeight="1">
      <c r="A585" s="108"/>
      <c r="B585" s="109"/>
      <c r="C585" s="109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Q585" s="98"/>
    </row>
    <row r="586" spans="1:17" s="149" customFormat="1" ht="15" customHeight="1">
      <c r="A586" s="233" t="s">
        <v>11</v>
      </c>
      <c r="B586" s="233" t="s">
        <v>95</v>
      </c>
      <c r="C586" s="234" t="s">
        <v>15</v>
      </c>
      <c r="D586" s="258" t="s">
        <v>309</v>
      </c>
      <c r="E586" s="258" t="s">
        <v>310</v>
      </c>
      <c r="F586" s="263" t="s">
        <v>311</v>
      </c>
      <c r="G586" s="259" t="s">
        <v>312</v>
      </c>
      <c r="H586" s="259"/>
      <c r="I586" s="259"/>
      <c r="J586" s="259"/>
      <c r="K586" s="259"/>
      <c r="L586" s="259"/>
      <c r="M586" s="259"/>
      <c r="N586" s="259"/>
      <c r="Q586" s="150"/>
    </row>
    <row r="587" spans="1:17" s="149" customFormat="1" ht="35.25" customHeight="1">
      <c r="A587" s="234"/>
      <c r="B587" s="234"/>
      <c r="C587" s="234"/>
      <c r="D587" s="259"/>
      <c r="E587" s="259"/>
      <c r="F587" s="264"/>
      <c r="G587" s="151" t="s">
        <v>72</v>
      </c>
      <c r="H587" s="151" t="s">
        <v>12</v>
      </c>
      <c r="I587" s="151" t="s">
        <v>75</v>
      </c>
      <c r="J587" s="151" t="s">
        <v>73</v>
      </c>
      <c r="K587" s="151" t="s">
        <v>13</v>
      </c>
      <c r="L587" s="152" t="s">
        <v>231</v>
      </c>
      <c r="M587" s="151" t="s">
        <v>232</v>
      </c>
      <c r="N587" s="151" t="s">
        <v>99</v>
      </c>
      <c r="Q587" s="150"/>
    </row>
    <row r="588" spans="1:14" s="147" customFormat="1" ht="10.5" customHeight="1">
      <c r="A588" s="146">
        <v>1</v>
      </c>
      <c r="B588" s="146">
        <v>2</v>
      </c>
      <c r="C588" s="146">
        <v>3</v>
      </c>
      <c r="D588" s="146">
        <v>4</v>
      </c>
      <c r="E588" s="146">
        <v>5</v>
      </c>
      <c r="F588" s="146">
        <v>6</v>
      </c>
      <c r="G588" s="146">
        <v>7</v>
      </c>
      <c r="H588" s="146">
        <v>8</v>
      </c>
      <c r="I588" s="146">
        <v>9</v>
      </c>
      <c r="J588" s="146">
        <v>10</v>
      </c>
      <c r="K588" s="146">
        <v>11</v>
      </c>
      <c r="L588" s="146">
        <v>12</v>
      </c>
      <c r="M588" s="146">
        <v>13</v>
      </c>
      <c r="N588" s="146">
        <v>14</v>
      </c>
    </row>
    <row r="589" spans="1:14" ht="24.75" customHeight="1">
      <c r="A589" s="105" t="s">
        <v>343</v>
      </c>
      <c r="B589" s="219" t="s">
        <v>200</v>
      </c>
      <c r="C589" s="214"/>
      <c r="D589" s="90">
        <f>D590</f>
        <v>92000</v>
      </c>
      <c r="E589" s="90">
        <f aca="true" t="shared" si="307" ref="E589:E594">F589-D589</f>
        <v>220000</v>
      </c>
      <c r="F589" s="94">
        <f t="shared" si="303"/>
        <v>312000</v>
      </c>
      <c r="G589" s="90">
        <f aca="true" t="shared" si="308" ref="G589:N589">G590</f>
        <v>205400</v>
      </c>
      <c r="H589" s="90">
        <f t="shared" si="308"/>
        <v>0</v>
      </c>
      <c r="I589" s="90">
        <f t="shared" si="308"/>
        <v>0</v>
      </c>
      <c r="J589" s="90">
        <f t="shared" si="308"/>
        <v>106600</v>
      </c>
      <c r="K589" s="90">
        <f t="shared" si="308"/>
        <v>0</v>
      </c>
      <c r="L589" s="90">
        <f t="shared" si="308"/>
        <v>0</v>
      </c>
      <c r="M589" s="90">
        <f t="shared" si="308"/>
        <v>0</v>
      </c>
      <c r="N589" s="90">
        <f t="shared" si="308"/>
        <v>0</v>
      </c>
    </row>
    <row r="590" spans="1:14" ht="21" customHeight="1">
      <c r="A590" s="100"/>
      <c r="B590" s="74">
        <v>4</v>
      </c>
      <c r="C590" s="74" t="s">
        <v>122</v>
      </c>
      <c r="D590" s="88">
        <f>D591+D593</f>
        <v>92000</v>
      </c>
      <c r="E590" s="88">
        <f t="shared" si="307"/>
        <v>220000</v>
      </c>
      <c r="F590" s="88">
        <f>SUM(G590:N590)</f>
        <v>312000</v>
      </c>
      <c r="G590" s="88">
        <f>G591+G593</f>
        <v>205400</v>
      </c>
      <c r="H590" s="88">
        <f aca="true" t="shared" si="309" ref="H590:N590">H591+H593</f>
        <v>0</v>
      </c>
      <c r="I590" s="88">
        <f t="shared" si="309"/>
        <v>0</v>
      </c>
      <c r="J590" s="88">
        <f t="shared" si="309"/>
        <v>106600</v>
      </c>
      <c r="K590" s="88">
        <f t="shared" si="309"/>
        <v>0</v>
      </c>
      <c r="L590" s="88">
        <f t="shared" si="309"/>
        <v>0</v>
      </c>
      <c r="M590" s="88">
        <f t="shared" si="309"/>
        <v>0</v>
      </c>
      <c r="N590" s="88">
        <f t="shared" si="309"/>
        <v>0</v>
      </c>
    </row>
    <row r="591" spans="1:14" ht="18" customHeight="1">
      <c r="A591" s="100"/>
      <c r="B591" s="74" t="s">
        <v>85</v>
      </c>
      <c r="C591" s="74" t="s">
        <v>118</v>
      </c>
      <c r="D591" s="88">
        <f>D592</f>
        <v>0</v>
      </c>
      <c r="E591" s="88">
        <f t="shared" si="307"/>
        <v>80000</v>
      </c>
      <c r="F591" s="88">
        <f>SUM(G591:N591)</f>
        <v>80000</v>
      </c>
      <c r="G591" s="88">
        <f>G592</f>
        <v>80000</v>
      </c>
      <c r="H591" s="88">
        <f aca="true" t="shared" si="310" ref="H591:N591">H592</f>
        <v>0</v>
      </c>
      <c r="I591" s="88">
        <f t="shared" si="310"/>
        <v>0</v>
      </c>
      <c r="J591" s="88">
        <f t="shared" si="310"/>
        <v>0</v>
      </c>
      <c r="K591" s="88">
        <f t="shared" si="310"/>
        <v>0</v>
      </c>
      <c r="L591" s="88">
        <f t="shared" si="310"/>
        <v>0</v>
      </c>
      <c r="M591" s="88">
        <f t="shared" si="310"/>
        <v>0</v>
      </c>
      <c r="N591" s="88">
        <f t="shared" si="310"/>
        <v>0</v>
      </c>
    </row>
    <row r="592" spans="1:17" s="97" customFormat="1" ht="15" customHeight="1">
      <c r="A592" s="107"/>
      <c r="B592" s="72"/>
      <c r="C592" s="54" t="s">
        <v>407</v>
      </c>
      <c r="D592" s="89">
        <v>0</v>
      </c>
      <c r="E592" s="88">
        <f t="shared" si="307"/>
        <v>80000</v>
      </c>
      <c r="F592" s="88">
        <f>SUM(G592:N592)</f>
        <v>80000</v>
      </c>
      <c r="G592" s="89">
        <v>80000</v>
      </c>
      <c r="H592" s="89">
        <v>0</v>
      </c>
      <c r="I592" s="89">
        <v>0</v>
      </c>
      <c r="J592" s="89">
        <v>0</v>
      </c>
      <c r="K592" s="89">
        <v>0</v>
      </c>
      <c r="L592" s="89">
        <v>0</v>
      </c>
      <c r="M592" s="89">
        <v>0</v>
      </c>
      <c r="N592" s="89">
        <v>0</v>
      </c>
      <c r="Q592" s="98"/>
    </row>
    <row r="593" spans="1:14" ht="18" customHeight="1">
      <c r="A593" s="100"/>
      <c r="B593" s="74" t="s">
        <v>5</v>
      </c>
      <c r="C593" s="74" t="s">
        <v>133</v>
      </c>
      <c r="D593" s="88">
        <f>D594+D598+D599</f>
        <v>92000</v>
      </c>
      <c r="E593" s="88">
        <f t="shared" si="307"/>
        <v>140000</v>
      </c>
      <c r="F593" s="88">
        <f t="shared" si="303"/>
        <v>232000</v>
      </c>
      <c r="G593" s="88">
        <f>G594+G598+G599</f>
        <v>125400</v>
      </c>
      <c r="H593" s="88">
        <f aca="true" t="shared" si="311" ref="H593:N593">H594+H598+H599</f>
        <v>0</v>
      </c>
      <c r="I593" s="88">
        <f t="shared" si="311"/>
        <v>0</v>
      </c>
      <c r="J593" s="88">
        <f t="shared" si="311"/>
        <v>106600</v>
      </c>
      <c r="K593" s="88">
        <f t="shared" si="311"/>
        <v>0</v>
      </c>
      <c r="L593" s="88">
        <f t="shared" si="311"/>
        <v>0</v>
      </c>
      <c r="M593" s="88">
        <f t="shared" si="311"/>
        <v>0</v>
      </c>
      <c r="N593" s="88">
        <f t="shared" si="311"/>
        <v>0</v>
      </c>
    </row>
    <row r="594" spans="1:17" s="97" customFormat="1" ht="15" customHeight="1">
      <c r="A594" s="107"/>
      <c r="B594" s="72"/>
      <c r="C594" s="54" t="s">
        <v>278</v>
      </c>
      <c r="D594" s="89">
        <v>65400</v>
      </c>
      <c r="E594" s="88">
        <f t="shared" si="307"/>
        <v>60000</v>
      </c>
      <c r="F594" s="89">
        <f t="shared" si="303"/>
        <v>125400</v>
      </c>
      <c r="G594" s="89">
        <v>125400</v>
      </c>
      <c r="H594" s="89">
        <v>0</v>
      </c>
      <c r="I594" s="89">
        <v>0</v>
      </c>
      <c r="J594" s="89">
        <v>0</v>
      </c>
      <c r="K594" s="89">
        <v>0</v>
      </c>
      <c r="L594" s="89">
        <v>0</v>
      </c>
      <c r="M594" s="89">
        <v>0</v>
      </c>
      <c r="N594" s="89">
        <v>0</v>
      </c>
      <c r="Q594" s="98"/>
    </row>
    <row r="595" spans="1:17" s="97" customFormat="1" ht="15" customHeight="1">
      <c r="A595" s="232" t="s">
        <v>11</v>
      </c>
      <c r="B595" s="232" t="s">
        <v>95</v>
      </c>
      <c r="C595" s="220" t="s">
        <v>15</v>
      </c>
      <c r="D595" s="232" t="s">
        <v>309</v>
      </c>
      <c r="E595" s="232" t="s">
        <v>310</v>
      </c>
      <c r="F595" s="243" t="s">
        <v>311</v>
      </c>
      <c r="G595" s="220" t="s">
        <v>312</v>
      </c>
      <c r="H595" s="220"/>
      <c r="I595" s="220"/>
      <c r="J595" s="220"/>
      <c r="K595" s="220"/>
      <c r="L595" s="220"/>
      <c r="M595" s="220"/>
      <c r="N595" s="220"/>
      <c r="Q595" s="98"/>
    </row>
    <row r="596" spans="1:17" s="149" customFormat="1" ht="44.25" customHeight="1">
      <c r="A596" s="220"/>
      <c r="B596" s="220"/>
      <c r="C596" s="220"/>
      <c r="D596" s="220"/>
      <c r="E596" s="220"/>
      <c r="F596" s="244"/>
      <c r="G596" s="99" t="s">
        <v>72</v>
      </c>
      <c r="H596" s="99" t="s">
        <v>12</v>
      </c>
      <c r="I596" s="99" t="s">
        <v>75</v>
      </c>
      <c r="J596" s="99" t="s">
        <v>73</v>
      </c>
      <c r="K596" s="99" t="s">
        <v>13</v>
      </c>
      <c r="L596" s="199" t="s">
        <v>231</v>
      </c>
      <c r="M596" s="99" t="s">
        <v>232</v>
      </c>
      <c r="N596" s="99" t="s">
        <v>99</v>
      </c>
      <c r="Q596" s="150"/>
    </row>
    <row r="597" spans="1:17" s="97" customFormat="1" ht="10.5" customHeight="1">
      <c r="A597" s="82">
        <v>1</v>
      </c>
      <c r="B597" s="82">
        <v>2</v>
      </c>
      <c r="C597" s="82">
        <v>3</v>
      </c>
      <c r="D597" s="82">
        <v>4</v>
      </c>
      <c r="E597" s="82">
        <v>5</v>
      </c>
      <c r="F597" s="82">
        <v>6</v>
      </c>
      <c r="G597" s="82">
        <v>7</v>
      </c>
      <c r="H597" s="82">
        <v>8</v>
      </c>
      <c r="I597" s="82">
        <v>9</v>
      </c>
      <c r="J597" s="82">
        <v>10</v>
      </c>
      <c r="K597" s="82">
        <v>11</v>
      </c>
      <c r="L597" s="82">
        <v>12</v>
      </c>
      <c r="M597" s="82">
        <v>13</v>
      </c>
      <c r="N597" s="82">
        <v>14</v>
      </c>
      <c r="Q597" s="98"/>
    </row>
    <row r="598" spans="1:17" s="97" customFormat="1" ht="15" customHeight="1">
      <c r="A598" s="107"/>
      <c r="B598" s="72"/>
      <c r="C598" s="54" t="s">
        <v>283</v>
      </c>
      <c r="D598" s="89">
        <v>26600</v>
      </c>
      <c r="E598" s="89">
        <f aca="true" t="shared" si="312" ref="E598:E605">F598-D598</f>
        <v>80000</v>
      </c>
      <c r="F598" s="89">
        <f>SUM(G598:N598)</f>
        <v>106600</v>
      </c>
      <c r="G598" s="89">
        <v>0</v>
      </c>
      <c r="H598" s="89">
        <v>0</v>
      </c>
      <c r="I598" s="89">
        <v>0</v>
      </c>
      <c r="J598" s="89">
        <v>106600</v>
      </c>
      <c r="K598" s="89">
        <v>0</v>
      </c>
      <c r="L598" s="89">
        <v>0</v>
      </c>
      <c r="M598" s="89">
        <v>0</v>
      </c>
      <c r="N598" s="89">
        <v>0</v>
      </c>
      <c r="Q598" s="98"/>
    </row>
    <row r="599" spans="1:17" s="97" customFormat="1" ht="14.25" customHeight="1">
      <c r="A599" s="107"/>
      <c r="B599" s="72"/>
      <c r="C599" s="54" t="s">
        <v>296</v>
      </c>
      <c r="D599" s="89">
        <v>0</v>
      </c>
      <c r="E599" s="89">
        <f t="shared" si="312"/>
        <v>0</v>
      </c>
      <c r="F599" s="89">
        <v>0</v>
      </c>
      <c r="G599" s="89">
        <v>0</v>
      </c>
      <c r="H599" s="89">
        <v>0</v>
      </c>
      <c r="I599" s="89">
        <v>0</v>
      </c>
      <c r="J599" s="89">
        <v>0</v>
      </c>
      <c r="K599" s="89">
        <v>0</v>
      </c>
      <c r="L599" s="89">
        <v>0</v>
      </c>
      <c r="M599" s="89">
        <v>0</v>
      </c>
      <c r="N599" s="89">
        <v>0</v>
      </c>
      <c r="Q599" s="98"/>
    </row>
    <row r="600" spans="1:14" ht="24.75" customHeight="1">
      <c r="A600" s="105" t="s">
        <v>343</v>
      </c>
      <c r="B600" s="219" t="s">
        <v>201</v>
      </c>
      <c r="C600" s="214"/>
      <c r="D600" s="90">
        <f>D601</f>
        <v>0</v>
      </c>
      <c r="E600" s="90">
        <f t="shared" si="312"/>
        <v>0</v>
      </c>
      <c r="F600" s="94">
        <f>SUM(G600:N600)</f>
        <v>0</v>
      </c>
      <c r="G600" s="90">
        <f>G601</f>
        <v>0</v>
      </c>
      <c r="H600" s="90">
        <f aca="true" t="shared" si="313" ref="H600:N600">H601</f>
        <v>0</v>
      </c>
      <c r="I600" s="90">
        <f t="shared" si="313"/>
        <v>0</v>
      </c>
      <c r="J600" s="90">
        <f t="shared" si="313"/>
        <v>0</v>
      </c>
      <c r="K600" s="90">
        <f t="shared" si="313"/>
        <v>0</v>
      </c>
      <c r="L600" s="90">
        <f t="shared" si="313"/>
        <v>0</v>
      </c>
      <c r="M600" s="90">
        <f t="shared" si="313"/>
        <v>0</v>
      </c>
      <c r="N600" s="90">
        <f t="shared" si="313"/>
        <v>0</v>
      </c>
    </row>
    <row r="601" spans="1:14" ht="21" customHeight="1">
      <c r="A601" s="100"/>
      <c r="B601" s="74">
        <v>3</v>
      </c>
      <c r="C601" s="106" t="s">
        <v>3</v>
      </c>
      <c r="D601" s="88">
        <f>D602</f>
        <v>0</v>
      </c>
      <c r="E601" s="88">
        <f t="shared" si="312"/>
        <v>0</v>
      </c>
      <c r="F601" s="88">
        <f>SUM(G601:N601)</f>
        <v>0</v>
      </c>
      <c r="G601" s="88">
        <f aca="true" t="shared" si="314" ref="G601:N602">G602</f>
        <v>0</v>
      </c>
      <c r="H601" s="88">
        <f t="shared" si="314"/>
        <v>0</v>
      </c>
      <c r="I601" s="88">
        <f t="shared" si="314"/>
        <v>0</v>
      </c>
      <c r="J601" s="88">
        <f t="shared" si="314"/>
        <v>0</v>
      </c>
      <c r="K601" s="88">
        <f t="shared" si="314"/>
        <v>0</v>
      </c>
      <c r="L601" s="88">
        <f t="shared" si="314"/>
        <v>0</v>
      </c>
      <c r="M601" s="88">
        <f t="shared" si="314"/>
        <v>0</v>
      </c>
      <c r="N601" s="88">
        <f t="shared" si="314"/>
        <v>0</v>
      </c>
    </row>
    <row r="602" spans="1:14" ht="18" customHeight="1">
      <c r="A602" s="100"/>
      <c r="B602" s="74">
        <v>32</v>
      </c>
      <c r="C602" s="106" t="s">
        <v>7</v>
      </c>
      <c r="D602" s="88">
        <f>D603</f>
        <v>0</v>
      </c>
      <c r="E602" s="88">
        <f t="shared" si="312"/>
        <v>0</v>
      </c>
      <c r="F602" s="88">
        <f>SUM(G602:N602)</f>
        <v>0</v>
      </c>
      <c r="G602" s="88">
        <f>G603</f>
        <v>0</v>
      </c>
      <c r="H602" s="88">
        <f t="shared" si="314"/>
        <v>0</v>
      </c>
      <c r="I602" s="88">
        <f t="shared" si="314"/>
        <v>0</v>
      </c>
      <c r="J602" s="88">
        <f t="shared" si="314"/>
        <v>0</v>
      </c>
      <c r="K602" s="88">
        <f t="shared" si="314"/>
        <v>0</v>
      </c>
      <c r="L602" s="88">
        <f t="shared" si="314"/>
        <v>0</v>
      </c>
      <c r="M602" s="88">
        <f t="shared" si="314"/>
        <v>0</v>
      </c>
      <c r="N602" s="88">
        <f t="shared" si="314"/>
        <v>0</v>
      </c>
    </row>
    <row r="603" spans="1:17" s="83" customFormat="1" ht="15" customHeight="1">
      <c r="A603" s="118"/>
      <c r="B603" s="119"/>
      <c r="C603" s="120"/>
      <c r="D603" s="138">
        <v>0</v>
      </c>
      <c r="E603" s="88">
        <f t="shared" si="312"/>
        <v>0</v>
      </c>
      <c r="F603" s="138">
        <f>SUM(G603:N603)</f>
        <v>0</v>
      </c>
      <c r="G603" s="138">
        <v>0</v>
      </c>
      <c r="H603" s="138">
        <v>0</v>
      </c>
      <c r="I603" s="138">
        <v>0</v>
      </c>
      <c r="J603" s="138">
        <v>0</v>
      </c>
      <c r="K603" s="138">
        <v>0</v>
      </c>
      <c r="L603" s="138">
        <v>0</v>
      </c>
      <c r="M603" s="138">
        <v>0</v>
      </c>
      <c r="N603" s="138">
        <v>0</v>
      </c>
      <c r="Q603" s="84"/>
    </row>
    <row r="604" spans="1:17" s="121" customFormat="1" ht="35.25" customHeight="1">
      <c r="A604" s="105" t="s">
        <v>343</v>
      </c>
      <c r="B604" s="265" t="s">
        <v>257</v>
      </c>
      <c r="C604" s="265"/>
      <c r="D604" s="90">
        <f>D605+D612</f>
        <v>83105</v>
      </c>
      <c r="E604" s="90">
        <f t="shared" si="312"/>
        <v>33549.79000000001</v>
      </c>
      <c r="F604" s="94">
        <f aca="true" t="shared" si="315" ref="F604:F610">SUM(G604:N604)</f>
        <v>116654.79000000001</v>
      </c>
      <c r="G604" s="90">
        <f aca="true" t="shared" si="316" ref="G604:N604">G605+G612</f>
        <v>0</v>
      </c>
      <c r="H604" s="90">
        <f t="shared" si="316"/>
        <v>0</v>
      </c>
      <c r="I604" s="90">
        <f t="shared" si="316"/>
        <v>0</v>
      </c>
      <c r="J604" s="90">
        <f t="shared" si="316"/>
        <v>83105</v>
      </c>
      <c r="K604" s="90">
        <f t="shared" si="316"/>
        <v>0</v>
      </c>
      <c r="L604" s="90">
        <f t="shared" si="316"/>
        <v>0</v>
      </c>
      <c r="M604" s="90">
        <f t="shared" si="316"/>
        <v>0</v>
      </c>
      <c r="N604" s="90">
        <f t="shared" si="316"/>
        <v>33549.79</v>
      </c>
      <c r="Q604" s="122"/>
    </row>
    <row r="605" spans="1:14" ht="21" customHeight="1">
      <c r="A605" s="127"/>
      <c r="B605" s="128">
        <v>3</v>
      </c>
      <c r="C605" s="129" t="s">
        <v>3</v>
      </c>
      <c r="D605" s="92">
        <f>D606+D609</f>
        <v>77795</v>
      </c>
      <c r="E605" s="92">
        <f t="shared" si="312"/>
        <v>31549.790000000008</v>
      </c>
      <c r="F605" s="92">
        <f t="shared" si="315"/>
        <v>109344.79000000001</v>
      </c>
      <c r="G605" s="92">
        <f aca="true" t="shared" si="317" ref="G605:N605">G606+G609</f>
        <v>0</v>
      </c>
      <c r="H605" s="92">
        <f t="shared" si="317"/>
        <v>0</v>
      </c>
      <c r="I605" s="92">
        <f t="shared" si="317"/>
        <v>0</v>
      </c>
      <c r="J605" s="92">
        <f t="shared" si="317"/>
        <v>77795</v>
      </c>
      <c r="K605" s="92">
        <f t="shared" si="317"/>
        <v>0</v>
      </c>
      <c r="L605" s="92">
        <f t="shared" si="317"/>
        <v>0</v>
      </c>
      <c r="M605" s="92">
        <f t="shared" si="317"/>
        <v>0</v>
      </c>
      <c r="N605" s="92">
        <f t="shared" si="317"/>
        <v>31549.79</v>
      </c>
    </row>
    <row r="606" spans="1:14" ht="18" customHeight="1">
      <c r="A606" s="100"/>
      <c r="B606" s="74">
        <v>31</v>
      </c>
      <c r="C606" s="74" t="s">
        <v>6</v>
      </c>
      <c r="D606" s="88">
        <f>D607</f>
        <v>61865</v>
      </c>
      <c r="E606" s="92">
        <f aca="true" t="shared" si="318" ref="E606:E615">F606-D606</f>
        <v>20129.869999999995</v>
      </c>
      <c r="F606" s="88">
        <f>SUM(G606:N606)</f>
        <v>81994.87</v>
      </c>
      <c r="G606" s="88">
        <f>G607+G608</f>
        <v>0</v>
      </c>
      <c r="H606" s="88">
        <f aca="true" t="shared" si="319" ref="H606:N606">H607+H608</f>
        <v>0</v>
      </c>
      <c r="I606" s="88">
        <f t="shared" si="319"/>
        <v>0</v>
      </c>
      <c r="J606" s="88">
        <f t="shared" si="319"/>
        <v>61865</v>
      </c>
      <c r="K606" s="88">
        <f t="shared" si="319"/>
        <v>0</v>
      </c>
      <c r="L606" s="88">
        <f t="shared" si="319"/>
        <v>0</v>
      </c>
      <c r="M606" s="88">
        <f t="shared" si="319"/>
        <v>0</v>
      </c>
      <c r="N606" s="88">
        <f t="shared" si="319"/>
        <v>20129.87</v>
      </c>
    </row>
    <row r="607" spans="1:17" s="97" customFormat="1" ht="15" customHeight="1">
      <c r="A607" s="107"/>
      <c r="B607" s="72"/>
      <c r="C607" s="54" t="s">
        <v>279</v>
      </c>
      <c r="D607" s="89">
        <v>61865</v>
      </c>
      <c r="E607" s="92">
        <f t="shared" si="318"/>
        <v>0</v>
      </c>
      <c r="F607" s="89">
        <f t="shared" si="315"/>
        <v>61865</v>
      </c>
      <c r="G607" s="89">
        <v>0</v>
      </c>
      <c r="H607" s="89">
        <v>0</v>
      </c>
      <c r="I607" s="89">
        <v>0</v>
      </c>
      <c r="J607" s="89">
        <v>61865</v>
      </c>
      <c r="K607" s="89">
        <v>0</v>
      </c>
      <c r="L607" s="89">
        <v>0</v>
      </c>
      <c r="M607" s="89">
        <v>0</v>
      </c>
      <c r="N607" s="89">
        <v>0</v>
      </c>
      <c r="Q607" s="98"/>
    </row>
    <row r="608" spans="1:17" s="97" customFormat="1" ht="15" customHeight="1">
      <c r="A608" s="107"/>
      <c r="B608" s="72"/>
      <c r="C608" s="54" t="s">
        <v>298</v>
      </c>
      <c r="D608" s="89">
        <v>0</v>
      </c>
      <c r="E608" s="88">
        <f t="shared" si="318"/>
        <v>20129.87</v>
      </c>
      <c r="F608" s="89">
        <f t="shared" si="315"/>
        <v>20129.87</v>
      </c>
      <c r="G608" s="89">
        <v>0</v>
      </c>
      <c r="H608" s="89">
        <v>0</v>
      </c>
      <c r="I608" s="89">
        <v>0</v>
      </c>
      <c r="J608" s="89">
        <v>0</v>
      </c>
      <c r="K608" s="89">
        <v>0</v>
      </c>
      <c r="L608" s="89">
        <v>0</v>
      </c>
      <c r="M608" s="89">
        <v>0</v>
      </c>
      <c r="N608" s="89">
        <v>20129.87</v>
      </c>
      <c r="Q608" s="98"/>
    </row>
    <row r="609" spans="1:14" ht="18" customHeight="1">
      <c r="A609" s="100"/>
      <c r="B609" s="74">
        <v>32</v>
      </c>
      <c r="C609" s="74" t="s">
        <v>8</v>
      </c>
      <c r="D609" s="88">
        <f>SUM(D610:D610)</f>
        <v>15930</v>
      </c>
      <c r="E609" s="92">
        <f t="shared" si="318"/>
        <v>11419.919999999998</v>
      </c>
      <c r="F609" s="88">
        <f t="shared" si="315"/>
        <v>27349.92</v>
      </c>
      <c r="G609" s="88">
        <f>SUM(G610:G611)</f>
        <v>0</v>
      </c>
      <c r="H609" s="88">
        <f aca="true" t="shared" si="320" ref="H609:N609">SUM(H610:H611)</f>
        <v>0</v>
      </c>
      <c r="I609" s="88">
        <f t="shared" si="320"/>
        <v>0</v>
      </c>
      <c r="J609" s="88">
        <f t="shared" si="320"/>
        <v>15930</v>
      </c>
      <c r="K609" s="88">
        <f t="shared" si="320"/>
        <v>0</v>
      </c>
      <c r="L609" s="88">
        <f t="shared" si="320"/>
        <v>0</v>
      </c>
      <c r="M609" s="88">
        <f t="shared" si="320"/>
        <v>0</v>
      </c>
      <c r="N609" s="88">
        <f t="shared" si="320"/>
        <v>11419.92</v>
      </c>
    </row>
    <row r="610" spans="1:17" s="97" customFormat="1" ht="15" customHeight="1">
      <c r="A610" s="107"/>
      <c r="B610" s="133"/>
      <c r="C610" s="54" t="s">
        <v>279</v>
      </c>
      <c r="D610" s="89">
        <v>15930</v>
      </c>
      <c r="E610" s="92">
        <f t="shared" si="318"/>
        <v>0</v>
      </c>
      <c r="F610" s="89">
        <f t="shared" si="315"/>
        <v>15930</v>
      </c>
      <c r="G610" s="89">
        <v>0</v>
      </c>
      <c r="H610" s="89">
        <v>0</v>
      </c>
      <c r="I610" s="89">
        <v>0</v>
      </c>
      <c r="J610" s="89">
        <v>15930</v>
      </c>
      <c r="K610" s="89">
        <v>0</v>
      </c>
      <c r="L610" s="89">
        <v>0</v>
      </c>
      <c r="M610" s="89">
        <v>0</v>
      </c>
      <c r="N610" s="89">
        <v>0</v>
      </c>
      <c r="Q610" s="98"/>
    </row>
    <row r="611" spans="1:17" s="97" customFormat="1" ht="15" customHeight="1">
      <c r="A611" s="107"/>
      <c r="B611" s="72"/>
      <c r="C611" s="54" t="s">
        <v>298</v>
      </c>
      <c r="D611" s="89">
        <v>0</v>
      </c>
      <c r="E611" s="88">
        <f>F611-D611</f>
        <v>11419.92</v>
      </c>
      <c r="F611" s="89">
        <f>SUM(G611:N611)</f>
        <v>11419.92</v>
      </c>
      <c r="G611" s="89">
        <v>0</v>
      </c>
      <c r="H611" s="89">
        <v>0</v>
      </c>
      <c r="I611" s="89">
        <v>0</v>
      </c>
      <c r="J611" s="89">
        <v>0</v>
      </c>
      <c r="K611" s="89">
        <v>0</v>
      </c>
      <c r="L611" s="89">
        <v>0</v>
      </c>
      <c r="M611" s="89">
        <v>0</v>
      </c>
      <c r="N611" s="89">
        <v>11419.92</v>
      </c>
      <c r="Q611" s="98"/>
    </row>
    <row r="612" spans="1:14" ht="21" customHeight="1">
      <c r="A612" s="100"/>
      <c r="B612" s="74" t="s">
        <v>81</v>
      </c>
      <c r="C612" s="74" t="s">
        <v>117</v>
      </c>
      <c r="D612" s="88">
        <f>D613</f>
        <v>5310</v>
      </c>
      <c r="E612" s="92">
        <f t="shared" si="318"/>
        <v>2000</v>
      </c>
      <c r="F612" s="88">
        <f>SUM(G612:N612)</f>
        <v>7310</v>
      </c>
      <c r="G612" s="88">
        <f>G613</f>
        <v>0</v>
      </c>
      <c r="H612" s="88">
        <f aca="true" t="shared" si="321" ref="H612:N612">H613</f>
        <v>0</v>
      </c>
      <c r="I612" s="88">
        <f t="shared" si="321"/>
        <v>0</v>
      </c>
      <c r="J612" s="88">
        <f t="shared" si="321"/>
        <v>5310</v>
      </c>
      <c r="K612" s="88">
        <f t="shared" si="321"/>
        <v>0</v>
      </c>
      <c r="L612" s="88">
        <f t="shared" si="321"/>
        <v>0</v>
      </c>
      <c r="M612" s="88">
        <f t="shared" si="321"/>
        <v>0</v>
      </c>
      <c r="N612" s="88">
        <f t="shared" si="321"/>
        <v>2000</v>
      </c>
    </row>
    <row r="613" spans="1:14" ht="18" customHeight="1">
      <c r="A613" s="100"/>
      <c r="B613" s="74" t="s">
        <v>85</v>
      </c>
      <c r="C613" s="74" t="s">
        <v>118</v>
      </c>
      <c r="D613" s="88">
        <f>D614</f>
        <v>5310</v>
      </c>
      <c r="E613" s="92">
        <f t="shared" si="318"/>
        <v>2000</v>
      </c>
      <c r="F613" s="88">
        <f>SUM(G613:N613)</f>
        <v>7310</v>
      </c>
      <c r="G613" s="88">
        <f>G614+G615</f>
        <v>0</v>
      </c>
      <c r="H613" s="88">
        <f aca="true" t="shared" si="322" ref="H613:N613">H614+H615</f>
        <v>0</v>
      </c>
      <c r="I613" s="88">
        <f t="shared" si="322"/>
        <v>0</v>
      </c>
      <c r="J613" s="88">
        <f t="shared" si="322"/>
        <v>5310</v>
      </c>
      <c r="K613" s="88">
        <f t="shared" si="322"/>
        <v>0</v>
      </c>
      <c r="L613" s="88">
        <f t="shared" si="322"/>
        <v>0</v>
      </c>
      <c r="M613" s="88">
        <f t="shared" si="322"/>
        <v>0</v>
      </c>
      <c r="N613" s="88">
        <f t="shared" si="322"/>
        <v>2000</v>
      </c>
    </row>
    <row r="614" spans="1:17" s="97" customFormat="1" ht="15" customHeight="1">
      <c r="A614" s="107"/>
      <c r="B614" s="72"/>
      <c r="C614" s="54" t="s">
        <v>279</v>
      </c>
      <c r="D614" s="89">
        <v>5310</v>
      </c>
      <c r="E614" s="92">
        <f t="shared" si="318"/>
        <v>0</v>
      </c>
      <c r="F614" s="89">
        <f>SUM(G614:N614)</f>
        <v>5310</v>
      </c>
      <c r="G614" s="89">
        <v>0</v>
      </c>
      <c r="H614" s="89">
        <v>0</v>
      </c>
      <c r="I614" s="89">
        <v>0</v>
      </c>
      <c r="J614" s="89">
        <v>5310</v>
      </c>
      <c r="K614" s="89">
        <v>0</v>
      </c>
      <c r="L614" s="89">
        <v>0</v>
      </c>
      <c r="M614" s="89">
        <v>0</v>
      </c>
      <c r="N614" s="89">
        <v>0</v>
      </c>
      <c r="Q614" s="98"/>
    </row>
    <row r="615" spans="1:17" s="97" customFormat="1" ht="15" customHeight="1">
      <c r="A615" s="107"/>
      <c r="B615" s="72"/>
      <c r="C615" s="54" t="s">
        <v>298</v>
      </c>
      <c r="D615" s="89">
        <v>0</v>
      </c>
      <c r="E615" s="88">
        <f t="shared" si="318"/>
        <v>2000</v>
      </c>
      <c r="F615" s="89">
        <f>SUM(G615:N615)</f>
        <v>2000</v>
      </c>
      <c r="G615" s="89">
        <v>0</v>
      </c>
      <c r="H615" s="89">
        <v>0</v>
      </c>
      <c r="I615" s="89">
        <v>0</v>
      </c>
      <c r="J615" s="89">
        <v>0</v>
      </c>
      <c r="K615" s="89">
        <v>0</v>
      </c>
      <c r="L615" s="89">
        <v>0</v>
      </c>
      <c r="M615" s="89">
        <v>0</v>
      </c>
      <c r="N615" s="89">
        <v>2000</v>
      </c>
      <c r="Q615" s="98"/>
    </row>
    <row r="616" spans="1:14" ht="36" customHeight="1">
      <c r="A616" s="105"/>
      <c r="B616" s="241" t="s">
        <v>134</v>
      </c>
      <c r="C616" s="242"/>
      <c r="D616" s="141">
        <f aca="true" t="shared" si="323" ref="D616:N616">D617</f>
        <v>126381</v>
      </c>
      <c r="E616" s="141">
        <f>F616-D616</f>
        <v>1971.3099999999977</v>
      </c>
      <c r="F616" s="141">
        <f aca="true" t="shared" si="324" ref="F616:F646">SUM(G616:N616)</f>
        <v>128352.31</v>
      </c>
      <c r="G616" s="141">
        <f t="shared" si="323"/>
        <v>111466</v>
      </c>
      <c r="H616" s="141">
        <f t="shared" si="323"/>
        <v>3153</v>
      </c>
      <c r="I616" s="141"/>
      <c r="J616" s="141">
        <f t="shared" si="323"/>
        <v>7964</v>
      </c>
      <c r="K616" s="141">
        <f t="shared" si="323"/>
        <v>0</v>
      </c>
      <c r="L616" s="141">
        <f t="shared" si="323"/>
        <v>0</v>
      </c>
      <c r="M616" s="141">
        <f t="shared" si="323"/>
        <v>0</v>
      </c>
      <c r="N616" s="141">
        <f t="shared" si="323"/>
        <v>5769.3099999999995</v>
      </c>
    </row>
    <row r="617" spans="1:14" ht="30" customHeight="1">
      <c r="A617" s="117"/>
      <c r="B617" s="217" t="s">
        <v>91</v>
      </c>
      <c r="C617" s="218"/>
      <c r="D617" s="86">
        <f>D618+D635+D644</f>
        <v>126381</v>
      </c>
      <c r="E617" s="86">
        <f>F617-D617</f>
        <v>1971.3099999999977</v>
      </c>
      <c r="F617" s="86">
        <f t="shared" si="324"/>
        <v>128352.31</v>
      </c>
      <c r="G617" s="86">
        <f aca="true" t="shared" si="325" ref="G617:N617">G618+G635+G644</f>
        <v>111466</v>
      </c>
      <c r="H617" s="86">
        <f t="shared" si="325"/>
        <v>3153</v>
      </c>
      <c r="I617" s="86">
        <f t="shared" si="325"/>
        <v>0</v>
      </c>
      <c r="J617" s="86">
        <f t="shared" si="325"/>
        <v>7964</v>
      </c>
      <c r="K617" s="86">
        <f t="shared" si="325"/>
        <v>0</v>
      </c>
      <c r="L617" s="86">
        <f t="shared" si="325"/>
        <v>0</v>
      </c>
      <c r="M617" s="86">
        <f t="shared" si="325"/>
        <v>0</v>
      </c>
      <c r="N617" s="86">
        <f t="shared" si="325"/>
        <v>5769.3099999999995</v>
      </c>
    </row>
    <row r="618" spans="1:14" ht="24.75" customHeight="1">
      <c r="A618" s="105" t="s">
        <v>341</v>
      </c>
      <c r="B618" s="213" t="s">
        <v>92</v>
      </c>
      <c r="C618" s="214"/>
      <c r="D618" s="90">
        <f aca="true" t="shared" si="326" ref="D618:N618">SUM(D619)</f>
        <v>105144</v>
      </c>
      <c r="E618" s="90">
        <f>F618-D618</f>
        <v>0</v>
      </c>
      <c r="F618" s="94">
        <f t="shared" si="324"/>
        <v>105144</v>
      </c>
      <c r="G618" s="90">
        <f t="shared" si="326"/>
        <v>99919</v>
      </c>
      <c r="H618" s="90">
        <f t="shared" si="326"/>
        <v>3153</v>
      </c>
      <c r="I618" s="90">
        <f t="shared" si="326"/>
        <v>0</v>
      </c>
      <c r="J618" s="90">
        <f t="shared" si="326"/>
        <v>0</v>
      </c>
      <c r="K618" s="90">
        <f t="shared" si="326"/>
        <v>0</v>
      </c>
      <c r="L618" s="90">
        <f t="shared" si="326"/>
        <v>0</v>
      </c>
      <c r="M618" s="90">
        <f t="shared" si="326"/>
        <v>0</v>
      </c>
      <c r="N618" s="90">
        <f t="shared" si="326"/>
        <v>2072</v>
      </c>
    </row>
    <row r="619" spans="1:14" ht="21" customHeight="1">
      <c r="A619" s="134"/>
      <c r="B619" s="106">
        <v>3</v>
      </c>
      <c r="C619" s="106" t="s">
        <v>3</v>
      </c>
      <c r="D619" s="88">
        <f>D620+D622+D627+D630</f>
        <v>105144</v>
      </c>
      <c r="E619" s="88">
        <f>F619-D619</f>
        <v>0</v>
      </c>
      <c r="F619" s="88">
        <f t="shared" si="324"/>
        <v>105144</v>
      </c>
      <c r="G619" s="88">
        <f aca="true" t="shared" si="327" ref="G619:N619">G620+G622+G627+G630</f>
        <v>99919</v>
      </c>
      <c r="H619" s="88">
        <f t="shared" si="327"/>
        <v>3153</v>
      </c>
      <c r="I619" s="88">
        <f t="shared" si="327"/>
        <v>0</v>
      </c>
      <c r="J619" s="88">
        <f t="shared" si="327"/>
        <v>0</v>
      </c>
      <c r="K619" s="88">
        <f t="shared" si="327"/>
        <v>0</v>
      </c>
      <c r="L619" s="88">
        <f t="shared" si="327"/>
        <v>0</v>
      </c>
      <c r="M619" s="88">
        <f t="shared" si="327"/>
        <v>0</v>
      </c>
      <c r="N619" s="88">
        <f t="shared" si="327"/>
        <v>2072</v>
      </c>
    </row>
    <row r="620" spans="1:14" ht="18" customHeight="1">
      <c r="A620" s="134"/>
      <c r="B620" s="106">
        <v>31</v>
      </c>
      <c r="C620" s="74" t="s">
        <v>6</v>
      </c>
      <c r="D620" s="88">
        <f>D621</f>
        <v>72939</v>
      </c>
      <c r="E620" s="88">
        <f aca="true" t="shared" si="328" ref="E620:E630">F620-D620</f>
        <v>0</v>
      </c>
      <c r="F620" s="88">
        <f t="shared" si="324"/>
        <v>72939</v>
      </c>
      <c r="G620" s="88">
        <f>G621</f>
        <v>72939</v>
      </c>
      <c r="H620" s="88">
        <f aca="true" t="shared" si="329" ref="H620:N620">H621</f>
        <v>0</v>
      </c>
      <c r="I620" s="88">
        <f t="shared" si="329"/>
        <v>0</v>
      </c>
      <c r="J620" s="88">
        <f t="shared" si="329"/>
        <v>0</v>
      </c>
      <c r="K620" s="88">
        <f t="shared" si="329"/>
        <v>0</v>
      </c>
      <c r="L620" s="88">
        <f t="shared" si="329"/>
        <v>0</v>
      </c>
      <c r="M620" s="88">
        <f t="shared" si="329"/>
        <v>0</v>
      </c>
      <c r="N620" s="88">
        <f t="shared" si="329"/>
        <v>0</v>
      </c>
    </row>
    <row r="621" spans="1:17" s="97" customFormat="1" ht="15" customHeight="1">
      <c r="A621" s="82"/>
      <c r="B621" s="112"/>
      <c r="C621" s="54" t="s">
        <v>278</v>
      </c>
      <c r="D621" s="89">
        <v>72939</v>
      </c>
      <c r="E621" s="88">
        <f t="shared" si="328"/>
        <v>0</v>
      </c>
      <c r="F621" s="89">
        <f t="shared" si="324"/>
        <v>72939</v>
      </c>
      <c r="G621" s="89">
        <v>72939</v>
      </c>
      <c r="H621" s="89">
        <v>0</v>
      </c>
      <c r="I621" s="89">
        <v>0</v>
      </c>
      <c r="J621" s="89">
        <v>0</v>
      </c>
      <c r="K621" s="89">
        <v>0</v>
      </c>
      <c r="L621" s="89">
        <v>0</v>
      </c>
      <c r="M621" s="89">
        <v>0</v>
      </c>
      <c r="N621" s="89">
        <v>0</v>
      </c>
      <c r="Q621" s="98"/>
    </row>
    <row r="622" spans="1:16" ht="18" customHeight="1">
      <c r="A622" s="134"/>
      <c r="B622" s="106">
        <v>32</v>
      </c>
      <c r="C622" s="74" t="s">
        <v>8</v>
      </c>
      <c r="D622" s="88">
        <f>D623+D624+D626+D625</f>
        <v>31634</v>
      </c>
      <c r="E622" s="88">
        <f t="shared" si="328"/>
        <v>0</v>
      </c>
      <c r="F622" s="88">
        <f t="shared" si="324"/>
        <v>31634</v>
      </c>
      <c r="G622" s="88">
        <f>G623+G624+G626+G625</f>
        <v>26807</v>
      </c>
      <c r="H622" s="88">
        <f aca="true" t="shared" si="330" ref="H622:N622">H623+H624+H626+H625</f>
        <v>2755</v>
      </c>
      <c r="I622" s="88">
        <f t="shared" si="330"/>
        <v>0</v>
      </c>
      <c r="J622" s="88">
        <f t="shared" si="330"/>
        <v>0</v>
      </c>
      <c r="K622" s="88">
        <f t="shared" si="330"/>
        <v>0</v>
      </c>
      <c r="L622" s="88">
        <f t="shared" si="330"/>
        <v>0</v>
      </c>
      <c r="M622" s="88">
        <f t="shared" si="330"/>
        <v>0</v>
      </c>
      <c r="N622" s="88">
        <f t="shared" si="330"/>
        <v>2072</v>
      </c>
      <c r="P622" s="102"/>
    </row>
    <row r="623" spans="1:17" s="97" customFormat="1" ht="15" customHeight="1">
      <c r="A623" s="107"/>
      <c r="B623" s="133"/>
      <c r="C623" s="54" t="s">
        <v>278</v>
      </c>
      <c r="D623" s="89">
        <v>26807</v>
      </c>
      <c r="E623" s="88">
        <f t="shared" si="328"/>
        <v>0</v>
      </c>
      <c r="F623" s="89">
        <f t="shared" si="324"/>
        <v>26807</v>
      </c>
      <c r="G623" s="89">
        <v>26807</v>
      </c>
      <c r="H623" s="89">
        <v>0</v>
      </c>
      <c r="I623" s="89">
        <v>0</v>
      </c>
      <c r="J623" s="89">
        <v>0</v>
      </c>
      <c r="K623" s="89">
        <v>0</v>
      </c>
      <c r="L623" s="89">
        <v>0</v>
      </c>
      <c r="M623" s="89">
        <v>0</v>
      </c>
      <c r="N623" s="89">
        <v>0</v>
      </c>
      <c r="Q623" s="98"/>
    </row>
    <row r="624" spans="1:17" s="97" customFormat="1" ht="15" customHeight="1">
      <c r="A624" s="82"/>
      <c r="B624" s="112"/>
      <c r="C624" s="55" t="s">
        <v>287</v>
      </c>
      <c r="D624" s="89">
        <v>2755</v>
      </c>
      <c r="E624" s="88">
        <f t="shared" si="328"/>
        <v>0</v>
      </c>
      <c r="F624" s="89">
        <f t="shared" si="324"/>
        <v>2755</v>
      </c>
      <c r="G624" s="89">
        <v>0</v>
      </c>
      <c r="H624" s="89">
        <v>2755</v>
      </c>
      <c r="I624" s="89">
        <v>0</v>
      </c>
      <c r="J624" s="89">
        <v>0</v>
      </c>
      <c r="K624" s="89">
        <v>0</v>
      </c>
      <c r="L624" s="89">
        <v>0</v>
      </c>
      <c r="M624" s="89">
        <v>0</v>
      </c>
      <c r="N624" s="89">
        <v>0</v>
      </c>
      <c r="Q624" s="98"/>
    </row>
    <row r="625" spans="1:17" s="97" customFormat="1" ht="15" customHeight="1">
      <c r="A625" s="82"/>
      <c r="B625" s="112"/>
      <c r="C625" s="54" t="s">
        <v>301</v>
      </c>
      <c r="D625" s="89">
        <v>0</v>
      </c>
      <c r="E625" s="88">
        <f t="shared" si="328"/>
        <v>0</v>
      </c>
      <c r="F625" s="89">
        <f>SUM(G625:N625)</f>
        <v>0</v>
      </c>
      <c r="G625" s="89">
        <v>0</v>
      </c>
      <c r="H625" s="89">
        <v>0</v>
      </c>
      <c r="I625" s="89">
        <v>0</v>
      </c>
      <c r="J625" s="89">
        <v>0</v>
      </c>
      <c r="K625" s="89">
        <v>0</v>
      </c>
      <c r="L625" s="89">
        <v>0</v>
      </c>
      <c r="M625" s="89">
        <v>0</v>
      </c>
      <c r="N625" s="89">
        <v>0</v>
      </c>
      <c r="Q625" s="98"/>
    </row>
    <row r="626" spans="1:17" s="97" customFormat="1" ht="15" customHeight="1">
      <c r="A626" s="82"/>
      <c r="B626" s="112"/>
      <c r="C626" s="54" t="s">
        <v>297</v>
      </c>
      <c r="D626" s="89">
        <v>2072</v>
      </c>
      <c r="E626" s="88">
        <f t="shared" si="328"/>
        <v>0</v>
      </c>
      <c r="F626" s="89">
        <f t="shared" si="324"/>
        <v>2072</v>
      </c>
      <c r="G626" s="89">
        <v>0</v>
      </c>
      <c r="H626" s="89">
        <v>0</v>
      </c>
      <c r="I626" s="89">
        <v>0</v>
      </c>
      <c r="J626" s="89">
        <v>0</v>
      </c>
      <c r="K626" s="89">
        <v>0</v>
      </c>
      <c r="L626" s="89">
        <v>0</v>
      </c>
      <c r="M626" s="89">
        <v>0</v>
      </c>
      <c r="N626" s="89">
        <v>2072</v>
      </c>
      <c r="Q626" s="98"/>
    </row>
    <row r="627" spans="1:14" ht="18" customHeight="1">
      <c r="A627" s="100"/>
      <c r="B627" s="74" t="s">
        <v>116</v>
      </c>
      <c r="C627" s="74" t="s">
        <v>119</v>
      </c>
      <c r="D627" s="88">
        <f>D628+D629</f>
        <v>571</v>
      </c>
      <c r="E627" s="88">
        <f t="shared" si="328"/>
        <v>0</v>
      </c>
      <c r="F627" s="88">
        <f t="shared" si="324"/>
        <v>571</v>
      </c>
      <c r="G627" s="88">
        <f>G628+G629</f>
        <v>173</v>
      </c>
      <c r="H627" s="88">
        <f aca="true" t="shared" si="331" ref="H627:N627">H628+H629</f>
        <v>398</v>
      </c>
      <c r="I627" s="88">
        <f t="shared" si="331"/>
        <v>0</v>
      </c>
      <c r="J627" s="88">
        <f t="shared" si="331"/>
        <v>0</v>
      </c>
      <c r="K627" s="88">
        <f t="shared" si="331"/>
        <v>0</v>
      </c>
      <c r="L627" s="88">
        <f t="shared" si="331"/>
        <v>0</v>
      </c>
      <c r="M627" s="88">
        <f t="shared" si="331"/>
        <v>0</v>
      </c>
      <c r="N627" s="88">
        <f t="shared" si="331"/>
        <v>0</v>
      </c>
    </row>
    <row r="628" spans="1:17" s="97" customFormat="1" ht="15" customHeight="1">
      <c r="A628" s="107"/>
      <c r="B628" s="133"/>
      <c r="C628" s="54" t="s">
        <v>278</v>
      </c>
      <c r="D628" s="89">
        <v>173</v>
      </c>
      <c r="E628" s="88">
        <f t="shared" si="328"/>
        <v>0</v>
      </c>
      <c r="F628" s="89">
        <f t="shared" si="324"/>
        <v>173</v>
      </c>
      <c r="G628" s="89">
        <v>173</v>
      </c>
      <c r="H628" s="89">
        <v>0</v>
      </c>
      <c r="I628" s="89">
        <v>0</v>
      </c>
      <c r="J628" s="89">
        <v>0</v>
      </c>
      <c r="K628" s="89">
        <v>0</v>
      </c>
      <c r="L628" s="89">
        <v>0</v>
      </c>
      <c r="M628" s="89">
        <v>0</v>
      </c>
      <c r="N628" s="89">
        <v>0</v>
      </c>
      <c r="Q628" s="98"/>
    </row>
    <row r="629" spans="1:17" s="97" customFormat="1" ht="15" customHeight="1">
      <c r="A629" s="107"/>
      <c r="B629" s="133"/>
      <c r="C629" s="55" t="s">
        <v>287</v>
      </c>
      <c r="D629" s="89">
        <v>398</v>
      </c>
      <c r="E629" s="88">
        <f t="shared" si="328"/>
        <v>0</v>
      </c>
      <c r="F629" s="89">
        <f>SUM(G629:N629)</f>
        <v>398</v>
      </c>
      <c r="G629" s="89">
        <v>0</v>
      </c>
      <c r="H629" s="89">
        <v>398</v>
      </c>
      <c r="I629" s="89">
        <v>0</v>
      </c>
      <c r="J629" s="89">
        <v>0</v>
      </c>
      <c r="K629" s="89">
        <v>0</v>
      </c>
      <c r="L629" s="89">
        <v>0</v>
      </c>
      <c r="M629" s="89">
        <v>0</v>
      </c>
      <c r="N629" s="89">
        <v>0</v>
      </c>
      <c r="Q629" s="98"/>
    </row>
    <row r="630" spans="1:14" ht="18" customHeight="1">
      <c r="A630" s="100"/>
      <c r="B630" s="74" t="s">
        <v>138</v>
      </c>
      <c r="C630" s="74" t="s">
        <v>139</v>
      </c>
      <c r="D630" s="88">
        <f>D634</f>
        <v>0</v>
      </c>
      <c r="E630" s="88">
        <f t="shared" si="328"/>
        <v>0</v>
      </c>
      <c r="F630" s="88">
        <f t="shared" si="324"/>
        <v>0</v>
      </c>
      <c r="G630" s="88">
        <f aca="true" t="shared" si="332" ref="G630:N630">G634</f>
        <v>0</v>
      </c>
      <c r="H630" s="88">
        <f t="shared" si="332"/>
        <v>0</v>
      </c>
      <c r="I630" s="88">
        <f t="shared" si="332"/>
        <v>0</v>
      </c>
      <c r="J630" s="88">
        <f t="shared" si="332"/>
        <v>0</v>
      </c>
      <c r="K630" s="88">
        <f t="shared" si="332"/>
        <v>0</v>
      </c>
      <c r="L630" s="88">
        <f t="shared" si="332"/>
        <v>0</v>
      </c>
      <c r="M630" s="88">
        <f t="shared" si="332"/>
        <v>0</v>
      </c>
      <c r="N630" s="88">
        <f t="shared" si="332"/>
        <v>0</v>
      </c>
    </row>
    <row r="631" spans="1:17" s="97" customFormat="1" ht="15" customHeight="1">
      <c r="A631" s="232" t="s">
        <v>11</v>
      </c>
      <c r="B631" s="232" t="s">
        <v>95</v>
      </c>
      <c r="C631" s="220" t="s">
        <v>15</v>
      </c>
      <c r="D631" s="232" t="s">
        <v>309</v>
      </c>
      <c r="E631" s="232" t="s">
        <v>310</v>
      </c>
      <c r="F631" s="243" t="s">
        <v>311</v>
      </c>
      <c r="G631" s="220" t="s">
        <v>312</v>
      </c>
      <c r="H631" s="220"/>
      <c r="I631" s="220"/>
      <c r="J631" s="220"/>
      <c r="K631" s="220"/>
      <c r="L631" s="220"/>
      <c r="M631" s="220"/>
      <c r="N631" s="220"/>
      <c r="Q631" s="98"/>
    </row>
    <row r="632" spans="1:17" s="149" customFormat="1" ht="44.25" customHeight="1">
      <c r="A632" s="220"/>
      <c r="B632" s="220"/>
      <c r="C632" s="220"/>
      <c r="D632" s="220"/>
      <c r="E632" s="220"/>
      <c r="F632" s="244"/>
      <c r="G632" s="99" t="s">
        <v>72</v>
      </c>
      <c r="H632" s="99" t="s">
        <v>12</v>
      </c>
      <c r="I632" s="99" t="s">
        <v>75</v>
      </c>
      <c r="J632" s="99" t="s">
        <v>73</v>
      </c>
      <c r="K632" s="99" t="s">
        <v>13</v>
      </c>
      <c r="L632" s="199" t="s">
        <v>231</v>
      </c>
      <c r="M632" s="99" t="s">
        <v>232</v>
      </c>
      <c r="N632" s="99" t="s">
        <v>99</v>
      </c>
      <c r="Q632" s="150"/>
    </row>
    <row r="633" spans="1:17" s="97" customFormat="1" ht="10.5" customHeight="1">
      <c r="A633" s="82">
        <v>1</v>
      </c>
      <c r="B633" s="82">
        <v>2</v>
      </c>
      <c r="C633" s="82">
        <v>3</v>
      </c>
      <c r="D633" s="82">
        <v>4</v>
      </c>
      <c r="E633" s="82">
        <v>5</v>
      </c>
      <c r="F633" s="82">
        <v>6</v>
      </c>
      <c r="G633" s="82">
        <v>7</v>
      </c>
      <c r="H633" s="82">
        <v>8</v>
      </c>
      <c r="I633" s="82">
        <v>9</v>
      </c>
      <c r="J633" s="82">
        <v>10</v>
      </c>
      <c r="K633" s="82">
        <v>11</v>
      </c>
      <c r="L633" s="82">
        <v>12</v>
      </c>
      <c r="M633" s="82">
        <v>13</v>
      </c>
      <c r="N633" s="82">
        <v>14</v>
      </c>
      <c r="Q633" s="98"/>
    </row>
    <row r="634" spans="1:17" s="97" customFormat="1" ht="15" customHeight="1">
      <c r="A634" s="107"/>
      <c r="B634" s="133"/>
      <c r="C634" s="72"/>
      <c r="D634" s="89">
        <v>0</v>
      </c>
      <c r="E634" s="89">
        <f>F634-D634</f>
        <v>0</v>
      </c>
      <c r="F634" s="89">
        <f t="shared" si="324"/>
        <v>0</v>
      </c>
      <c r="G634" s="89">
        <v>0</v>
      </c>
      <c r="H634" s="89">
        <v>0</v>
      </c>
      <c r="I634" s="89">
        <v>0</v>
      </c>
      <c r="J634" s="89">
        <v>0</v>
      </c>
      <c r="K634" s="89">
        <v>0</v>
      </c>
      <c r="L634" s="89">
        <v>0</v>
      </c>
      <c r="M634" s="89">
        <v>0</v>
      </c>
      <c r="N634" s="89">
        <v>0</v>
      </c>
      <c r="Q634" s="98"/>
    </row>
    <row r="635" spans="1:14" ht="24.75" customHeight="1">
      <c r="A635" s="105" t="s">
        <v>34</v>
      </c>
      <c r="B635" s="237" t="s">
        <v>98</v>
      </c>
      <c r="C635" s="238"/>
      <c r="D635" s="90">
        <f aca="true" t="shared" si="333" ref="D635:N635">SUM(D636)</f>
        <v>21237</v>
      </c>
      <c r="E635" s="90">
        <f>F635-D635</f>
        <v>1971.3100000000013</v>
      </c>
      <c r="F635" s="94">
        <f t="shared" si="324"/>
        <v>23208.31</v>
      </c>
      <c r="G635" s="90">
        <f t="shared" si="333"/>
        <v>11547</v>
      </c>
      <c r="H635" s="90">
        <f t="shared" si="333"/>
        <v>0</v>
      </c>
      <c r="I635" s="90">
        <f t="shared" si="333"/>
        <v>0</v>
      </c>
      <c r="J635" s="90">
        <f t="shared" si="333"/>
        <v>7964</v>
      </c>
      <c r="K635" s="90">
        <f t="shared" si="333"/>
        <v>0</v>
      </c>
      <c r="L635" s="90">
        <f t="shared" si="333"/>
        <v>0</v>
      </c>
      <c r="M635" s="90">
        <f t="shared" si="333"/>
        <v>0</v>
      </c>
      <c r="N635" s="90">
        <f t="shared" si="333"/>
        <v>3697.31</v>
      </c>
    </row>
    <row r="636" spans="1:14" ht="21" customHeight="1">
      <c r="A636" s="100"/>
      <c r="B636" s="106">
        <v>4</v>
      </c>
      <c r="C636" s="74" t="s">
        <v>117</v>
      </c>
      <c r="D636" s="88">
        <f>SUM(D637+D642)</f>
        <v>21237</v>
      </c>
      <c r="E636" s="88">
        <f>F636-D636</f>
        <v>1971.3100000000013</v>
      </c>
      <c r="F636" s="88">
        <f t="shared" si="324"/>
        <v>23208.31</v>
      </c>
      <c r="G636" s="88">
        <f aca="true" t="shared" si="334" ref="G636:N636">SUM(G637+G642)</f>
        <v>11547</v>
      </c>
      <c r="H636" s="88">
        <f t="shared" si="334"/>
        <v>0</v>
      </c>
      <c r="I636" s="88">
        <f t="shared" si="334"/>
        <v>0</v>
      </c>
      <c r="J636" s="88">
        <f t="shared" si="334"/>
        <v>7964</v>
      </c>
      <c r="K636" s="88">
        <f t="shared" si="334"/>
        <v>0</v>
      </c>
      <c r="L636" s="88">
        <f t="shared" si="334"/>
        <v>0</v>
      </c>
      <c r="M636" s="88">
        <f t="shared" si="334"/>
        <v>0</v>
      </c>
      <c r="N636" s="88">
        <f t="shared" si="334"/>
        <v>3697.31</v>
      </c>
    </row>
    <row r="637" spans="1:14" ht="18" customHeight="1">
      <c r="A637" s="100"/>
      <c r="B637" s="106">
        <v>42</v>
      </c>
      <c r="C637" s="74" t="s">
        <v>118</v>
      </c>
      <c r="D637" s="88">
        <f>D638+D640+D641+D639</f>
        <v>21237</v>
      </c>
      <c r="E637" s="88">
        <f aca="true" t="shared" si="335" ref="E637:E643">F637-D637</f>
        <v>1971.3100000000013</v>
      </c>
      <c r="F637" s="88">
        <f t="shared" si="324"/>
        <v>23208.31</v>
      </c>
      <c r="G637" s="88">
        <f>G638+G640+G641+G639</f>
        <v>11547</v>
      </c>
      <c r="H637" s="88">
        <f aca="true" t="shared" si="336" ref="H637:N637">H638+H640+H641+H639</f>
        <v>0</v>
      </c>
      <c r="I637" s="88">
        <f t="shared" si="336"/>
        <v>0</v>
      </c>
      <c r="J637" s="88">
        <f t="shared" si="336"/>
        <v>7964</v>
      </c>
      <c r="K637" s="88">
        <f t="shared" si="336"/>
        <v>0</v>
      </c>
      <c r="L637" s="88">
        <f t="shared" si="336"/>
        <v>0</v>
      </c>
      <c r="M637" s="88">
        <f t="shared" si="336"/>
        <v>0</v>
      </c>
      <c r="N637" s="88">
        <f t="shared" si="336"/>
        <v>3697.31</v>
      </c>
    </row>
    <row r="638" spans="1:17" s="97" customFormat="1" ht="15" customHeight="1">
      <c r="A638" s="107"/>
      <c r="B638" s="112"/>
      <c r="C638" s="54" t="s">
        <v>278</v>
      </c>
      <c r="D638" s="89">
        <v>11547</v>
      </c>
      <c r="E638" s="88">
        <f t="shared" si="335"/>
        <v>0</v>
      </c>
      <c r="F638" s="89">
        <f t="shared" si="324"/>
        <v>11547</v>
      </c>
      <c r="G638" s="89">
        <v>11547</v>
      </c>
      <c r="H638" s="89">
        <v>0</v>
      </c>
      <c r="I638" s="89">
        <v>0</v>
      </c>
      <c r="J638" s="89">
        <v>0</v>
      </c>
      <c r="K638" s="89">
        <v>0</v>
      </c>
      <c r="L638" s="89">
        <v>0</v>
      </c>
      <c r="M638" s="89">
        <v>0</v>
      </c>
      <c r="N638" s="89">
        <v>0</v>
      </c>
      <c r="Q638" s="98"/>
    </row>
    <row r="639" spans="1:17" s="97" customFormat="1" ht="15" customHeight="1">
      <c r="A639" s="107"/>
      <c r="B639" s="133"/>
      <c r="C639" s="55" t="s">
        <v>287</v>
      </c>
      <c r="D639" s="89">
        <v>0</v>
      </c>
      <c r="E639" s="88">
        <f t="shared" si="335"/>
        <v>0</v>
      </c>
      <c r="F639" s="89">
        <f>SUM(G639:N639)</f>
        <v>0</v>
      </c>
      <c r="G639" s="89">
        <v>0</v>
      </c>
      <c r="H639" s="89">
        <v>0</v>
      </c>
      <c r="I639" s="89">
        <v>0</v>
      </c>
      <c r="J639" s="89">
        <v>0</v>
      </c>
      <c r="K639" s="89">
        <v>0</v>
      </c>
      <c r="L639" s="89">
        <v>0</v>
      </c>
      <c r="M639" s="89">
        <v>0</v>
      </c>
      <c r="N639" s="89">
        <v>0</v>
      </c>
      <c r="Q639" s="98"/>
    </row>
    <row r="640" spans="1:17" s="97" customFormat="1" ht="15" customHeight="1">
      <c r="A640" s="107"/>
      <c r="B640" s="112"/>
      <c r="C640" s="54" t="s">
        <v>282</v>
      </c>
      <c r="D640" s="89">
        <v>7964</v>
      </c>
      <c r="E640" s="88">
        <f t="shared" si="335"/>
        <v>0</v>
      </c>
      <c r="F640" s="89">
        <f t="shared" si="324"/>
        <v>7964</v>
      </c>
      <c r="G640" s="89">
        <v>0</v>
      </c>
      <c r="H640" s="89">
        <v>0</v>
      </c>
      <c r="I640" s="89">
        <v>0</v>
      </c>
      <c r="J640" s="89">
        <v>7964</v>
      </c>
      <c r="K640" s="89">
        <v>0</v>
      </c>
      <c r="L640" s="89">
        <v>0</v>
      </c>
      <c r="M640" s="89">
        <v>0</v>
      </c>
      <c r="N640" s="89">
        <v>0</v>
      </c>
      <c r="Q640" s="98"/>
    </row>
    <row r="641" spans="1:17" s="97" customFormat="1" ht="15" customHeight="1">
      <c r="A641" s="107"/>
      <c r="B641" s="112"/>
      <c r="C641" s="54" t="s">
        <v>297</v>
      </c>
      <c r="D641" s="89">
        <v>1726</v>
      </c>
      <c r="E641" s="88">
        <f t="shared" si="335"/>
        <v>1971.31</v>
      </c>
      <c r="F641" s="89">
        <f t="shared" si="324"/>
        <v>3697.31</v>
      </c>
      <c r="G641" s="89">
        <v>0</v>
      </c>
      <c r="H641" s="89">
        <v>0</v>
      </c>
      <c r="I641" s="89">
        <v>0</v>
      </c>
      <c r="J641" s="89">
        <v>0</v>
      </c>
      <c r="K641" s="89">
        <v>0</v>
      </c>
      <c r="L641" s="89">
        <v>0</v>
      </c>
      <c r="M641" s="89">
        <v>0</v>
      </c>
      <c r="N641" s="89">
        <v>3697.31</v>
      </c>
      <c r="Q641" s="98"/>
    </row>
    <row r="642" spans="1:14" ht="18" customHeight="1">
      <c r="A642" s="100"/>
      <c r="B642" s="106">
        <v>43</v>
      </c>
      <c r="C642" s="74" t="s">
        <v>141</v>
      </c>
      <c r="D642" s="88">
        <f>D643</f>
        <v>0</v>
      </c>
      <c r="E642" s="88">
        <f t="shared" si="335"/>
        <v>0</v>
      </c>
      <c r="F642" s="88">
        <f t="shared" si="324"/>
        <v>0</v>
      </c>
      <c r="G642" s="88">
        <f>G643</f>
        <v>0</v>
      </c>
      <c r="H642" s="88">
        <f aca="true" t="shared" si="337" ref="H642:N642">H643</f>
        <v>0</v>
      </c>
      <c r="I642" s="88">
        <f t="shared" si="337"/>
        <v>0</v>
      </c>
      <c r="J642" s="88">
        <f t="shared" si="337"/>
        <v>0</v>
      </c>
      <c r="K642" s="88">
        <f t="shared" si="337"/>
        <v>0</v>
      </c>
      <c r="L642" s="88">
        <f t="shared" si="337"/>
        <v>0</v>
      </c>
      <c r="M642" s="88">
        <f t="shared" si="337"/>
        <v>0</v>
      </c>
      <c r="N642" s="88">
        <f t="shared" si="337"/>
        <v>0</v>
      </c>
    </row>
    <row r="643" spans="1:17" s="97" customFormat="1" ht="15" customHeight="1">
      <c r="A643" s="107"/>
      <c r="B643" s="112"/>
      <c r="C643" s="72"/>
      <c r="D643" s="89">
        <v>0</v>
      </c>
      <c r="E643" s="88">
        <f t="shared" si="335"/>
        <v>0</v>
      </c>
      <c r="F643" s="89">
        <f t="shared" si="324"/>
        <v>0</v>
      </c>
      <c r="G643" s="89">
        <v>0</v>
      </c>
      <c r="H643" s="89">
        <v>0</v>
      </c>
      <c r="I643" s="89">
        <v>0</v>
      </c>
      <c r="J643" s="89">
        <v>0</v>
      </c>
      <c r="K643" s="89">
        <v>0</v>
      </c>
      <c r="L643" s="89">
        <v>0</v>
      </c>
      <c r="M643" s="89">
        <v>0</v>
      </c>
      <c r="N643" s="89">
        <v>0</v>
      </c>
      <c r="Q643" s="98"/>
    </row>
    <row r="644" spans="1:14" ht="24.75" customHeight="1">
      <c r="A644" s="105" t="s">
        <v>34</v>
      </c>
      <c r="B644" s="213" t="s">
        <v>234</v>
      </c>
      <c r="C644" s="214"/>
      <c r="D644" s="90">
        <f>D645</f>
        <v>0</v>
      </c>
      <c r="E644" s="90">
        <f aca="true" t="shared" si="338" ref="E644:E652">F644-D644</f>
        <v>0</v>
      </c>
      <c r="F644" s="94">
        <f t="shared" si="324"/>
        <v>0</v>
      </c>
      <c r="G644" s="90">
        <f aca="true" t="shared" si="339" ref="G644:N645">G645</f>
        <v>0</v>
      </c>
      <c r="H644" s="90">
        <f t="shared" si="339"/>
        <v>0</v>
      </c>
      <c r="I644" s="90">
        <f t="shared" si="339"/>
        <v>0</v>
      </c>
      <c r="J644" s="90">
        <f t="shared" si="339"/>
        <v>0</v>
      </c>
      <c r="K644" s="90">
        <f t="shared" si="339"/>
        <v>0</v>
      </c>
      <c r="L644" s="90">
        <f t="shared" si="339"/>
        <v>0</v>
      </c>
      <c r="M644" s="90">
        <f t="shared" si="339"/>
        <v>0</v>
      </c>
      <c r="N644" s="90">
        <f t="shared" si="339"/>
        <v>0</v>
      </c>
    </row>
    <row r="645" spans="1:14" ht="21" customHeight="1">
      <c r="A645" s="100"/>
      <c r="B645" s="74">
        <v>4</v>
      </c>
      <c r="C645" s="106" t="s">
        <v>126</v>
      </c>
      <c r="D645" s="88">
        <f>D646</f>
        <v>0</v>
      </c>
      <c r="E645" s="88">
        <f t="shared" si="338"/>
        <v>0</v>
      </c>
      <c r="F645" s="88">
        <f t="shared" si="324"/>
        <v>0</v>
      </c>
      <c r="G645" s="88">
        <f t="shared" si="339"/>
        <v>0</v>
      </c>
      <c r="H645" s="88">
        <f t="shared" si="339"/>
        <v>0</v>
      </c>
      <c r="I645" s="88">
        <f t="shared" si="339"/>
        <v>0</v>
      </c>
      <c r="J645" s="88">
        <f t="shared" si="339"/>
        <v>0</v>
      </c>
      <c r="K645" s="88">
        <f t="shared" si="339"/>
        <v>0</v>
      </c>
      <c r="L645" s="88">
        <f t="shared" si="339"/>
        <v>0</v>
      </c>
      <c r="M645" s="88">
        <f t="shared" si="339"/>
        <v>0</v>
      </c>
      <c r="N645" s="88">
        <f t="shared" si="339"/>
        <v>0</v>
      </c>
    </row>
    <row r="646" spans="1:14" ht="18" customHeight="1">
      <c r="A646" s="100"/>
      <c r="B646" s="74" t="s">
        <v>82</v>
      </c>
      <c r="C646" s="106" t="s">
        <v>235</v>
      </c>
      <c r="D646" s="88">
        <f>D648+D647</f>
        <v>0</v>
      </c>
      <c r="E646" s="88">
        <f t="shared" si="338"/>
        <v>0</v>
      </c>
      <c r="F646" s="88">
        <f t="shared" si="324"/>
        <v>0</v>
      </c>
      <c r="G646" s="88">
        <f>G648+G647</f>
        <v>0</v>
      </c>
      <c r="H646" s="88">
        <f aca="true" t="shared" si="340" ref="H646:N646">H648+H647</f>
        <v>0</v>
      </c>
      <c r="I646" s="88">
        <f t="shared" si="340"/>
        <v>0</v>
      </c>
      <c r="J646" s="88">
        <f t="shared" si="340"/>
        <v>0</v>
      </c>
      <c r="K646" s="88">
        <f t="shared" si="340"/>
        <v>0</v>
      </c>
      <c r="L646" s="88">
        <f t="shared" si="340"/>
        <v>0</v>
      </c>
      <c r="M646" s="88">
        <f t="shared" si="340"/>
        <v>0</v>
      </c>
      <c r="N646" s="88">
        <f t="shared" si="340"/>
        <v>0</v>
      </c>
    </row>
    <row r="647" spans="1:17" s="97" customFormat="1" ht="15" customHeight="1">
      <c r="A647" s="107"/>
      <c r="B647" s="72"/>
      <c r="C647" s="65" t="s">
        <v>293</v>
      </c>
      <c r="D647" s="89">
        <v>0</v>
      </c>
      <c r="E647" s="88">
        <f t="shared" si="338"/>
        <v>0</v>
      </c>
      <c r="F647" s="89">
        <v>0</v>
      </c>
      <c r="G647" s="89">
        <v>0</v>
      </c>
      <c r="H647" s="89">
        <v>0</v>
      </c>
      <c r="I647" s="89">
        <v>0</v>
      </c>
      <c r="J647" s="89">
        <v>0</v>
      </c>
      <c r="K647" s="89">
        <v>0</v>
      </c>
      <c r="L647" s="89">
        <v>0</v>
      </c>
      <c r="M647" s="89">
        <v>0</v>
      </c>
      <c r="N647" s="89">
        <v>0</v>
      </c>
      <c r="Q647" s="98"/>
    </row>
    <row r="648" spans="1:17" s="97" customFormat="1" ht="15" customHeight="1">
      <c r="A648" s="107"/>
      <c r="B648" s="72"/>
      <c r="C648" s="54" t="s">
        <v>297</v>
      </c>
      <c r="D648" s="89">
        <v>0</v>
      </c>
      <c r="E648" s="88">
        <f t="shared" si="338"/>
        <v>0</v>
      </c>
      <c r="F648" s="89">
        <v>0</v>
      </c>
      <c r="G648" s="89">
        <v>0</v>
      </c>
      <c r="H648" s="89">
        <v>0</v>
      </c>
      <c r="I648" s="89">
        <v>0</v>
      </c>
      <c r="J648" s="89">
        <v>0</v>
      </c>
      <c r="K648" s="89">
        <v>0</v>
      </c>
      <c r="L648" s="89">
        <v>0</v>
      </c>
      <c r="M648" s="89">
        <v>0</v>
      </c>
      <c r="N648" s="89">
        <v>0</v>
      </c>
      <c r="Q648" s="98"/>
    </row>
    <row r="649" spans="1:14" ht="36" customHeight="1">
      <c r="A649" s="105"/>
      <c r="B649" s="260" t="s">
        <v>378</v>
      </c>
      <c r="C649" s="261"/>
      <c r="D649" s="141">
        <f>D651</f>
        <v>74000</v>
      </c>
      <c r="E649" s="141">
        <f t="shared" si="338"/>
        <v>0</v>
      </c>
      <c r="F649" s="141">
        <f>SUM(G649:N649)</f>
        <v>74000</v>
      </c>
      <c r="G649" s="141">
        <f aca="true" t="shared" si="341" ref="G649:N649">G651</f>
        <v>74000</v>
      </c>
      <c r="H649" s="141">
        <f t="shared" si="341"/>
        <v>0</v>
      </c>
      <c r="I649" s="141">
        <f t="shared" si="341"/>
        <v>0</v>
      </c>
      <c r="J649" s="141">
        <f t="shared" si="341"/>
        <v>0</v>
      </c>
      <c r="K649" s="141">
        <f t="shared" si="341"/>
        <v>0</v>
      </c>
      <c r="L649" s="141">
        <f t="shared" si="341"/>
        <v>0</v>
      </c>
      <c r="M649" s="141">
        <f t="shared" si="341"/>
        <v>0</v>
      </c>
      <c r="N649" s="141">
        <f t="shared" si="341"/>
        <v>0</v>
      </c>
    </row>
    <row r="650" spans="1:14" ht="30" customHeight="1">
      <c r="A650" s="117"/>
      <c r="B650" s="235" t="s">
        <v>217</v>
      </c>
      <c r="C650" s="236"/>
      <c r="D650" s="86">
        <f>D651</f>
        <v>74000</v>
      </c>
      <c r="E650" s="86">
        <f t="shared" si="338"/>
        <v>0</v>
      </c>
      <c r="F650" s="86">
        <f aca="true" t="shared" si="342" ref="F650:F657">SUM(G650:N650)</f>
        <v>74000</v>
      </c>
      <c r="G650" s="86">
        <f>G651</f>
        <v>74000</v>
      </c>
      <c r="H650" s="86">
        <f aca="true" t="shared" si="343" ref="H650:N650">H651</f>
        <v>0</v>
      </c>
      <c r="I650" s="86">
        <f t="shared" si="343"/>
        <v>0</v>
      </c>
      <c r="J650" s="86">
        <f t="shared" si="343"/>
        <v>0</v>
      </c>
      <c r="K650" s="86">
        <f t="shared" si="343"/>
        <v>0</v>
      </c>
      <c r="L650" s="86">
        <f t="shared" si="343"/>
        <v>0</v>
      </c>
      <c r="M650" s="86">
        <f t="shared" si="343"/>
        <v>0</v>
      </c>
      <c r="N650" s="86">
        <f t="shared" si="343"/>
        <v>0</v>
      </c>
    </row>
    <row r="651" spans="1:14" ht="24.75" customHeight="1">
      <c r="A651" s="105" t="s">
        <v>341</v>
      </c>
      <c r="B651" s="213" t="s">
        <v>239</v>
      </c>
      <c r="C651" s="214"/>
      <c r="D651" s="90">
        <f>D652+D660</f>
        <v>74000</v>
      </c>
      <c r="E651" s="90">
        <f t="shared" si="338"/>
        <v>0</v>
      </c>
      <c r="F651" s="94">
        <f t="shared" si="342"/>
        <v>74000</v>
      </c>
      <c r="G651" s="90">
        <f aca="true" t="shared" si="344" ref="G651:N651">G652+G660</f>
        <v>74000</v>
      </c>
      <c r="H651" s="90">
        <f t="shared" si="344"/>
        <v>0</v>
      </c>
      <c r="I651" s="90">
        <f t="shared" si="344"/>
        <v>0</v>
      </c>
      <c r="J651" s="90">
        <f t="shared" si="344"/>
        <v>0</v>
      </c>
      <c r="K651" s="90">
        <f t="shared" si="344"/>
        <v>0</v>
      </c>
      <c r="L651" s="90">
        <f t="shared" si="344"/>
        <v>0</v>
      </c>
      <c r="M651" s="90">
        <f t="shared" si="344"/>
        <v>0</v>
      </c>
      <c r="N651" s="90">
        <f t="shared" si="344"/>
        <v>0</v>
      </c>
    </row>
    <row r="652" spans="1:14" ht="21" customHeight="1">
      <c r="A652" s="100"/>
      <c r="B652" s="74">
        <v>3</v>
      </c>
      <c r="C652" s="106" t="s">
        <v>3</v>
      </c>
      <c r="D652" s="88">
        <f>D653+D656+D658</f>
        <v>71000</v>
      </c>
      <c r="E652" s="88">
        <f t="shared" si="338"/>
        <v>0</v>
      </c>
      <c r="F652" s="88">
        <f t="shared" si="342"/>
        <v>71000</v>
      </c>
      <c r="G652" s="88">
        <f aca="true" t="shared" si="345" ref="G652:N652">G653+G656+G658</f>
        <v>71000</v>
      </c>
      <c r="H652" s="88">
        <f t="shared" si="345"/>
        <v>0</v>
      </c>
      <c r="I652" s="88">
        <f t="shared" si="345"/>
        <v>0</v>
      </c>
      <c r="J652" s="88">
        <f t="shared" si="345"/>
        <v>0</v>
      </c>
      <c r="K652" s="88">
        <f t="shared" si="345"/>
        <v>0</v>
      </c>
      <c r="L652" s="88">
        <f t="shared" si="345"/>
        <v>0</v>
      </c>
      <c r="M652" s="88">
        <f t="shared" si="345"/>
        <v>0</v>
      </c>
      <c r="N652" s="88">
        <f t="shared" si="345"/>
        <v>0</v>
      </c>
    </row>
    <row r="653" spans="1:14" ht="18" customHeight="1">
      <c r="A653" s="100"/>
      <c r="B653" s="74">
        <v>31</v>
      </c>
      <c r="C653" s="74" t="s">
        <v>6</v>
      </c>
      <c r="D653" s="88">
        <f>D654+D655</f>
        <v>49000</v>
      </c>
      <c r="E653" s="88">
        <f aca="true" t="shared" si="346" ref="E653:E662">F653-D653</f>
        <v>0</v>
      </c>
      <c r="F653" s="88">
        <f t="shared" si="342"/>
        <v>49000</v>
      </c>
      <c r="G653" s="88">
        <f>G654+G655</f>
        <v>49000</v>
      </c>
      <c r="H653" s="88">
        <f aca="true" t="shared" si="347" ref="H653:N653">H654+H655</f>
        <v>0</v>
      </c>
      <c r="I653" s="88">
        <f t="shared" si="347"/>
        <v>0</v>
      </c>
      <c r="J653" s="88">
        <f t="shared" si="347"/>
        <v>0</v>
      </c>
      <c r="K653" s="88">
        <f t="shared" si="347"/>
        <v>0</v>
      </c>
      <c r="L653" s="88">
        <f t="shared" si="347"/>
        <v>0</v>
      </c>
      <c r="M653" s="88">
        <f t="shared" si="347"/>
        <v>0</v>
      </c>
      <c r="N653" s="88">
        <f t="shared" si="347"/>
        <v>0</v>
      </c>
    </row>
    <row r="654" spans="1:17" s="97" customFormat="1" ht="15" customHeight="1">
      <c r="A654" s="107"/>
      <c r="B654" s="72"/>
      <c r="C654" s="54" t="s">
        <v>278</v>
      </c>
      <c r="D654" s="89">
        <v>49000</v>
      </c>
      <c r="E654" s="88">
        <f t="shared" si="346"/>
        <v>0</v>
      </c>
      <c r="F654" s="89">
        <f t="shared" si="342"/>
        <v>49000</v>
      </c>
      <c r="G654" s="89">
        <v>49000</v>
      </c>
      <c r="H654" s="89">
        <v>0</v>
      </c>
      <c r="I654" s="89">
        <v>0</v>
      </c>
      <c r="J654" s="89">
        <v>0</v>
      </c>
      <c r="K654" s="89">
        <v>0</v>
      </c>
      <c r="L654" s="89">
        <v>0</v>
      </c>
      <c r="M654" s="89">
        <v>0</v>
      </c>
      <c r="N654" s="89">
        <v>0</v>
      </c>
      <c r="Q654" s="98"/>
    </row>
    <row r="655" spans="1:17" s="97" customFormat="1" ht="15" customHeight="1">
      <c r="A655" s="107"/>
      <c r="B655" s="72"/>
      <c r="C655" s="54" t="s">
        <v>295</v>
      </c>
      <c r="D655" s="89">
        <v>0</v>
      </c>
      <c r="E655" s="88">
        <f t="shared" si="346"/>
        <v>0</v>
      </c>
      <c r="F655" s="89">
        <f t="shared" si="342"/>
        <v>0</v>
      </c>
      <c r="G655" s="89">
        <v>0</v>
      </c>
      <c r="H655" s="89">
        <v>0</v>
      </c>
      <c r="I655" s="89">
        <v>0</v>
      </c>
      <c r="J655" s="89">
        <v>0</v>
      </c>
      <c r="K655" s="89">
        <v>0</v>
      </c>
      <c r="L655" s="89">
        <v>0</v>
      </c>
      <c r="M655" s="89">
        <v>0</v>
      </c>
      <c r="N655" s="89">
        <v>0</v>
      </c>
      <c r="Q655" s="98"/>
    </row>
    <row r="656" spans="1:14" ht="18" customHeight="1">
      <c r="A656" s="100"/>
      <c r="B656" s="74">
        <v>32</v>
      </c>
      <c r="C656" s="74" t="s">
        <v>8</v>
      </c>
      <c r="D656" s="88">
        <f>D657</f>
        <v>21000</v>
      </c>
      <c r="E656" s="88">
        <f t="shared" si="346"/>
        <v>0</v>
      </c>
      <c r="F656" s="88">
        <f t="shared" si="342"/>
        <v>21000</v>
      </c>
      <c r="G656" s="88">
        <f>G657</f>
        <v>21000</v>
      </c>
      <c r="H656" s="88">
        <f aca="true" t="shared" si="348" ref="H656:N656">H657</f>
        <v>0</v>
      </c>
      <c r="I656" s="88">
        <f t="shared" si="348"/>
        <v>0</v>
      </c>
      <c r="J656" s="88">
        <f t="shared" si="348"/>
        <v>0</v>
      </c>
      <c r="K656" s="88">
        <f t="shared" si="348"/>
        <v>0</v>
      </c>
      <c r="L656" s="88">
        <f t="shared" si="348"/>
        <v>0</v>
      </c>
      <c r="M656" s="88">
        <f t="shared" si="348"/>
        <v>0</v>
      </c>
      <c r="N656" s="88">
        <f t="shared" si="348"/>
        <v>0</v>
      </c>
    </row>
    <row r="657" spans="1:17" s="97" customFormat="1" ht="15" customHeight="1">
      <c r="A657" s="107"/>
      <c r="B657" s="133"/>
      <c r="C657" s="54" t="s">
        <v>278</v>
      </c>
      <c r="D657" s="89">
        <v>21000</v>
      </c>
      <c r="E657" s="88">
        <f t="shared" si="346"/>
        <v>0</v>
      </c>
      <c r="F657" s="89">
        <f t="shared" si="342"/>
        <v>21000</v>
      </c>
      <c r="G657" s="89">
        <v>21000</v>
      </c>
      <c r="H657" s="89">
        <v>0</v>
      </c>
      <c r="I657" s="89">
        <v>0</v>
      </c>
      <c r="J657" s="89">
        <v>0</v>
      </c>
      <c r="K657" s="89">
        <v>0</v>
      </c>
      <c r="L657" s="89">
        <v>0</v>
      </c>
      <c r="M657" s="89">
        <v>0</v>
      </c>
      <c r="N657" s="89">
        <v>0</v>
      </c>
      <c r="Q657" s="98"/>
    </row>
    <row r="658" spans="1:19" ht="18" customHeight="1">
      <c r="A658" s="100"/>
      <c r="B658" s="74" t="s">
        <v>116</v>
      </c>
      <c r="C658" s="74" t="s">
        <v>119</v>
      </c>
      <c r="D658" s="88">
        <f>D659</f>
        <v>1000</v>
      </c>
      <c r="E658" s="88">
        <f t="shared" si="346"/>
        <v>0</v>
      </c>
      <c r="F658" s="88">
        <f aca="true" t="shared" si="349" ref="F658:F663">SUM(G658:N658)</f>
        <v>1000</v>
      </c>
      <c r="G658" s="88">
        <f>G659</f>
        <v>1000</v>
      </c>
      <c r="H658" s="88">
        <f aca="true" t="shared" si="350" ref="H658:N658">H659</f>
        <v>0</v>
      </c>
      <c r="I658" s="88">
        <f t="shared" si="350"/>
        <v>0</v>
      </c>
      <c r="J658" s="88">
        <f t="shared" si="350"/>
        <v>0</v>
      </c>
      <c r="K658" s="88">
        <f t="shared" si="350"/>
        <v>0</v>
      </c>
      <c r="L658" s="88">
        <f t="shared" si="350"/>
        <v>0</v>
      </c>
      <c r="M658" s="88">
        <f t="shared" si="350"/>
        <v>0</v>
      </c>
      <c r="N658" s="88">
        <f t="shared" si="350"/>
        <v>0</v>
      </c>
      <c r="P658" s="102"/>
      <c r="R658" s="102"/>
      <c r="S658" s="102"/>
    </row>
    <row r="659" spans="1:19" s="97" customFormat="1" ht="15" customHeight="1">
      <c r="A659" s="107"/>
      <c r="B659" s="133"/>
      <c r="C659" s="54" t="s">
        <v>278</v>
      </c>
      <c r="D659" s="89">
        <v>1000</v>
      </c>
      <c r="E659" s="88">
        <f t="shared" si="346"/>
        <v>0</v>
      </c>
      <c r="F659" s="89">
        <f t="shared" si="349"/>
        <v>1000</v>
      </c>
      <c r="G659" s="89">
        <v>1000</v>
      </c>
      <c r="H659" s="89">
        <v>0</v>
      </c>
      <c r="I659" s="89">
        <v>0</v>
      </c>
      <c r="J659" s="89">
        <v>0</v>
      </c>
      <c r="K659" s="89">
        <v>0</v>
      </c>
      <c r="L659" s="89">
        <v>0</v>
      </c>
      <c r="M659" s="89">
        <v>0</v>
      </c>
      <c r="N659" s="89">
        <v>0</v>
      </c>
      <c r="P659" s="98"/>
      <c r="Q659" s="98"/>
      <c r="R659" s="98"/>
      <c r="S659" s="98"/>
    </row>
    <row r="660" spans="1:19" ht="21" customHeight="1">
      <c r="A660" s="100"/>
      <c r="B660" s="74" t="s">
        <v>81</v>
      </c>
      <c r="C660" s="74" t="s">
        <v>117</v>
      </c>
      <c r="D660" s="88">
        <f>D661</f>
        <v>3000</v>
      </c>
      <c r="E660" s="88">
        <f t="shared" si="346"/>
        <v>0</v>
      </c>
      <c r="F660" s="88">
        <f t="shared" si="349"/>
        <v>3000</v>
      </c>
      <c r="G660" s="88">
        <f>G661</f>
        <v>3000</v>
      </c>
      <c r="H660" s="88">
        <f aca="true" t="shared" si="351" ref="H660:N661">H661</f>
        <v>0</v>
      </c>
      <c r="I660" s="88">
        <f t="shared" si="351"/>
        <v>0</v>
      </c>
      <c r="J660" s="88">
        <f t="shared" si="351"/>
        <v>0</v>
      </c>
      <c r="K660" s="88">
        <f t="shared" si="351"/>
        <v>0</v>
      </c>
      <c r="L660" s="88">
        <f t="shared" si="351"/>
        <v>0</v>
      </c>
      <c r="M660" s="88">
        <f t="shared" si="351"/>
        <v>0</v>
      </c>
      <c r="N660" s="88">
        <f t="shared" si="351"/>
        <v>0</v>
      </c>
      <c r="P660" s="102"/>
      <c r="R660" s="102"/>
      <c r="S660" s="102"/>
    </row>
    <row r="661" spans="1:19" ht="18" customHeight="1">
      <c r="A661" s="100"/>
      <c r="B661" s="74" t="s">
        <v>85</v>
      </c>
      <c r="C661" s="74" t="s">
        <v>118</v>
      </c>
      <c r="D661" s="88">
        <f>D662</f>
        <v>3000</v>
      </c>
      <c r="E661" s="88">
        <f t="shared" si="346"/>
        <v>0</v>
      </c>
      <c r="F661" s="88">
        <f t="shared" si="349"/>
        <v>3000</v>
      </c>
      <c r="G661" s="88">
        <f>G662</f>
        <v>3000</v>
      </c>
      <c r="H661" s="88">
        <f t="shared" si="351"/>
        <v>0</v>
      </c>
      <c r="I661" s="88">
        <f t="shared" si="351"/>
        <v>0</v>
      </c>
      <c r="J661" s="88">
        <f t="shared" si="351"/>
        <v>0</v>
      </c>
      <c r="K661" s="88">
        <f t="shared" si="351"/>
        <v>0</v>
      </c>
      <c r="L661" s="88">
        <f t="shared" si="351"/>
        <v>0</v>
      </c>
      <c r="M661" s="88">
        <f t="shared" si="351"/>
        <v>0</v>
      </c>
      <c r="N661" s="88">
        <f t="shared" si="351"/>
        <v>0</v>
      </c>
      <c r="P661" s="102"/>
      <c r="R661" s="102"/>
      <c r="S661" s="102"/>
    </row>
    <row r="662" spans="1:19" s="97" customFormat="1" ht="15" customHeight="1">
      <c r="A662" s="107"/>
      <c r="B662" s="72"/>
      <c r="C662" s="54" t="s">
        <v>278</v>
      </c>
      <c r="D662" s="89">
        <v>3000</v>
      </c>
      <c r="E662" s="88">
        <f t="shared" si="346"/>
        <v>0</v>
      </c>
      <c r="F662" s="89">
        <f t="shared" si="349"/>
        <v>3000</v>
      </c>
      <c r="G662" s="89">
        <v>3000</v>
      </c>
      <c r="H662" s="89">
        <v>0</v>
      </c>
      <c r="I662" s="89">
        <v>0</v>
      </c>
      <c r="J662" s="89">
        <v>0</v>
      </c>
      <c r="K662" s="89">
        <v>0</v>
      </c>
      <c r="L662" s="89">
        <v>0</v>
      </c>
      <c r="M662" s="89">
        <v>0</v>
      </c>
      <c r="N662" s="89">
        <v>0</v>
      </c>
      <c r="P662" s="98"/>
      <c r="Q662" s="98"/>
      <c r="R662" s="98"/>
      <c r="S662" s="98"/>
    </row>
    <row r="663" spans="1:19" s="59" customFormat="1" ht="30" customHeight="1">
      <c r="A663" s="153"/>
      <c r="B663" s="154"/>
      <c r="C663" s="155" t="s">
        <v>4</v>
      </c>
      <c r="D663" s="156">
        <f>D10</f>
        <v>11677900</v>
      </c>
      <c r="E663" s="156">
        <f>E10</f>
        <v>1183405.4100000001</v>
      </c>
      <c r="F663" s="156">
        <f t="shared" si="349"/>
        <v>12861305.41</v>
      </c>
      <c r="G663" s="156">
        <f aca="true" t="shared" si="352" ref="G663:N663">G10</f>
        <v>5938024.3</v>
      </c>
      <c r="H663" s="156">
        <f t="shared" si="352"/>
        <v>1343723</v>
      </c>
      <c r="I663" s="156">
        <f t="shared" si="352"/>
        <v>1307694</v>
      </c>
      <c r="J663" s="156">
        <f t="shared" si="352"/>
        <v>1217509</v>
      </c>
      <c r="K663" s="158">
        <f t="shared" si="352"/>
        <v>670</v>
      </c>
      <c r="L663" s="156">
        <f t="shared" si="352"/>
        <v>600</v>
      </c>
      <c r="M663" s="156">
        <f t="shared" si="352"/>
        <v>0</v>
      </c>
      <c r="N663" s="156">
        <f t="shared" si="352"/>
        <v>3053085.1100000003</v>
      </c>
      <c r="P663" s="157"/>
      <c r="Q663" s="157"/>
      <c r="R663" s="157"/>
      <c r="S663" s="157"/>
    </row>
    <row r="664" spans="16:19" ht="15" customHeight="1">
      <c r="P664" s="102"/>
      <c r="R664" s="102"/>
      <c r="S664" s="102"/>
    </row>
    <row r="665" spans="16:19" ht="15" customHeight="1">
      <c r="P665" s="102"/>
      <c r="R665" s="102"/>
      <c r="S665" s="102"/>
    </row>
    <row r="666" spans="16:19" ht="15" customHeight="1">
      <c r="P666" s="102"/>
      <c r="R666" s="102"/>
      <c r="S666" s="102"/>
    </row>
    <row r="667" spans="16:19" ht="15" customHeight="1">
      <c r="P667" s="102"/>
      <c r="R667" s="102"/>
      <c r="S667" s="102"/>
    </row>
    <row r="668" spans="16:19" ht="15" customHeight="1">
      <c r="P668" s="102"/>
      <c r="R668" s="102"/>
      <c r="S668" s="102"/>
    </row>
    <row r="669" spans="16:18" ht="15" customHeight="1">
      <c r="P669" s="102"/>
      <c r="R669" s="102"/>
    </row>
    <row r="670" spans="16:18" ht="15" customHeight="1">
      <c r="P670" s="102"/>
      <c r="R670" s="102"/>
    </row>
    <row r="671" spans="16:18" ht="15" customHeight="1">
      <c r="P671" s="102"/>
      <c r="R671" s="102"/>
    </row>
    <row r="672" spans="16:18" ht="15" customHeight="1">
      <c r="P672" s="102"/>
      <c r="R672" s="102"/>
    </row>
    <row r="673" ht="15" customHeight="1">
      <c r="R673" s="102"/>
    </row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</sheetData>
  <sheetProtection/>
  <mergeCells count="276">
    <mergeCell ref="G631:N631"/>
    <mergeCell ref="E595:E596"/>
    <mergeCell ref="F595:F596"/>
    <mergeCell ref="A631:A632"/>
    <mergeCell ref="B631:B632"/>
    <mergeCell ref="C631:C632"/>
    <mergeCell ref="D631:D632"/>
    <mergeCell ref="E631:E632"/>
    <mergeCell ref="F631:F632"/>
    <mergeCell ref="G595:N595"/>
    <mergeCell ref="A559:A560"/>
    <mergeCell ref="B559:B560"/>
    <mergeCell ref="C559:C560"/>
    <mergeCell ref="D559:D560"/>
    <mergeCell ref="E559:E560"/>
    <mergeCell ref="F559:F560"/>
    <mergeCell ref="G586:N586"/>
    <mergeCell ref="G559:N559"/>
    <mergeCell ref="A595:A596"/>
    <mergeCell ref="G495:N495"/>
    <mergeCell ref="A525:A526"/>
    <mergeCell ref="B525:B526"/>
    <mergeCell ref="C525:C526"/>
    <mergeCell ref="D525:D526"/>
    <mergeCell ref="E525:E526"/>
    <mergeCell ref="F525:F526"/>
    <mergeCell ref="G461:N461"/>
    <mergeCell ref="A426:A427"/>
    <mergeCell ref="B426:B427"/>
    <mergeCell ref="G525:N525"/>
    <mergeCell ref="A495:A496"/>
    <mergeCell ref="B495:B496"/>
    <mergeCell ref="C495:C496"/>
    <mergeCell ref="D495:D496"/>
    <mergeCell ref="E495:E496"/>
    <mergeCell ref="F495:F496"/>
    <mergeCell ref="A461:A462"/>
    <mergeCell ref="B461:B462"/>
    <mergeCell ref="C461:C462"/>
    <mergeCell ref="D461:D462"/>
    <mergeCell ref="E461:E462"/>
    <mergeCell ref="F461:F462"/>
    <mergeCell ref="A393:A394"/>
    <mergeCell ref="B393:B394"/>
    <mergeCell ref="C393:C394"/>
    <mergeCell ref="D393:D394"/>
    <mergeCell ref="E393:E394"/>
    <mergeCell ref="G426:N426"/>
    <mergeCell ref="D426:D427"/>
    <mergeCell ref="E426:E427"/>
    <mergeCell ref="F426:F427"/>
    <mergeCell ref="G362:N362"/>
    <mergeCell ref="B409:C409"/>
    <mergeCell ref="B416:C416"/>
    <mergeCell ref="B415:C415"/>
    <mergeCell ref="A296:A297"/>
    <mergeCell ref="B296:B297"/>
    <mergeCell ref="F393:F394"/>
    <mergeCell ref="G393:N393"/>
    <mergeCell ref="A362:A363"/>
    <mergeCell ref="B362:B363"/>
    <mergeCell ref="G230:N230"/>
    <mergeCell ref="G265:N265"/>
    <mergeCell ref="G296:N296"/>
    <mergeCell ref="G329:N329"/>
    <mergeCell ref="F265:F266"/>
    <mergeCell ref="C296:C297"/>
    <mergeCell ref="D329:D330"/>
    <mergeCell ref="E329:E330"/>
    <mergeCell ref="F329:F330"/>
    <mergeCell ref="B234:C234"/>
    <mergeCell ref="C362:C363"/>
    <mergeCell ref="D362:D363"/>
    <mergeCell ref="E362:E363"/>
    <mergeCell ref="F362:F363"/>
    <mergeCell ref="A265:A266"/>
    <mergeCell ref="B241:C241"/>
    <mergeCell ref="B265:B266"/>
    <mergeCell ref="B255:C255"/>
    <mergeCell ref="A329:A330"/>
    <mergeCell ref="B329:B330"/>
    <mergeCell ref="C329:C330"/>
    <mergeCell ref="G197:N197"/>
    <mergeCell ref="D296:D297"/>
    <mergeCell ref="E296:E297"/>
    <mergeCell ref="F296:F297"/>
    <mergeCell ref="F230:F231"/>
    <mergeCell ref="D265:D266"/>
    <mergeCell ref="E265:E266"/>
    <mergeCell ref="B326:C326"/>
    <mergeCell ref="B246:C246"/>
    <mergeCell ref="A230:A231"/>
    <mergeCell ref="B230:B231"/>
    <mergeCell ref="C230:C231"/>
    <mergeCell ref="D230:D231"/>
    <mergeCell ref="E230:E231"/>
    <mergeCell ref="F166:F167"/>
    <mergeCell ref="B176:C176"/>
    <mergeCell ref="B209:C209"/>
    <mergeCell ref="G166:N166"/>
    <mergeCell ref="A133:A134"/>
    <mergeCell ref="B133:B134"/>
    <mergeCell ref="C197:C198"/>
    <mergeCell ref="D197:D198"/>
    <mergeCell ref="E197:E198"/>
    <mergeCell ref="F197:F198"/>
    <mergeCell ref="F133:F134"/>
    <mergeCell ref="B154:C154"/>
    <mergeCell ref="B147:C147"/>
    <mergeCell ref="B159:C159"/>
    <mergeCell ref="A197:A198"/>
    <mergeCell ref="B177:C177"/>
    <mergeCell ref="D133:D134"/>
    <mergeCell ref="B182:C182"/>
    <mergeCell ref="B186:C186"/>
    <mergeCell ref="B194:C194"/>
    <mergeCell ref="B190:C190"/>
    <mergeCell ref="E133:E134"/>
    <mergeCell ref="A166:A167"/>
    <mergeCell ref="B166:B167"/>
    <mergeCell ref="C166:C167"/>
    <mergeCell ref="D166:D167"/>
    <mergeCell ref="E166:E167"/>
    <mergeCell ref="B139:C139"/>
    <mergeCell ref="B143:C143"/>
    <mergeCell ref="B165:C165"/>
    <mergeCell ref="B153:C153"/>
    <mergeCell ref="G71:N71"/>
    <mergeCell ref="A101:A102"/>
    <mergeCell ref="B101:B102"/>
    <mergeCell ref="C101:C102"/>
    <mergeCell ref="D101:D102"/>
    <mergeCell ref="E101:E102"/>
    <mergeCell ref="B75:C75"/>
    <mergeCell ref="B95:C95"/>
    <mergeCell ref="B91:C91"/>
    <mergeCell ref="B74:C74"/>
    <mergeCell ref="G133:N133"/>
    <mergeCell ref="F101:F102"/>
    <mergeCell ref="G101:N101"/>
    <mergeCell ref="A71:A72"/>
    <mergeCell ref="B71:B72"/>
    <mergeCell ref="C71:C72"/>
    <mergeCell ref="D71:D72"/>
    <mergeCell ref="E71:E72"/>
    <mergeCell ref="F71:F72"/>
    <mergeCell ref="B99:C99"/>
    <mergeCell ref="B546:C546"/>
    <mergeCell ref="B555:C555"/>
    <mergeCell ref="B562:C562"/>
    <mergeCell ref="F586:F587"/>
    <mergeCell ref="B604:C604"/>
    <mergeCell ref="B563:C563"/>
    <mergeCell ref="B564:C564"/>
    <mergeCell ref="B586:B587"/>
    <mergeCell ref="C586:C587"/>
    <mergeCell ref="D586:D587"/>
    <mergeCell ref="E586:E587"/>
    <mergeCell ref="B551:C551"/>
    <mergeCell ref="B649:C649"/>
    <mergeCell ref="B644:C644"/>
    <mergeCell ref="B595:B596"/>
    <mergeCell ref="C595:C596"/>
    <mergeCell ref="D595:D596"/>
    <mergeCell ref="B600:C600"/>
    <mergeCell ref="B472:C472"/>
    <mergeCell ref="B438:C438"/>
    <mergeCell ref="B446:C446"/>
    <mergeCell ref="B452:C452"/>
    <mergeCell ref="B532:C532"/>
    <mergeCell ref="B524:C524"/>
    <mergeCell ref="B465:C465"/>
    <mergeCell ref="B511:C511"/>
    <mergeCell ref="B519:C519"/>
    <mergeCell ref="B494:C494"/>
    <mergeCell ref="B506:C506"/>
    <mergeCell ref="B502:C502"/>
    <mergeCell ref="B528:C528"/>
    <mergeCell ref="B510:C510"/>
    <mergeCell ref="B486:C486"/>
    <mergeCell ref="B542:C542"/>
    <mergeCell ref="B493:C493"/>
    <mergeCell ref="B376:C376"/>
    <mergeCell ref="B309:C309"/>
    <mergeCell ref="B282:C282"/>
    <mergeCell ref="B216:C216"/>
    <mergeCell ref="B371:C371"/>
    <mergeCell ref="B235:C235"/>
    <mergeCell ref="B272:C272"/>
    <mergeCell ref="B357:C357"/>
    <mergeCell ref="B222:C222"/>
    <mergeCell ref="B223:C223"/>
    <mergeCell ref="B118:C118"/>
    <mergeCell ref="B138:C138"/>
    <mergeCell ref="B113:C113"/>
    <mergeCell ref="B61:C61"/>
    <mergeCell ref="B122:C122"/>
    <mergeCell ref="B131:C131"/>
    <mergeCell ref="B126:C126"/>
    <mergeCell ref="B106:C106"/>
    <mergeCell ref="B86:C86"/>
    <mergeCell ref="C133:C134"/>
    <mergeCell ref="B372:C372"/>
    <mergeCell ref="B422:C422"/>
    <mergeCell ref="B264:C264"/>
    <mergeCell ref="B271:C271"/>
    <mergeCell ref="B321:C321"/>
    <mergeCell ref="B333:C333"/>
    <mergeCell ref="B389:C389"/>
    <mergeCell ref="B315:C315"/>
    <mergeCell ref="C265:C266"/>
    <mergeCell ref="B325:C325"/>
    <mergeCell ref="G38:N38"/>
    <mergeCell ref="B27:C27"/>
    <mergeCell ref="B41:C41"/>
    <mergeCell ref="B38:B39"/>
    <mergeCell ref="C38:C39"/>
    <mergeCell ref="B23:C23"/>
    <mergeCell ref="A38:A39"/>
    <mergeCell ref="F38:F39"/>
    <mergeCell ref="C7:C8"/>
    <mergeCell ref="B13:C13"/>
    <mergeCell ref="B42:C42"/>
    <mergeCell ref="D38:D39"/>
    <mergeCell ref="A7:A8"/>
    <mergeCell ref="E7:E8"/>
    <mergeCell ref="E38:E39"/>
    <mergeCell ref="B12:C12"/>
    <mergeCell ref="F7:F8"/>
    <mergeCell ref="D7:D8"/>
    <mergeCell ref="B7:B8"/>
    <mergeCell ref="B81:C81"/>
    <mergeCell ref="B87:C87"/>
    <mergeCell ref="B112:C112"/>
    <mergeCell ref="B60:C60"/>
    <mergeCell ref="B50:C50"/>
    <mergeCell ref="B651:C651"/>
    <mergeCell ref="B401:C401"/>
    <mergeCell ref="B618:C618"/>
    <mergeCell ref="B617:C617"/>
    <mergeCell ref="B589:C589"/>
    <mergeCell ref="B515:C515"/>
    <mergeCell ref="B616:C616"/>
    <mergeCell ref="B434:C434"/>
    <mergeCell ref="B536:C536"/>
    <mergeCell ref="B501:C501"/>
    <mergeCell ref="A586:A587"/>
    <mergeCell ref="B429:C429"/>
    <mergeCell ref="B365:C365"/>
    <mergeCell ref="B348:C348"/>
    <mergeCell ref="B385:C385"/>
    <mergeCell ref="B650:C650"/>
    <mergeCell ref="B635:C635"/>
    <mergeCell ref="B397:C397"/>
    <mergeCell ref="B480:C480"/>
    <mergeCell ref="B349:C349"/>
    <mergeCell ref="E1:G1"/>
    <mergeCell ref="B2:N4"/>
    <mergeCell ref="G7:N7"/>
    <mergeCell ref="A10:C10"/>
    <mergeCell ref="B11:C11"/>
    <mergeCell ref="B295:C295"/>
    <mergeCell ref="B277:C277"/>
    <mergeCell ref="B197:B198"/>
    <mergeCell ref="B202:C202"/>
    <mergeCell ref="B259:C259"/>
    <mergeCell ref="B288:C288"/>
    <mergeCell ref="B227:C227"/>
    <mergeCell ref="B380:C380"/>
    <mergeCell ref="B384:C384"/>
    <mergeCell ref="B343:C343"/>
    <mergeCell ref="C426:C427"/>
    <mergeCell ref="B339:C339"/>
    <mergeCell ref="B305:C305"/>
    <mergeCell ref="B276:C276"/>
    <mergeCell ref="B294:C294"/>
  </mergeCells>
  <printOptions/>
  <pageMargins left="0.5118110236220472" right="0.2755905511811024" top="0.5905511811023623" bottom="0.4724409448818898" header="0.31496062992125984" footer="0.1968503937007874"/>
  <pageSetup horizontalDpi="600" verticalDpi="600" orientation="landscape" paperSize="9" scale="83" r:id="rId1"/>
  <headerFooter alignWithMargins="0">
    <oddHeader>&amp;C&amp;"Arial,Kurziv"&amp;7Izmjene i dopune Proračuna
 Grada Hvar za 2023. - Posebni dio</oddHeader>
    <oddFooter>&amp;C&amp;"Arial,Kurziv"&amp;7Stranica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:IV24"/>
    </sheetView>
  </sheetViews>
  <sheetFormatPr defaultColWidth="9.140625" defaultRowHeight="12.75"/>
  <cols>
    <col min="1" max="1" width="30.57421875" style="0" customWidth="1"/>
    <col min="2" max="2" width="40.7109375" style="0" customWidth="1"/>
    <col min="3" max="3" width="12.57421875" style="0" customWidth="1"/>
    <col min="4" max="4" width="31.28125" style="0" customWidth="1"/>
  </cols>
  <sheetData>
    <row r="1" spans="1:12" s="4" customFormat="1" ht="30" customHeight="1">
      <c r="A1" s="1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2"/>
    </row>
    <row r="2" spans="1:12" s="4" customFormat="1" ht="14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12"/>
    </row>
    <row r="3" spans="1:12" s="27" customFormat="1" ht="21" customHeight="1">
      <c r="A3" s="272" t="s">
        <v>39</v>
      </c>
      <c r="B3" s="272"/>
      <c r="C3" s="272"/>
      <c r="D3" s="272"/>
      <c r="E3" s="33"/>
      <c r="F3" s="33"/>
      <c r="G3" s="33"/>
      <c r="H3" s="33"/>
      <c r="I3" s="33"/>
      <c r="J3" s="33"/>
      <c r="K3" s="33"/>
      <c r="L3" s="33"/>
    </row>
    <row r="4" spans="1:12" s="27" customFormat="1" ht="14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27" customFormat="1" ht="15" customHeight="1">
      <c r="A5" s="268" t="s">
        <v>408</v>
      </c>
      <c r="B5" s="268"/>
      <c r="C5" s="268"/>
      <c r="D5" s="33"/>
      <c r="E5" s="33"/>
      <c r="F5" s="33"/>
      <c r="G5" s="33"/>
      <c r="H5" s="33"/>
      <c r="I5" s="33"/>
      <c r="J5" s="33"/>
      <c r="K5" s="33"/>
      <c r="L5" s="33"/>
    </row>
    <row r="6" spans="1:12" s="27" customFormat="1" ht="5.25" customHeight="1">
      <c r="A6" s="268"/>
      <c r="B6" s="268"/>
      <c r="C6" s="268"/>
      <c r="D6" s="33"/>
      <c r="E6" s="33"/>
      <c r="F6" s="33"/>
      <c r="G6" s="33"/>
      <c r="H6" s="33"/>
      <c r="I6" s="33"/>
      <c r="J6" s="33"/>
      <c r="K6" s="33"/>
      <c r="L6" s="33"/>
    </row>
    <row r="7" spans="1:12" s="27" customFormat="1" ht="39" customHeight="1">
      <c r="A7" s="268"/>
      <c r="B7" s="268"/>
      <c r="C7" s="268"/>
      <c r="D7" s="33"/>
      <c r="E7" s="33"/>
      <c r="F7" s="33"/>
      <c r="G7" s="33"/>
      <c r="H7" s="33"/>
      <c r="I7" s="33"/>
      <c r="J7" s="33"/>
      <c r="K7" s="33"/>
      <c r="L7" s="33"/>
    </row>
    <row r="8" spans="1:12" s="27" customFormat="1" ht="1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s="27" customFormat="1" ht="20.25" customHeight="1">
      <c r="A9" s="272" t="s">
        <v>44</v>
      </c>
      <c r="B9" s="272"/>
      <c r="C9" s="272"/>
      <c r="D9" s="272"/>
      <c r="E9" s="33"/>
      <c r="F9" s="33"/>
      <c r="G9" s="33"/>
      <c r="H9" s="33"/>
      <c r="I9" s="33"/>
      <c r="J9" s="33"/>
      <c r="K9" s="33"/>
      <c r="L9" s="33"/>
    </row>
    <row r="10" spans="1:12" s="27" customFormat="1" ht="18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s="27" customFormat="1" ht="33.75" customHeight="1">
      <c r="A11" s="268" t="s">
        <v>405</v>
      </c>
      <c r="B11" s="268"/>
      <c r="C11" s="268"/>
      <c r="D11" s="268"/>
      <c r="E11" s="33"/>
      <c r="F11" s="33"/>
      <c r="G11" s="33"/>
      <c r="H11" s="33"/>
      <c r="I11" s="33"/>
      <c r="J11" s="33"/>
      <c r="K11" s="33"/>
      <c r="L11" s="33"/>
    </row>
    <row r="12" spans="1:12" s="27" customFormat="1" ht="1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s="27" customFormat="1" ht="15" customHeight="1">
      <c r="A13" s="272" t="s">
        <v>40</v>
      </c>
      <c r="B13" s="272"/>
      <c r="C13" s="272"/>
      <c r="D13" s="272"/>
      <c r="E13" s="33"/>
      <c r="F13" s="33"/>
      <c r="G13" s="33"/>
      <c r="H13" s="33"/>
      <c r="I13" s="33"/>
      <c r="J13" s="33"/>
      <c r="K13" s="33"/>
      <c r="L13" s="33"/>
    </row>
    <row r="14" spans="1:12" s="27" customFormat="1" ht="15" customHeight="1">
      <c r="A14" s="272" t="s">
        <v>41</v>
      </c>
      <c r="B14" s="272"/>
      <c r="C14" s="272"/>
      <c r="D14" s="272"/>
      <c r="E14" s="33"/>
      <c r="F14" s="33"/>
      <c r="G14" s="33"/>
      <c r="H14" s="33"/>
      <c r="I14" s="33"/>
      <c r="J14" s="33"/>
      <c r="K14" s="33"/>
      <c r="L14" s="33"/>
    </row>
    <row r="15" spans="1:12" s="27" customFormat="1" ht="15" customHeight="1">
      <c r="A15" s="273" t="s">
        <v>42</v>
      </c>
      <c r="B15" s="273"/>
      <c r="C15" s="273"/>
      <c r="D15" s="273"/>
      <c r="E15" s="33"/>
      <c r="F15" s="33"/>
      <c r="G15" s="33"/>
      <c r="H15" s="33"/>
      <c r="I15" s="33"/>
      <c r="J15" s="33"/>
      <c r="K15" s="33"/>
      <c r="L15" s="33"/>
    </row>
    <row r="16" spans="1:12" s="4" customFormat="1" ht="15" customHeight="1">
      <c r="A16" s="273" t="s">
        <v>80</v>
      </c>
      <c r="B16" s="273"/>
      <c r="C16" s="273"/>
      <c r="D16" s="273"/>
      <c r="E16" s="36"/>
      <c r="F16" s="36"/>
      <c r="G16" s="36"/>
      <c r="H16" s="36"/>
      <c r="I16" s="36"/>
      <c r="J16" s="36"/>
      <c r="K16" s="36"/>
      <c r="L16" s="12"/>
    </row>
    <row r="17" spans="1:12" s="4" customFormat="1" ht="1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12"/>
    </row>
    <row r="18" spans="1:12" s="4" customFormat="1" ht="1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12"/>
    </row>
    <row r="19" spans="1:12" s="27" customFormat="1" ht="15" customHeight="1">
      <c r="A19" s="33" t="s">
        <v>384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s="27" customFormat="1" ht="15" customHeight="1">
      <c r="A20" s="33" t="s">
        <v>394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s="27" customFormat="1" ht="14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s="27" customFormat="1" ht="16.5" customHeight="1">
      <c r="A22" s="33" t="s">
        <v>409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s="27" customFormat="1" ht="23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s="27" customFormat="1" ht="21.75" customHeight="1">
      <c r="A24" s="33" t="s">
        <v>1</v>
      </c>
      <c r="B24" s="269" t="s">
        <v>87</v>
      </c>
      <c r="C24" s="269"/>
      <c r="D24" s="269"/>
      <c r="E24" s="33"/>
      <c r="F24" s="33"/>
      <c r="G24" s="33"/>
      <c r="H24" s="33"/>
      <c r="I24" s="33"/>
      <c r="J24" s="33"/>
      <c r="K24" s="33"/>
      <c r="L24" s="33"/>
    </row>
    <row r="25" spans="1:12" s="27" customFormat="1" ht="15.75" customHeight="1">
      <c r="A25" s="33"/>
      <c r="B25" s="33"/>
      <c r="C25" s="270"/>
      <c r="D25" s="270"/>
      <c r="E25" s="33"/>
      <c r="F25" s="33"/>
      <c r="G25" s="33"/>
      <c r="H25" s="33"/>
      <c r="I25" s="33"/>
      <c r="J25" s="33"/>
      <c r="K25" s="33"/>
      <c r="L25" s="33"/>
    </row>
    <row r="26" spans="1:12" s="27" customFormat="1" ht="27" customHeight="1">
      <c r="A26" s="33"/>
      <c r="B26" s="34"/>
      <c r="C26" s="35"/>
      <c r="D26" s="35"/>
      <c r="E26" s="33"/>
      <c r="F26" s="33"/>
      <c r="G26" s="33"/>
      <c r="H26" s="33"/>
      <c r="I26" s="33"/>
      <c r="J26" s="33"/>
      <c r="K26" s="33"/>
      <c r="L26" s="33"/>
    </row>
    <row r="27" spans="1:12" s="27" customFormat="1" ht="18" customHeight="1">
      <c r="A27" s="33"/>
      <c r="B27" s="33"/>
      <c r="C27" s="271" t="s">
        <v>376</v>
      </c>
      <c r="D27" s="271"/>
      <c r="E27" s="33"/>
      <c r="F27" s="33"/>
      <c r="G27" s="33"/>
      <c r="H27" s="33"/>
      <c r="I27" s="33"/>
      <c r="J27" s="33"/>
      <c r="K27" s="33"/>
      <c r="L27" s="33"/>
    </row>
    <row r="28" spans="1:11" s="4" customFormat="1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s="4" customFormat="1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="4" customFormat="1" ht="12"/>
    <row r="31" s="4" customFormat="1" ht="12"/>
  </sheetData>
  <sheetProtection/>
  <mergeCells count="11">
    <mergeCell ref="A16:D16"/>
    <mergeCell ref="A11:D11"/>
    <mergeCell ref="A5:C7"/>
    <mergeCell ref="B24:D24"/>
    <mergeCell ref="C25:D25"/>
    <mergeCell ref="C27:D27"/>
    <mergeCell ref="A3:D3"/>
    <mergeCell ref="A9:D9"/>
    <mergeCell ref="A13:D13"/>
    <mergeCell ref="A14:D14"/>
    <mergeCell ref="A15:D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2023-05-25T06:49:50Z</cp:lastPrinted>
  <dcterms:created xsi:type="dcterms:W3CDTF">2004-01-09T13:07:12Z</dcterms:created>
  <dcterms:modified xsi:type="dcterms:W3CDTF">2023-05-25T13:17:43Z</dcterms:modified>
  <cp:category/>
  <cp:version/>
  <cp:contentType/>
  <cp:contentStatus/>
</cp:coreProperties>
</file>