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Opći dio 1-3" sheetId="1" r:id="rId1"/>
    <sheet name="Opći dio 4-5" sheetId="2" r:id="rId2"/>
    <sheet name="Opći dio- 6" sheetId="3" r:id="rId3"/>
    <sheet name="Opći dio-7" sheetId="4" r:id="rId4"/>
    <sheet name="Opći dio-8" sheetId="5" r:id="rId5"/>
    <sheet name="Opći dio-9" sheetId="6" r:id="rId6"/>
    <sheet name="Posebni dio -10" sheetId="7" r:id="rId7"/>
    <sheet name="Posebni dio-11" sheetId="8" r:id="rId8"/>
  </sheets>
  <definedNames/>
  <calcPr fullCalcOnLoad="1"/>
</workbook>
</file>

<file path=xl/sharedStrings.xml><?xml version="1.0" encoding="utf-8"?>
<sst xmlns="http://schemas.openxmlformats.org/spreadsheetml/2006/main" count="1440" uniqueCount="1053">
  <si>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</si>
  <si>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</si>
  <si>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</si>
  <si>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</si>
  <si>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</si>
  <si>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</si>
  <si>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</si>
  <si>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</si>
  <si>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</si>
  <si>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</si>
  <si>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</si>
  <si>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</si>
  <si>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</si>
  <si>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</si>
  <si>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</si>
  <si>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</si>
  <si>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</si>
  <si>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</si>
  <si>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</si>
  <si>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</si>
  <si>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</si>
  <si>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</si>
  <si>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</si>
  <si>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</si>
  <si>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</si>
  <si>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</si>
  <si>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</si>
  <si>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</si>
  <si>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</si>
  <si>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</si>
  <si>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</si>
  <si>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</si>
  <si>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</si>
  <si>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</si>
  <si>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</si>
  <si>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</si>
  <si>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</si>
  <si>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</si>
  <si>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</si>
  <si>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</si>
  <si>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</si>
  <si>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</si>
  <si>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</si>
  <si>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</si>
  <si>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</si>
  <si>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</si>
  <si>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</si>
  <si>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</si>
  <si>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</si>
  <si>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</si>
  <si>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</si>
  <si>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</si>
  <si>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</si>
  <si>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</si>
  <si>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</si>
  <si>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</si>
  <si>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</si>
  <si>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</si>
  <si>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</si>
  <si>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</si>
  <si>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</si>
  <si>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</si>
  <si>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</si>
  <si>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</si>
  <si>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</si>
  <si>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</si>
  <si>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</si>
  <si>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</si>
  <si>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</si>
  <si>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</si>
  <si>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</si>
  <si>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</si>
  <si>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</si>
  <si>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</si>
  <si>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</si>
  <si>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</si>
  <si>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</si>
  <si>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</si>
  <si>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</si>
  <si>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</si>
  <si>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</si>
  <si>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</si>
  <si>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</si>
  <si>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</si>
  <si>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</si>
  <si>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</si>
  <si>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</si>
  <si>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</si>
  <si>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</si>
  <si>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</si>
  <si>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</si>
  <si>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</si>
  <si>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</si>
  <si>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</si>
  <si>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</si>
  <si>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</si>
  <si>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</si>
  <si>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</si>
  <si>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</si>
  <si>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</si>
  <si>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Muški rukometni klub Hvar</t>
  </si>
  <si>
    <t xml:space="preserve">  - Ženski rukometni klub Hvar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</si>
  <si>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</si>
  <si>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</si>
  <si>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</si>
  <si>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</si>
  <si>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</si>
  <si>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</si>
  <si>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</si>
  <si>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</si>
  <si>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</si>
  <si>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</si>
  <si>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</si>
  <si>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</si>
  <si>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</si>
  <si>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</si>
  <si>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</si>
  <si>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</si>
  <si>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</si>
  <si>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</si>
  <si>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</si>
  <si>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</si>
  <si>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</si>
  <si>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</si>
  <si>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</si>
  <si>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</si>
  <si>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</si>
  <si>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</si>
  <si>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</si>
  <si>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</si>
  <si>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</si>
  <si>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</si>
  <si>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</si>
  <si>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</si>
  <si>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</si>
  <si>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</si>
  <si>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</si>
  <si>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</si>
  <si>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</si>
  <si>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</si>
  <si>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</si>
  <si>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</si>
  <si>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</si>
  <si>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</si>
  <si>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</si>
  <si>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</si>
  <si>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</si>
  <si>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</si>
  <si>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</si>
  <si>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</si>
  <si>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</si>
  <si>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- Udruga osoba s invaliditetom otoka Hvara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</si>
  <si>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</si>
  <si>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</si>
  <si>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</si>
  <si>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</si>
  <si>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</si>
  <si>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</si>
  <si>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</si>
  <si>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</si>
  <si>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</si>
  <si>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</si>
  <si>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</si>
  <si>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</si>
  <si>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Kapital. donacija DVD-u za dovršetak vatrogas.doma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</si>
  <si>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</si>
  <si>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</si>
  <si>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</si>
  <si>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</si>
  <si>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</si>
  <si>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</si>
  <si>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</si>
  <si>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</si>
  <si>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</si>
  <si>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</si>
  <si>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</si>
  <si>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</si>
  <si>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</si>
  <si>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</si>
  <si>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</si>
  <si>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</si>
  <si>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</si>
  <si>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</si>
  <si>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</si>
  <si>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</si>
  <si>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</si>
  <si>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</si>
  <si>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</si>
  <si>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</si>
  <si>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</si>
  <si>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</si>
  <si>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</si>
  <si>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</si>
  <si>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</si>
  <si>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</si>
  <si>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</si>
  <si>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</si>
  <si>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</si>
  <si>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</si>
  <si>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</si>
  <si>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</si>
  <si>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</si>
  <si>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</si>
  <si>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</si>
  <si>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</si>
  <si>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</si>
  <si>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</si>
  <si>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</si>
  <si>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</si>
  <si>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</si>
  <si>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</si>
  <si>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</si>
  <si>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</si>
  <si>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</si>
  <si>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</si>
  <si>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</si>
  <si>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</si>
  <si>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</si>
  <si>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</si>
  <si>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</si>
  <si>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</si>
  <si>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</si>
  <si>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</si>
  <si>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</si>
  <si>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</si>
  <si>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</si>
  <si>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</si>
  <si>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</si>
  <si>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</si>
  <si>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</si>
  <si>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</si>
  <si>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</si>
  <si>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</si>
  <si>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</si>
  <si>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</si>
  <si>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</si>
  <si>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</si>
  <si>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</si>
  <si>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</si>
  <si>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</si>
  <si>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</si>
  <si>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</si>
  <si>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</si>
  <si>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</si>
  <si>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</si>
  <si>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</si>
  <si>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</si>
  <si>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</si>
  <si>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</si>
  <si>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</si>
  <si>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</si>
  <si>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</si>
  <si>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</si>
  <si>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</si>
  <si>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</si>
  <si>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</si>
  <si>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</si>
  <si>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</si>
  <si>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</si>
  <si>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</si>
  <si>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</si>
  <si>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</si>
  <si>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</si>
  <si>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</si>
  <si>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</si>
  <si>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</si>
  <si>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</si>
  <si>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</si>
  <si>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</si>
  <si>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</si>
  <si>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</si>
  <si>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</si>
  <si>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</si>
  <si>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</si>
  <si>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</si>
  <si>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</si>
  <si>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</si>
  <si>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</si>
  <si>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</si>
  <si>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</si>
  <si>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</si>
  <si>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</si>
  <si>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</si>
  <si>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</si>
  <si>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</si>
  <si>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</si>
  <si>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</si>
  <si>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</si>
  <si>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</si>
  <si>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</si>
  <si>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</si>
  <si>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</si>
  <si>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</si>
  <si>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</si>
  <si>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</si>
  <si>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</si>
  <si>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</si>
  <si>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</si>
  <si>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</si>
  <si>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</si>
  <si>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</si>
  <si>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</si>
  <si>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</si>
  <si>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</si>
  <si>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</si>
  <si>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</si>
  <si>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</si>
  <si>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</si>
  <si>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</si>
  <si>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</si>
  <si>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</si>
  <si>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</si>
  <si>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</si>
  <si>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</si>
  <si>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</si>
  <si>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</si>
  <si>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</si>
  <si>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</si>
  <si>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</si>
  <si>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</si>
  <si>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</si>
  <si>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</si>
  <si>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</si>
  <si>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</si>
  <si>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</si>
  <si>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</si>
  <si>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</si>
  <si>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</si>
  <si>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</si>
  <si>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</si>
  <si>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</si>
  <si>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</si>
  <si>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</si>
  <si>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</si>
  <si>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</si>
  <si>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</si>
  <si>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</si>
  <si>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</si>
  <si>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</si>
  <si>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</si>
  <si>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</si>
  <si>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</si>
  <si>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</si>
  <si>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</si>
  <si>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</si>
  <si>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</si>
  <si>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</si>
  <si>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</si>
  <si>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</si>
  <si>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</si>
  <si>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</si>
  <si>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</si>
  <si>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</si>
  <si>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</si>
  <si>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</si>
  <si>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</si>
  <si>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</si>
  <si>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</si>
  <si>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</si>
  <si>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</si>
  <si>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</si>
  <si>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</si>
  <si>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</si>
  <si>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- Boćarski klub Ružmarin - Hvar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</si>
  <si>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</si>
  <si>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</si>
  <si>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</si>
  <si>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</si>
  <si>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</si>
  <si>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</si>
  <si>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</si>
  <si>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</si>
  <si>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</si>
  <si>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</si>
  <si>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</si>
  <si>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</si>
  <si>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</si>
  <si>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</si>
  <si>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</si>
  <si>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</si>
  <si>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</si>
  <si>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</si>
  <si>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</si>
  <si>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</si>
  <si>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</si>
  <si>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</si>
  <si>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</si>
  <si>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</si>
  <si>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</si>
  <si>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</si>
  <si>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</si>
  <si>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</si>
  <si>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</si>
  <si>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</si>
  <si>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</si>
  <si>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</si>
  <si>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</si>
  <si>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</si>
  <si>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</si>
  <si>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</si>
  <si>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</si>
  <si>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</si>
  <si>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</si>
  <si>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</si>
  <si>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</si>
  <si>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</si>
  <si>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</si>
  <si>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</si>
  <si>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</si>
  <si>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</si>
  <si>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</si>
  <si>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</si>
  <si>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</si>
  <si>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</si>
  <si>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</si>
  <si>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</si>
  <si>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</si>
  <si>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</si>
  <si>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</si>
  <si>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</si>
  <si>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</si>
  <si>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</si>
  <si>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</si>
  <si>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</si>
  <si>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</si>
  <si>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</si>
  <si>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6115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</si>
  <si>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</si>
  <si>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</si>
  <si>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</si>
  <si>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</si>
  <si>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</si>
  <si>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</si>
  <si>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</si>
  <si>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</si>
  <si>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</si>
  <si>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</si>
  <si>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</si>
  <si>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</si>
  <si>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</si>
  <si>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</si>
  <si>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</si>
  <si>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</si>
  <si>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</si>
  <si>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</si>
  <si>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</si>
  <si>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</si>
  <si>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</si>
  <si>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</si>
  <si>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</si>
  <si>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</si>
  <si>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</si>
  <si>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</si>
  <si>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</si>
  <si>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</si>
  <si>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</si>
  <si>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</si>
  <si>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</si>
  <si>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</si>
  <si>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</si>
  <si>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</si>
  <si>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</si>
  <si>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</si>
  <si>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</si>
  <si>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</si>
  <si>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</si>
  <si>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</si>
  <si>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</si>
  <si>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</si>
  <si>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</si>
  <si>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</si>
  <si>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</si>
  <si>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</si>
  <si>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</si>
  <si>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</si>
  <si>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</si>
  <si>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</si>
  <si>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</si>
  <si>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</si>
  <si>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</si>
  <si>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</si>
  <si>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</si>
  <si>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</si>
  <si>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</si>
  <si>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</si>
  <si>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</si>
  <si>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</si>
  <si>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</si>
  <si>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</si>
  <si>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</si>
  <si>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</si>
  <si>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</si>
  <si>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</si>
  <si>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</si>
  <si>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</si>
  <si>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</si>
  <si>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</si>
  <si>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</si>
  <si>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</si>
  <si>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</si>
  <si>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</si>
  <si>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</si>
  <si>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</si>
  <si>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</si>
  <si>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</si>
  <si>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</si>
  <si>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</si>
  <si>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</si>
  <si>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</si>
  <si>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</si>
  <si>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</si>
  <si>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</si>
  <si>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</si>
  <si>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</si>
  <si>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</si>
  <si>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</si>
  <si>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</si>
  <si>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</si>
  <si>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</si>
  <si>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</si>
  <si>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</si>
  <si>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</si>
  <si>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</si>
  <si>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</si>
  <si>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</si>
  <si>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</si>
  <si>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</si>
  <si>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</si>
  <si>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</si>
  <si>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</si>
  <si>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</si>
  <si>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</si>
  <si>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</si>
  <si>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</si>
  <si>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</si>
  <si>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</si>
  <si>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</si>
  <si>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</si>
  <si>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</si>
  <si>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</si>
  <si>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</si>
  <si>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</si>
  <si>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</si>
  <si>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</si>
  <si>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</si>
  <si>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</si>
  <si>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</si>
  <si>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</si>
  <si>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</si>
  <si>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Prihodi od pozitivnih tečajnih razlika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</si>
  <si>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</si>
  <si>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</si>
  <si>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</si>
  <si>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</si>
  <si>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</si>
  <si>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</si>
  <si>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</si>
  <si>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</si>
  <si>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</si>
  <si>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</si>
  <si>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</si>
  <si>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</si>
  <si>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</si>
  <si>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</si>
  <si>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</si>
  <si>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</si>
  <si>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RAZDJEL  001:   PREDSTAVNIČKA I IZVRŠNA TIJELA,
                               GRADSKA UPRAVA TE PRORAČUNSKI KORISNICI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</si>
  <si>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</si>
  <si>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</si>
  <si>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</si>
  <si>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</si>
  <si>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81</t>
  </si>
  <si>
    <t xml:space="preserve"> 816</t>
  </si>
  <si>
    <t xml:space="preserve"> 8163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</si>
  <si>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</si>
  <si>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</si>
  <si>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</si>
  <si>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</si>
  <si>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51</t>
  </si>
  <si>
    <t xml:space="preserve"> IZDACI ZA DANE ZAJMOVE</t>
  </si>
  <si>
    <t xml:space="preserve"> 516</t>
  </si>
  <si>
    <t xml:space="preserve"> IZDACI ZA DANE ZAJMOVE TRG.DRUŠTVIMA</t>
  </si>
  <si>
    <t xml:space="preserve"> 5163</t>
  </si>
  <si>
    <t xml:space="preserve"> Zajam trg.društvu izvan jav.sektora</t>
  </si>
  <si>
    <t xml:space="preserve">  OSTALI RASHODI</t>
  </si>
  <si>
    <t xml:space="preserve"> Aktivnost A1008 04: Uređenje Etno-eko sela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</si>
  <si>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</si>
  <si>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</si>
  <si>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</si>
  <si>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"Dignitea" Hvar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</si>
  <si>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</si>
  <si>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</si>
  <si>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</si>
  <si>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</si>
  <si>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</si>
  <si>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</si>
  <si>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</si>
  <si>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</si>
  <si>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</si>
  <si>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</si>
  <si>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</si>
  <si>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</si>
  <si>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</si>
  <si>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</si>
  <si>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</si>
  <si>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</si>
  <si>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</si>
  <si>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</si>
  <si>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</si>
  <si>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</si>
  <si>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</si>
  <si>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</si>
  <si>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</si>
  <si>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</si>
  <si>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</si>
  <si>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</si>
  <si>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</si>
  <si>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</si>
  <si>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</si>
  <si>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</si>
  <si>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</si>
  <si>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</si>
  <si>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</si>
  <si>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</si>
  <si>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</si>
  <si>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</si>
  <si>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</si>
  <si>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 xml:space="preserve"> Aktivnost A1001 02: Rad gradskog vijeća, zamjenika
                                        gradonač. i radnih tijela GV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</si>
  <si>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</si>
  <si>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</si>
  <si>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</si>
  <si>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</si>
  <si>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</si>
  <si>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</si>
  <si>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</si>
  <si>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</si>
  <si>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</si>
  <si>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</si>
  <si>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</si>
  <si>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</si>
  <si>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</si>
  <si>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</si>
  <si>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</si>
  <si>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</si>
  <si>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</si>
  <si>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</si>
  <si>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</si>
  <si>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</si>
  <si>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</si>
  <si>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</si>
  <si>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</si>
  <si>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</si>
  <si>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</si>
  <si>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</si>
  <si>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</si>
  <si>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- Sportsko pomorsko ribolovna udruga "Palmižana" Hvar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</si>
  <si>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</si>
  <si>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</si>
  <si>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</si>
  <si>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</si>
  <si>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</si>
  <si>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</si>
  <si>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</si>
  <si>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</si>
  <si>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</si>
  <si>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</si>
  <si>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</si>
  <si>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</si>
  <si>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</si>
  <si>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</si>
  <si>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</si>
  <si>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</si>
  <si>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</si>
  <si>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</si>
  <si>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</si>
  <si>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</si>
  <si>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</si>
  <si>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</si>
  <si>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</si>
  <si>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</si>
  <si>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</si>
  <si>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</si>
  <si>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63611</t>
  </si>
  <si>
    <t xml:space="preserve">  - tekuća pomoć Minist.obrazovanja za dj.vrtić </t>
  </si>
  <si>
    <t xml:space="preserve">  - tekuća pomoć Županije SDŽ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</si>
  <si>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</si>
  <si>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</si>
  <si>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</si>
  <si>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</si>
  <si>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</si>
  <si>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</si>
  <si>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</si>
  <si>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</si>
  <si>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</si>
  <si>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</si>
  <si>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</si>
  <si>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</si>
  <si>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</si>
  <si>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</si>
  <si>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</si>
  <si>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</si>
  <si>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</si>
  <si>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</si>
  <si>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</si>
  <si>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</si>
  <si>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</si>
  <si>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</si>
  <si>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1002:  Prigodni zabavni programi</t>
  </si>
  <si>
    <t xml:space="preserve"> Aktivnost A1002 01: Prigodni zabavni programi, priredbe,
                                      koncerti, natjecanja i sl.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</si>
  <si>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</si>
  <si>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</si>
  <si>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</si>
  <si>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</si>
  <si>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</si>
  <si>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Program 1004: Financijski poslovi i obveze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</si>
  <si>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</si>
  <si>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</si>
  <si>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</si>
  <si>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</si>
  <si>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</si>
  <si>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</si>
  <si>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Aktivnost A1005 05:  Usluge policije</t>
  </si>
  <si>
    <t xml:space="preserve"> Program 1006: Održavanje, dogradnja i
                                    adaptacija poslovnih objekte</t>
  </si>
  <si>
    <t xml:space="preserve">  Ostale usluge (energetske usluge)</t>
  </si>
  <si>
    <t xml:space="preserve"> Aktivnost A1006 01: Održ. uredskih i poslov. objekata</t>
  </si>
  <si>
    <t xml:space="preserve"> K.Projekt K1006 02: Adaptacija i dogradnja zgrade Zakaštil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</si>
  <si>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</si>
  <si>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</si>
  <si>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</si>
  <si>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Program 1008: Izgradnja i održavanje cesta i puteva</t>
  </si>
  <si>
    <t xml:space="preserve"> Aktivnost A1008 01: Održavanje cesta i prometnica</t>
  </si>
  <si>
    <t xml:space="preserve"> K.projekt K1008 02: Kupnja zemljišta za prometnice</t>
  </si>
  <si>
    <t xml:space="preserve"> K.prijekt K1008 03: Gradnja cesta i puteva</t>
  </si>
  <si>
    <t xml:space="preserve"> Program 1009: Zaštita okoliša i gospodarenje otpadom</t>
  </si>
  <si>
    <t xml:space="preserve"> Aktivnost A1009 01: Sanacija divljih odlagališta</t>
  </si>
  <si>
    <t xml:space="preserve"> T.projekt T1009 02: Pomoć Komunalnom za sanacija komunalnog
                                     odlagališta otpada i gradnja reciklažnog dvorišta</t>
  </si>
  <si>
    <t xml:space="preserve"> K.projekt K1009 03: Kupnja zemljišta za sanaciju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</si>
  <si>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</si>
  <si>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</si>
  <si>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</si>
  <si>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 xml:space="preserve"> Aktivnost A1009 06:  Edukacija građana za odvajanje otpada</t>
  </si>
  <si>
    <t>3233</t>
  </si>
  <si>
    <t xml:space="preserve"> Program 1010: Prostorno uređenje i unapređenje stanovanja</t>
  </si>
  <si>
    <t xml:space="preserve"> Aktivnost A1010 01: Geodetsko-katastarski poslovi</t>
  </si>
  <si>
    <t xml:space="preserve"> K.projekt K1010 02:  Planovi i projekti prostornog uređenja</t>
  </si>
  <si>
    <t xml:space="preserve"> Program 1011:  Razvoj sustava vodoopskrbe</t>
  </si>
  <si>
    <t xml:space="preserve"> T.projekt T1011 01: Pomoć Hvarskom vodovodu za
                                    izgradnju vodovodne mreže</t>
  </si>
  <si>
    <t xml:space="preserve"> Program 1012:  Izgradnja i održavanje javne rasvjete</t>
  </si>
  <si>
    <t xml:space="preserve"> Aktivnost A1012 01:  Održavanje rasvjete i trošak energije za JR</t>
  </si>
  <si>
    <t xml:space="preserve"> K.prijekt K1012 02:  Izgradnja javne rasvjete</t>
  </si>
  <si>
    <t xml:space="preserve"> Program 1013:  Izgradnja i održavanje javnih površina</t>
  </si>
  <si>
    <t xml:space="preserve"> Aktivnost A1013 01: Čišćenje i održavanje javnih površina                        </t>
  </si>
  <si>
    <t xml:space="preserve"> K.prijekt K1013 03:  Izgradnja javnih površina</t>
  </si>
  <si>
    <t xml:space="preserve"> Program 1014:  Izgradnja i održavanje gradskog groblja</t>
  </si>
  <si>
    <t xml:space="preserve"> K.projekt K1014 01: Kupnja zemljišta za novo groblje </t>
  </si>
  <si>
    <t xml:space="preserve"> K.prijekt K1014 02:  Izgradnja gradskog groblja</t>
  </si>
  <si>
    <t xml:space="preserve"> Aktivnost A1014 03:  Održavanje grad.groblja i mrtvačnice                        </t>
  </si>
  <si>
    <t xml:space="preserve"> Program 1015:  Održavanje i gospodarenje obalnim pojasom</t>
  </si>
  <si>
    <t xml:space="preserve"> Aktivnost A1015 01: Održavanje obale i obalnog pojasa                        </t>
  </si>
  <si>
    <t xml:space="preserve"> Aktivnost A1015 02: Gospodarenje i čišćenje obale
                                     i obalnog pojasa                        </t>
  </si>
  <si>
    <t xml:space="preserve"> Program 1016: Zaštita, očuvanje i unapređenje zdravlja</t>
  </si>
  <si>
    <t xml:space="preserve"> Aktivnost A1016 01: Pomoć Hitnoj medicinskoj pomoći SDŽ</t>
  </si>
  <si>
    <t xml:space="preserve"> Program 1017: Razvoj sporta i rekreacije</t>
  </si>
  <si>
    <t xml:space="preserve"> Aktivnost A1017 01: Održavanje sportskih terena</t>
  </si>
  <si>
    <t xml:space="preserve"> Aktivnost A1017 02: Donacije sportskim udrugama</t>
  </si>
  <si>
    <t xml:space="preserve">  - Atletski klub "Hvar Marathon" Hvar</t>
  </si>
  <si>
    <t xml:space="preserve">  - Planinarsko društvo Hvar - V.Grablje</t>
  </si>
  <si>
    <t xml:space="preserve">  - Udruga "365 Gariful Hvar"</t>
  </si>
  <si>
    <t xml:space="preserve">  - Ostale sportske udruge (neraspoređeno)</t>
  </si>
  <si>
    <t xml:space="preserve">  - Boćarski klub "Gdinj" Hvar</t>
  </si>
  <si>
    <t xml:space="preserve"> K.projekt K1017 03:  Izgradnja sportskog centra</t>
  </si>
  <si>
    <t xml:space="preserve">  Poslovni objekat - sportski centar</t>
  </si>
  <si>
    <t xml:space="preserve"> Program 1018: Promicanje kulture</t>
  </si>
  <si>
    <t xml:space="preserve"> Aktivnost A1018 01: Hvarske ljetne priredbe</t>
  </si>
  <si>
    <t xml:space="preserve">  Uredski materijal i ostali mat.rashodi</t>
  </si>
  <si>
    <t xml:space="preserve"> Aktivnost A1018 02: Ostale kulturne manifestacije i priredbe</t>
  </si>
  <si>
    <t xml:space="preserve"> Aktivnost A1018 03: Donacije udrugama u kulturi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</si>
  <si>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</si>
  <si>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</si>
  <si>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</si>
  <si>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</si>
  <si>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</si>
  <si>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</si>
  <si>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Ostale udruge u kulturi (neraspoređeno)</t>
  </si>
  <si>
    <t xml:space="preserve"> Aktivnost A1018 04: Pomoć Muzeju Hvarske baštine</t>
  </si>
  <si>
    <t xml:space="preserve"> Aktivnost A1018 05: Održavanje spomenika kulture</t>
  </si>
  <si>
    <t xml:space="preserve"> K.projekt K1018 06: Dodatna ulaganja na zgradi Arsenal</t>
  </si>
  <si>
    <t xml:space="preserve"> K.projekt K1018 07: Opremanje spomenika kulture</t>
  </si>
  <si>
    <t xml:space="preserve"> Program 1019: Potpore vjerskim zajednicama</t>
  </si>
  <si>
    <t xml:space="preserve"> Aktivnost A1019 01: Donacije vjerskim zajednicama</t>
  </si>
  <si>
    <t xml:space="preserve"> Program 1020:  Razvoj civilnog društva</t>
  </si>
  <si>
    <t xml:space="preserve">  - Moto klub "Sunčani Jahači" Hvar</t>
  </si>
  <si>
    <t xml:space="preserve">  - Ostale udruge (neraspoređeno)</t>
  </si>
  <si>
    <t xml:space="preserve"> Program 1021: Osnovno i srednjoškolsko obrazovanje</t>
  </si>
  <si>
    <t xml:space="preserve"> Aktivnost A1021 01: Pomoći osnovnim školama</t>
  </si>
  <si>
    <t xml:space="preserve"> Aktivnost A1021 02: Potpore srednjoškol. ustanovama</t>
  </si>
  <si>
    <t xml:space="preserve"> K.Projekt K1021 03:  Izgradnja srednje škole i šk.igrališta</t>
  </si>
  <si>
    <t xml:space="preserve"> Program 1022: Socijalna skrb </t>
  </si>
  <si>
    <t xml:space="preserve"> Aktivnost A1022 01: Pomoći građanima i kućanstvima</t>
  </si>
  <si>
    <t xml:space="preserve"> Aktivnost A1022 02:  Pomoći Gradu Vukovaru za stipendije</t>
  </si>
  <si>
    <t xml:space="preserve"> Aktivnost A1022 03:  Pomoći obiteljima i djeci (stipendije)</t>
  </si>
  <si>
    <t xml:space="preserve"> Aktivnost A1022 04: Pomoć udrugama invalid. i hendikep.osoba</t>
  </si>
  <si>
    <t xml:space="preserve">  - Udruga "Perle" St.Grad</t>
  </si>
  <si>
    <t xml:space="preserve">  - Udruga dijaliz. i transplant. SDŽ Split</t>
  </si>
  <si>
    <t xml:space="preserve"> Aktivnost A1022 05:  Pomoć za podmirenje troš. stanovanja</t>
  </si>
  <si>
    <t xml:space="preserve"> Aktivnost A1022 06:  Pomoć Crvenom križu GD Hvar</t>
  </si>
  <si>
    <t xml:space="preserve">  Tekuće donacija Crvenom križu GD Hvar</t>
  </si>
  <si>
    <t xml:space="preserve"> K.projekt K1022 07: Izgradnja doma za starije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</si>
  <si>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</si>
  <si>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</si>
  <si>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</si>
  <si>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</si>
  <si>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</si>
  <si>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</si>
  <si>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</si>
  <si>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</si>
  <si>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</si>
  <si>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</si>
  <si>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</si>
  <si>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</si>
  <si>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</si>
  <si>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</si>
  <si>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</si>
  <si>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</si>
  <si>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</si>
  <si>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</si>
  <si>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Uređaji, strojevi i oprema za ostale namjene </t>
  </si>
  <si>
    <t xml:space="preserve">  NEMATERIJALNA PROIZVEDENA IMOVINA </t>
  </si>
  <si>
    <t xml:space="preserve">  Ulaganja u računalne programe </t>
  </si>
  <si>
    <t xml:space="preserve"> K.Projekt K2001 03: Dodat.ulaganje na zgradi Dječjeg vrtića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</si>
  <si>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</si>
  <si>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</si>
  <si>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</si>
  <si>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</si>
  <si>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 xml:space="preserve"> K.projekt K1018 08: Dodatna ulaganja na Palači Vukašinović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</si>
  <si>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</si>
  <si>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</si>
  <si>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</si>
  <si>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</si>
  <si>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</si>
  <si>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</si>
  <si>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</si>
  <si>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</si>
  <si>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</si>
  <si>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</si>
  <si>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</si>
  <si>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</si>
  <si>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</si>
  <si>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</si>
  <si>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PRIMLJENI POVRATI DANIH ZAJMOVA</t>
  </si>
  <si>
    <t xml:space="preserve"> PRIMLJENI POVRATI DANIH ZAJMOVA TRG.DRUŠTVIMA</t>
  </si>
  <si>
    <t xml:space="preserve"> Primlj.povrati zajmova danih trg.društvima izvan jav.sektora</t>
  </si>
  <si>
    <t xml:space="preserve"> T.projekt T1013 02:  Pomoć Komunalnom za kupnju uređaja i
                                     komunalne opreme za čišćenje JP                        </t>
  </si>
  <si>
    <t xml:space="preserve"> K.prijekt K1013 04:  Izgradnja i implementacija IP mreže na JP</t>
  </si>
  <si>
    <t xml:space="preserve">  Oprema za ostale namjene</t>
  </si>
  <si>
    <t xml:space="preserve"> K.projekt K1018 09: HVAR - Tvrđava kulture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</si>
  <si>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</si>
  <si>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</si>
  <si>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</si>
  <si>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Aktivnost A1020 01:  Potpora političkim strankama</t>
  </si>
  <si>
    <t xml:space="preserve"> Aktivnost A1020 02:  Potpora ostalim udrugama civilnog društva</t>
  </si>
  <si>
    <t>GRADA HVARA ZA 2017. GODINU</t>
  </si>
  <si>
    <t>Izvorni Plan
za 2017.g.</t>
  </si>
  <si>
    <t>Tekući Plan
za 2017.g.</t>
  </si>
  <si>
    <t>IZVORNI PLAN
za 2017.god.</t>
  </si>
  <si>
    <t>TEKUĆI PLAN
za 2017.god.</t>
  </si>
  <si>
    <t>IZVRŠENO
u 2017.god.</t>
  </si>
  <si>
    <t>Izvorni Plan
za 2017.god.</t>
  </si>
  <si>
    <t>Tekući Plan
za 2017.god.</t>
  </si>
  <si>
    <t>Izvršeno u 2017.god.</t>
  </si>
  <si>
    <t>Izvršeno 2017.god.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</si>
  <si>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</si>
  <si>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</si>
  <si>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</si>
  <si>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</si>
  <si>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</si>
  <si>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</si>
  <si>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</si>
  <si>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</si>
  <si>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</si>
  <si>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</si>
  <si>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</si>
  <si>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</si>
  <si>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</si>
  <si>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</si>
  <si>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K.Projekt K1006 04: Rekonstrukcija posl.objekta "Dolac"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</si>
  <si>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</si>
  <si>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</si>
  <si>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</si>
  <si>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</si>
  <si>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</si>
  <si>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</si>
  <si>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T.projekt T1009 05: Pomoć Odvodnji-Hvar za izgradnju
                                     oborinske i fekalne kanalizacije</t>
  </si>
  <si>
    <t xml:space="preserve">  Intelektualne i osobne usluge - projekti uređenja</t>
  </si>
  <si>
    <t xml:space="preserve"> Aktivnost A1016 02: Pomoći ostalim zdravstvenim ustanovama</t>
  </si>
  <si>
    <t xml:space="preserve">  - Boćarski klub "Levanda" v.Grablje</t>
  </si>
  <si>
    <t xml:space="preserve">  - Šahovsko-kartaško društvo Hvar</t>
  </si>
  <si>
    <t xml:space="preserve">  - Akademski Judo klub Hvar</t>
  </si>
  <si>
    <t xml:space="preserve"> K.projekt K1017 03:  Dodatno ulaganje u nog.igralište K.Luka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</si>
  <si>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</si>
  <si>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</si>
  <si>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</si>
  <si>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</si>
  <si>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</si>
  <si>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</si>
  <si>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Glazbeni studio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</si>
  <si>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</si>
  <si>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</si>
  <si>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</si>
  <si>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</si>
  <si>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</si>
  <si>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</si>
  <si>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</si>
  <si>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</si>
  <si>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</si>
  <si>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</si>
  <si>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</si>
  <si>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</si>
  <si>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</si>
  <si>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</si>
  <si>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</si>
  <si>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</si>
  <si>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</si>
  <si>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</si>
  <si>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</si>
  <si>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Izvršeno 2016.god.</t>
  </si>
  <si>
    <t>Račun</t>
  </si>
  <si>
    <t xml:space="preserve">Naziv računa </t>
  </si>
  <si>
    <t xml:space="preserve"> IZNOS NETO FINANCIRANJA</t>
  </si>
  <si>
    <t>Ukupan donos viška/manjka predhod.godina</t>
  </si>
  <si>
    <t>GODIŠNJI IZVJEŠTAJ O IZVRŠENJU PRORAČUNA</t>
  </si>
  <si>
    <t>Hvar, 20.04.2018.god.</t>
  </si>
  <si>
    <t>Indeks
6/3</t>
  </si>
  <si>
    <t>Indeks
6/5</t>
  </si>
  <si>
    <t xml:space="preserve">Izvori ID </t>
  </si>
  <si>
    <t>Opis (naziv)</t>
  </si>
  <si>
    <t>11</t>
  </si>
  <si>
    <t>Opći prihodi i primici</t>
  </si>
  <si>
    <t>21</t>
  </si>
  <si>
    <t>Vlastiti prihodi</t>
  </si>
  <si>
    <t>31</t>
  </si>
  <si>
    <t>Prihodi za posebne namjene</t>
  </si>
  <si>
    <t>41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</si>
  <si>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</si>
  <si>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</si>
  <si>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</si>
  <si>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</si>
  <si>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</si>
  <si>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</si>
  <si>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</si>
  <si>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</si>
  <si>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</si>
  <si>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</si>
  <si>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</si>
  <si>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</si>
  <si>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</si>
  <si>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</si>
  <si>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</si>
  <si>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</si>
  <si>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</si>
  <si>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</si>
  <si>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</si>
  <si>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</si>
  <si>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</si>
  <si>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</si>
  <si>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</si>
  <si>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</si>
  <si>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</si>
  <si>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</si>
  <si>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</si>
  <si>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</si>
  <si>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</si>
  <si>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</si>
  <si>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</si>
  <si>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</si>
  <si>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</si>
  <si>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</si>
  <si>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</si>
  <si>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</si>
  <si>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</si>
  <si>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</si>
  <si>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</si>
  <si>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</si>
  <si>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</si>
  <si>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</si>
  <si>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</si>
  <si>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</si>
  <si>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</si>
  <si>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</si>
  <si>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</si>
  <si>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</si>
  <si>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</si>
  <si>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</si>
  <si>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</si>
  <si>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</si>
  <si>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</si>
  <si>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</si>
  <si>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</si>
  <si>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</si>
  <si>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</si>
  <si>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</si>
  <si>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</si>
  <si>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</si>
  <si>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</si>
  <si>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</si>
  <si>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</si>
  <si>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</si>
  <si>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</si>
  <si>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</si>
  <si>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</si>
  <si>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</si>
  <si>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</si>
  <si>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</si>
  <si>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</si>
  <si>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</si>
  <si>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</si>
  <si>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</si>
  <si>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</si>
  <si>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</si>
  <si>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</si>
  <si>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</si>
  <si>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</si>
  <si>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</si>
  <si>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 xml:space="preserve"> Ovrha po jamstvu "Sportskom centru Hvar"</t>
  </si>
  <si>
    <t xml:space="preserve"> 51633</t>
  </si>
  <si>
    <t>O P I S  (naziv)</t>
  </si>
  <si>
    <t>O P I S</t>
  </si>
  <si>
    <t>Izvori 11 - Opći prihodi i primici</t>
  </si>
  <si>
    <t>U K U P N O</t>
  </si>
  <si>
    <t xml:space="preserve"> Glava 00102 - Izvori 11 (opći prihodi i primici)</t>
  </si>
  <si>
    <t xml:space="preserve"> Glava 00102 - Izvori 21 (vlastiti prihodi)</t>
  </si>
  <si>
    <t xml:space="preserve"> Glava 00102 - Izvori 41 (pomoći)</t>
  </si>
  <si>
    <t xml:space="preserve"> Glava 00102 - Izvori 51 (donacije)</t>
  </si>
  <si>
    <t xml:space="preserve"> Glava 00103 - Izvori 11 (opći prihodi i primici)</t>
  </si>
  <si>
    <t xml:space="preserve"> Glava 00101 - Izvori 11 (opći prihodi i primici)</t>
  </si>
  <si>
    <t xml:space="preserve"> Glava 00101 - Izvori 21 (vlastiti prihodi)</t>
  </si>
  <si>
    <t xml:space="preserve"> Glava 00101 - Izvori 31 (prihodi za posebne namjene)</t>
  </si>
  <si>
    <t xml:space="preserve"> Glava 00101 - Izvori 41 (pomoći)</t>
  </si>
  <si>
    <t xml:space="preserve"> Glava 00101 - Izvori 51 (donacije)</t>
  </si>
  <si>
    <t xml:space="preserve"> Glava 00101 - Izvori 61 (prihodi od nefinanc.imovine)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</si>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</sst>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8" fillId="1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0" fontId="4" fillId="13" borderId="10" xfId="0" applyFont="1" applyFill="1" applyBorder="1" applyAlignment="1">
      <alignment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3" fontId="8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4" fillId="12" borderId="14" xfId="0" applyFont="1" applyFill="1" applyBorder="1" applyAlignment="1">
      <alignment horizontal="left" indent="2"/>
    </xf>
    <xf numFmtId="0" fontId="4" fillId="12" borderId="16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6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6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 wrapText="1"/>
    </xf>
    <xf numFmtId="49" fontId="4" fillId="36" borderId="11" xfId="0" applyNumberFormat="1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 horizontal="left"/>
    </xf>
    <xf numFmtId="0" fontId="19" fillId="37" borderId="17" xfId="0" applyFont="1" applyFill="1" applyBorder="1" applyAlignment="1">
      <alignment horizontal="left"/>
    </xf>
    <xf numFmtId="0" fontId="19" fillId="37" borderId="18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  <xf numFmtId="49" fontId="4" fillId="37" borderId="14" xfId="0" applyNumberFormat="1" applyFont="1" applyFill="1" applyBorder="1" applyAlignment="1">
      <alignment horizontal="left" wrapText="1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left" wrapText="1"/>
    </xf>
    <xf numFmtId="0" fontId="4" fillId="19" borderId="14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zoomScale="140" zoomScaleNormal="140" workbookViewId="0" topLeftCell="A263">
      <selection activeCell="A263" sqref="A263"/>
    </sheetView>
  </sheetViews>
  <sheetFormatPr defaultColWidth="9.140625" defaultRowHeight="12.75"/>
  <cols>
    <col min="1" max="1" width="5.57421875" style="2" customWidth="1"/>
    <col min="2" max="2" width="40.7109375" style="2" customWidth="1"/>
    <col min="3" max="6" width="8.7109375" style="2" customWidth="1"/>
    <col min="7" max="8" width="5.57421875" style="50" customWidth="1"/>
    <col min="9" max="16384" width="9.140625" style="2" customWidth="1"/>
  </cols>
  <sheetData>
    <row r="1" spans="1:8" ht="33" customHeight="1">
      <c r="A1" s="10" t="s">
        <v>162</v>
      </c>
      <c r="F1" s="141" t="s">
        <v>931</v>
      </c>
      <c r="G1" s="141"/>
      <c r="H1" s="141"/>
    </row>
    <row r="2" ht="15" customHeight="1">
      <c r="A2" s="10" t="s">
        <v>365</v>
      </c>
    </row>
    <row r="3" ht="15" customHeight="1"/>
    <row r="4" ht="25.5" customHeight="1"/>
    <row r="5" spans="1:8" ht="28.5" customHeight="1">
      <c r="A5" s="144" t="s">
        <v>930</v>
      </c>
      <c r="B5" s="144"/>
      <c r="C5" s="144"/>
      <c r="D5" s="144"/>
      <c r="E5" s="144"/>
      <c r="F5" s="144"/>
      <c r="G5" s="144"/>
      <c r="H5" s="144"/>
    </row>
    <row r="6" spans="1:8" ht="24.75" customHeight="1">
      <c r="A6" s="144" t="s">
        <v>861</v>
      </c>
      <c r="B6" s="144"/>
      <c r="C6" s="144"/>
      <c r="D6" s="144"/>
      <c r="E6" s="144"/>
      <c r="F6" s="144"/>
      <c r="G6" s="144"/>
      <c r="H6" s="144"/>
    </row>
    <row r="7" spans="1:8" ht="16.5" customHeight="1">
      <c r="A7" s="140"/>
      <c r="B7" s="140"/>
      <c r="C7" s="140"/>
      <c r="D7" s="140"/>
      <c r="E7" s="140"/>
      <c r="F7" s="11"/>
      <c r="G7" s="51"/>
      <c r="H7" s="51"/>
    </row>
    <row r="8" spans="1:2" ht="18" customHeight="1">
      <c r="A8" s="8"/>
      <c r="B8" s="8"/>
    </row>
    <row r="9" ht="32.25" customHeight="1">
      <c r="A9" s="1" t="s">
        <v>1022</v>
      </c>
    </row>
    <row r="13" spans="7:8" ht="12">
      <c r="G13" s="124" t="s">
        <v>183</v>
      </c>
      <c r="H13" s="124"/>
    </row>
    <row r="14" spans="1:8" ht="27" customHeight="1">
      <c r="A14" s="142" t="s">
        <v>257</v>
      </c>
      <c r="B14" s="143"/>
      <c r="C14" s="34" t="s">
        <v>925</v>
      </c>
      <c r="D14" s="34" t="s">
        <v>862</v>
      </c>
      <c r="E14" s="34" t="s">
        <v>863</v>
      </c>
      <c r="F14" s="34" t="s">
        <v>870</v>
      </c>
      <c r="G14" s="52" t="s">
        <v>835</v>
      </c>
      <c r="H14" s="52" t="s">
        <v>836</v>
      </c>
    </row>
    <row r="15" spans="1:8" ht="11.25" customHeight="1">
      <c r="A15" s="133">
        <v>1</v>
      </c>
      <c r="B15" s="134"/>
      <c r="C15" s="17">
        <v>2</v>
      </c>
      <c r="D15" s="17">
        <v>3</v>
      </c>
      <c r="E15" s="17">
        <v>4</v>
      </c>
      <c r="F15" s="17">
        <v>5</v>
      </c>
      <c r="G15" s="53">
        <v>6</v>
      </c>
      <c r="H15" s="53">
        <v>7</v>
      </c>
    </row>
    <row r="16" spans="1:8" ht="18" customHeight="1">
      <c r="A16" s="137" t="s">
        <v>913</v>
      </c>
      <c r="B16" s="138"/>
      <c r="C16" s="20">
        <f>C45</f>
        <v>39831784</v>
      </c>
      <c r="D16" s="20">
        <f>D45</f>
        <v>43462150</v>
      </c>
      <c r="E16" s="20">
        <f>E45</f>
        <v>43462150</v>
      </c>
      <c r="F16" s="20">
        <f>F45</f>
        <v>41176838</v>
      </c>
      <c r="G16" s="54">
        <f>F16/C16*100</f>
        <v>103.37683594588682</v>
      </c>
      <c r="H16" s="54">
        <f aca="true" t="shared" si="0" ref="H16:H24">F16/E16*100</f>
        <v>94.74183398658373</v>
      </c>
    </row>
    <row r="17" spans="1:8" ht="18" customHeight="1">
      <c r="A17" s="137" t="s">
        <v>914</v>
      </c>
      <c r="B17" s="138"/>
      <c r="C17" s="20">
        <f>C163</f>
        <v>16431</v>
      </c>
      <c r="D17" s="20">
        <f>D163</f>
        <v>122000</v>
      </c>
      <c r="E17" s="20">
        <f>E163</f>
        <v>122000</v>
      </c>
      <c r="F17" s="20">
        <f>F163</f>
        <v>102808</v>
      </c>
      <c r="G17" s="54">
        <f aca="true" t="shared" si="1" ref="G17:G24">F17/C17*100</f>
        <v>625.6953319944008</v>
      </c>
      <c r="H17" s="54">
        <f t="shared" si="0"/>
        <v>84.2688524590164</v>
      </c>
    </row>
    <row r="18" spans="1:8" ht="18" customHeight="1">
      <c r="A18" s="135" t="s">
        <v>915</v>
      </c>
      <c r="B18" s="136"/>
      <c r="C18" s="22">
        <f>SUM(C16:C17)</f>
        <v>39848215</v>
      </c>
      <c r="D18" s="22">
        <f>SUM(D16:D17)</f>
        <v>43584150</v>
      </c>
      <c r="E18" s="22">
        <f>SUM(E16:E17)</f>
        <v>43584150</v>
      </c>
      <c r="F18" s="22">
        <f>SUM(F16:F17)</f>
        <v>41279646</v>
      </c>
      <c r="G18" s="54">
        <f t="shared" si="1"/>
        <v>103.59220858449996</v>
      </c>
      <c r="H18" s="54">
        <f t="shared" si="0"/>
        <v>94.71251819755577</v>
      </c>
    </row>
    <row r="19" spans="1:8" ht="12" customHeight="1">
      <c r="A19" s="145"/>
      <c r="B19" s="146"/>
      <c r="C19" s="146"/>
      <c r="D19" s="146"/>
      <c r="E19" s="146"/>
      <c r="F19" s="146"/>
      <c r="G19" s="146"/>
      <c r="H19" s="147"/>
    </row>
    <row r="20" spans="1:8" ht="18" customHeight="1">
      <c r="A20" s="137" t="s">
        <v>916</v>
      </c>
      <c r="B20" s="138"/>
      <c r="C20" s="20">
        <f>C180</f>
        <v>29628823</v>
      </c>
      <c r="D20" s="20">
        <f>D180</f>
        <v>33355750</v>
      </c>
      <c r="E20" s="20">
        <f>E180</f>
        <v>33475750</v>
      </c>
      <c r="F20" s="20">
        <f>F180</f>
        <v>31322512</v>
      </c>
      <c r="G20" s="54">
        <f t="shared" si="1"/>
        <v>105.71635599564652</v>
      </c>
      <c r="H20" s="54">
        <f t="shared" si="0"/>
        <v>93.56776771244857</v>
      </c>
    </row>
    <row r="21" spans="1:8" ht="18" customHeight="1">
      <c r="A21" s="137" t="s">
        <v>917</v>
      </c>
      <c r="B21" s="138"/>
      <c r="C21" s="20">
        <f>C252</f>
        <v>11334094</v>
      </c>
      <c r="D21" s="20">
        <f>D252</f>
        <v>15193000</v>
      </c>
      <c r="E21" s="20">
        <f>E252</f>
        <v>15073000</v>
      </c>
      <c r="F21" s="20">
        <f>F252</f>
        <v>11436037</v>
      </c>
      <c r="G21" s="54">
        <f t="shared" si="1"/>
        <v>100.89943669074917</v>
      </c>
      <c r="H21" s="54">
        <f t="shared" si="0"/>
        <v>75.87100776222384</v>
      </c>
    </row>
    <row r="22" spans="1:8" ht="18" customHeight="1">
      <c r="A22" s="135" t="s">
        <v>918</v>
      </c>
      <c r="B22" s="136"/>
      <c r="C22" s="22">
        <f>SUM(C20:C21)</f>
        <v>40962917</v>
      </c>
      <c r="D22" s="22">
        <f>SUM(D20:D21)</f>
        <v>48548750</v>
      </c>
      <c r="E22" s="22">
        <f>SUM(E20:E21)</f>
        <v>48548750</v>
      </c>
      <c r="F22" s="22">
        <f>SUM(F20:F21)</f>
        <v>42758549</v>
      </c>
      <c r="G22" s="54">
        <f t="shared" si="1"/>
        <v>104.38355500903415</v>
      </c>
      <c r="H22" s="54">
        <f t="shared" si="0"/>
        <v>88.07342928499705</v>
      </c>
    </row>
    <row r="23" spans="1:8" ht="12" customHeight="1">
      <c r="A23" s="145"/>
      <c r="B23" s="146"/>
      <c r="C23" s="146"/>
      <c r="D23" s="146"/>
      <c r="E23" s="146"/>
      <c r="F23" s="146"/>
      <c r="G23" s="146"/>
      <c r="H23" s="147"/>
    </row>
    <row r="24" spans="1:8" ht="18" customHeight="1">
      <c r="A24" s="149" t="s">
        <v>919</v>
      </c>
      <c r="B24" s="150"/>
      <c r="C24" s="94">
        <f>C18-C22</f>
        <v>-1114702</v>
      </c>
      <c r="D24" s="94">
        <f>D18-D22</f>
        <v>-4964600</v>
      </c>
      <c r="E24" s="94">
        <f>E18-E22</f>
        <v>-4964600</v>
      </c>
      <c r="F24" s="94">
        <f>F18-F22</f>
        <v>-1478903</v>
      </c>
      <c r="G24" s="95">
        <f t="shared" si="1"/>
        <v>132.67249901767468</v>
      </c>
      <c r="H24" s="95">
        <f t="shared" si="0"/>
        <v>29.78896587841921</v>
      </c>
    </row>
    <row r="25" spans="1:8" ht="12" customHeight="1">
      <c r="A25" s="148"/>
      <c r="B25" s="148"/>
      <c r="C25" s="148"/>
      <c r="D25" s="148"/>
      <c r="E25" s="148"/>
      <c r="F25" s="148"/>
      <c r="G25" s="148"/>
      <c r="H25" s="148"/>
    </row>
    <row r="26" spans="1:8" ht="18" customHeight="1">
      <c r="A26" s="153" t="s">
        <v>912</v>
      </c>
      <c r="B26" s="154"/>
      <c r="C26" s="154"/>
      <c r="D26" s="154"/>
      <c r="E26" s="154"/>
      <c r="F26" s="154"/>
      <c r="G26" s="154"/>
      <c r="H26" s="155"/>
    </row>
    <row r="27" spans="1:8" ht="18" customHeight="1">
      <c r="A27" s="151" t="s">
        <v>929</v>
      </c>
      <c r="B27" s="152"/>
      <c r="C27" s="96">
        <v>8792680</v>
      </c>
      <c r="D27" s="96">
        <v>7565654</v>
      </c>
      <c r="E27" s="96">
        <v>7565654</v>
      </c>
      <c r="F27" s="96">
        <v>7565654</v>
      </c>
      <c r="G27" s="97">
        <f>F27/C27*100</f>
        <v>86.04491463353608</v>
      </c>
      <c r="H27" s="97">
        <f>F27/E27*100</f>
        <v>100</v>
      </c>
    </row>
    <row r="28" spans="1:8" ht="18" customHeight="1">
      <c r="A28" s="125" t="s">
        <v>920</v>
      </c>
      <c r="B28" s="126"/>
      <c r="C28" s="20">
        <v>1227025</v>
      </c>
      <c r="D28" s="20">
        <v>4964600</v>
      </c>
      <c r="E28" s="20">
        <v>4964600</v>
      </c>
      <c r="F28" s="20">
        <v>1478903</v>
      </c>
      <c r="G28" s="54">
        <f>F28/C28*100</f>
        <v>120.52753611377112</v>
      </c>
      <c r="H28" s="54">
        <f>F28/E28*100</f>
        <v>29.78896587841921</v>
      </c>
    </row>
    <row r="29" ht="21.75" customHeight="1"/>
    <row r="30" spans="1:8" ht="27" customHeight="1">
      <c r="A30" s="15" t="s">
        <v>256</v>
      </c>
      <c r="B30" s="16"/>
      <c r="C30" s="34" t="s">
        <v>925</v>
      </c>
      <c r="D30" s="34" t="s">
        <v>862</v>
      </c>
      <c r="E30" s="34" t="s">
        <v>863</v>
      </c>
      <c r="F30" s="34" t="s">
        <v>870</v>
      </c>
      <c r="G30" s="52" t="s">
        <v>835</v>
      </c>
      <c r="H30" s="52" t="s">
        <v>836</v>
      </c>
    </row>
    <row r="31" spans="1:8" ht="18" customHeight="1">
      <c r="A31" s="125" t="s">
        <v>921</v>
      </c>
      <c r="B31" s="126"/>
      <c r="C31" s="20">
        <f>'Opći dio-7'!C5</f>
        <v>0</v>
      </c>
      <c r="D31" s="20">
        <f>'Opći dio-7'!D5</f>
        <v>0</v>
      </c>
      <c r="E31" s="20">
        <f>'Opći dio-7'!E5</f>
        <v>0</v>
      </c>
      <c r="F31" s="20">
        <f>'Opći dio-7'!F5</f>
        <v>0</v>
      </c>
      <c r="G31" s="54" t="e">
        <f aca="true" t="shared" si="2" ref="G31:G38">F31/C31*100</f>
        <v>#DIV/0!</v>
      </c>
      <c r="H31" s="54" t="e">
        <f>F31/E31*100</f>
        <v>#DIV/0!</v>
      </c>
    </row>
    <row r="32" spans="1:8" ht="18" customHeight="1">
      <c r="A32" s="125" t="s">
        <v>922</v>
      </c>
      <c r="B32" s="126"/>
      <c r="C32" s="20">
        <f>'Opći dio-7'!C9</f>
        <v>112323</v>
      </c>
      <c r="D32" s="20">
        <f>'Opći dio-7'!D9</f>
        <v>0</v>
      </c>
      <c r="E32" s="20">
        <f>'Opći dio-7'!E9</f>
        <v>0</v>
      </c>
      <c r="F32" s="20">
        <f>'Opći dio-7'!F9</f>
        <v>0</v>
      </c>
      <c r="G32" s="54">
        <f t="shared" si="2"/>
        <v>0</v>
      </c>
      <c r="H32" s="54" t="e">
        <f>F32/E32*100</f>
        <v>#DIV/0!</v>
      </c>
    </row>
    <row r="33" spans="1:8" ht="18" customHeight="1">
      <c r="A33" s="135" t="s">
        <v>923</v>
      </c>
      <c r="B33" s="136"/>
      <c r="C33" s="22">
        <f>0-C32</f>
        <v>-112323</v>
      </c>
      <c r="D33" s="22">
        <f>0-D32</f>
        <v>0</v>
      </c>
      <c r="E33" s="22">
        <f>0-E32</f>
        <v>0</v>
      </c>
      <c r="F33" s="22">
        <f>0-F32</f>
        <v>0</v>
      </c>
      <c r="G33" s="54">
        <f t="shared" si="2"/>
        <v>0</v>
      </c>
      <c r="H33" s="54" t="e">
        <f>F33/E33*100</f>
        <v>#DIV/0!</v>
      </c>
    </row>
    <row r="34" spans="3:6" ht="26.25" customHeight="1">
      <c r="C34" s="36"/>
      <c r="D34" s="36"/>
      <c r="E34" s="36"/>
      <c r="F34" s="36"/>
    </row>
    <row r="35" spans="1:8" ht="21" customHeight="1">
      <c r="A35" s="127" t="s">
        <v>258</v>
      </c>
      <c r="B35" s="128"/>
      <c r="C35" s="37">
        <f>C18+C31</f>
        <v>39848215</v>
      </c>
      <c r="D35" s="37">
        <f>D18+D31</f>
        <v>43584150</v>
      </c>
      <c r="E35" s="37">
        <f>E18+E31</f>
        <v>43584150</v>
      </c>
      <c r="F35" s="37">
        <f>F18+F31</f>
        <v>41279646</v>
      </c>
      <c r="G35" s="54">
        <f t="shared" si="2"/>
        <v>103.59220858449996</v>
      </c>
      <c r="H35" s="54">
        <f>F35/E35*100</f>
        <v>94.71251819755577</v>
      </c>
    </row>
    <row r="36" spans="1:8" ht="21" customHeight="1">
      <c r="A36" s="127" t="s">
        <v>259</v>
      </c>
      <c r="B36" s="128"/>
      <c r="C36" s="37">
        <f>C22+C32</f>
        <v>41075240</v>
      </c>
      <c r="D36" s="37">
        <f>D22+D32</f>
        <v>48548750</v>
      </c>
      <c r="E36" s="37">
        <f>E22+E32</f>
        <v>48548750</v>
      </c>
      <c r="F36" s="37">
        <f>F22+F32</f>
        <v>42758549</v>
      </c>
      <c r="G36" s="54">
        <f t="shared" si="2"/>
        <v>104.09811117354397</v>
      </c>
      <c r="H36" s="54">
        <f>F36/E36*100</f>
        <v>88.07342928499705</v>
      </c>
    </row>
    <row r="37" spans="1:8" ht="21" customHeight="1">
      <c r="A37" s="129" t="s">
        <v>260</v>
      </c>
      <c r="B37" s="130"/>
      <c r="C37" s="20">
        <f>C35-C36</f>
        <v>-1227025</v>
      </c>
      <c r="D37" s="20">
        <f>D35-D36</f>
        <v>-4964600</v>
      </c>
      <c r="E37" s="20">
        <f>E35-E36</f>
        <v>-4964600</v>
      </c>
      <c r="F37" s="20">
        <f>F35-F36</f>
        <v>-1478903</v>
      </c>
      <c r="G37" s="54">
        <f t="shared" si="2"/>
        <v>120.52753611377112</v>
      </c>
      <c r="H37" s="54">
        <f>F37/E37*100</f>
        <v>29.78896587841921</v>
      </c>
    </row>
    <row r="38" spans="1:8" ht="21" customHeight="1">
      <c r="A38" s="131" t="s">
        <v>603</v>
      </c>
      <c r="B38" s="132"/>
      <c r="C38" s="22">
        <v>1227025</v>
      </c>
      <c r="D38" s="22">
        <v>4964600</v>
      </c>
      <c r="E38" s="22">
        <v>4964600</v>
      </c>
      <c r="F38" s="22">
        <v>1478903</v>
      </c>
      <c r="G38" s="54">
        <f t="shared" si="2"/>
        <v>120.52753611377112</v>
      </c>
      <c r="H38" s="54">
        <f>F38/E38*100</f>
        <v>29.78896587841921</v>
      </c>
    </row>
    <row r="39" spans="1:8" ht="21" customHeight="1">
      <c r="A39" s="129" t="s">
        <v>924</v>
      </c>
      <c r="B39" s="130"/>
      <c r="C39" s="20">
        <f>C35-C36+C27</f>
        <v>7565655</v>
      </c>
      <c r="D39" s="20">
        <f>D35-D36+D27</f>
        <v>2601054</v>
      </c>
      <c r="E39" s="20">
        <f>E35-E36+E27</f>
        <v>2601054</v>
      </c>
      <c r="F39" s="20">
        <f>F35-F36+F27</f>
        <v>6086751</v>
      </c>
      <c r="G39" s="54"/>
      <c r="H39" s="54"/>
    </row>
    <row r="40" ht="20.25" customHeight="1"/>
    <row r="41" spans="1:2" ht="28.5" customHeight="1">
      <c r="A41" s="106" t="s">
        <v>1041</v>
      </c>
      <c r="B41" s="12"/>
    </row>
    <row r="42" spans="3:8" ht="22.5" customHeight="1">
      <c r="C42" s="8"/>
      <c r="D42" s="8"/>
      <c r="E42" s="8"/>
      <c r="F42" s="8"/>
      <c r="G42" s="124" t="s">
        <v>183</v>
      </c>
      <c r="H42" s="124"/>
    </row>
    <row r="43" spans="1:8" ht="27" customHeight="1">
      <c r="A43" s="93" t="s">
        <v>926</v>
      </c>
      <c r="B43" s="93" t="s">
        <v>1026</v>
      </c>
      <c r="C43" s="98" t="s">
        <v>925</v>
      </c>
      <c r="D43" s="48" t="s">
        <v>862</v>
      </c>
      <c r="E43" s="48" t="s">
        <v>863</v>
      </c>
      <c r="F43" s="48" t="s">
        <v>870</v>
      </c>
      <c r="G43" s="55" t="s">
        <v>932</v>
      </c>
      <c r="H43" s="55" t="s">
        <v>933</v>
      </c>
    </row>
    <row r="44" spans="1:8" s="50" customFormat="1" ht="9.75" customHeight="1">
      <c r="A44" s="99">
        <v>1</v>
      </c>
      <c r="B44" s="99">
        <v>2</v>
      </c>
      <c r="C44" s="55">
        <v>3</v>
      </c>
      <c r="D44" s="55">
        <v>4</v>
      </c>
      <c r="E44" s="55">
        <v>5</v>
      </c>
      <c r="F44" s="55">
        <v>6</v>
      </c>
      <c r="G44" s="55">
        <v>7</v>
      </c>
      <c r="H44" s="55">
        <v>8</v>
      </c>
    </row>
    <row r="45" spans="1:8" ht="24" customHeight="1">
      <c r="A45" s="27" t="s">
        <v>419</v>
      </c>
      <c r="B45" s="28" t="s">
        <v>261</v>
      </c>
      <c r="C45" s="21">
        <f>C46+C66+C93+C117+C144+C156</f>
        <v>39831784</v>
      </c>
      <c r="D45" s="21">
        <f>D46+D66+D93+D117+D144+D156</f>
        <v>43462150</v>
      </c>
      <c r="E45" s="21">
        <f>E46+E66+E93+E117+E144+E156</f>
        <v>43462150</v>
      </c>
      <c r="F45" s="21">
        <f>F46+F66+F93+F117+F144+F156</f>
        <v>41176838</v>
      </c>
      <c r="G45" s="56">
        <f>F45/C45*100</f>
        <v>103.37683594588682</v>
      </c>
      <c r="H45" s="56">
        <f>F45/E45*100</f>
        <v>94.74183398658373</v>
      </c>
    </row>
    <row r="46" spans="1:8" ht="21" customHeight="1">
      <c r="A46" s="25" t="s">
        <v>420</v>
      </c>
      <c r="B46" s="26" t="s">
        <v>185</v>
      </c>
      <c r="C46" s="22">
        <f>C47+C54+C60</f>
        <v>17726254</v>
      </c>
      <c r="D46" s="22">
        <f>D47+D54+D60</f>
        <v>18170000</v>
      </c>
      <c r="E46" s="22">
        <f>E47+E54+E60</f>
        <v>18170000</v>
      </c>
      <c r="F46" s="22">
        <f>F47+F54+F60</f>
        <v>17972599</v>
      </c>
      <c r="G46" s="54">
        <f>F46/C46*100</f>
        <v>101.38971832401815</v>
      </c>
      <c r="H46" s="54">
        <f>F46/E46*100</f>
        <v>98.91358833241607</v>
      </c>
    </row>
    <row r="47" spans="1:8" ht="18" customHeight="1">
      <c r="A47" s="25" t="s">
        <v>421</v>
      </c>
      <c r="B47" s="26" t="s">
        <v>186</v>
      </c>
      <c r="C47" s="22">
        <f>SUM(C48:C53)</f>
        <v>7792611</v>
      </c>
      <c r="D47" s="22">
        <f>SUM(D48:D53)</f>
        <v>8460000</v>
      </c>
      <c r="E47" s="22">
        <f>SUM(E48:E53)</f>
        <v>8460000</v>
      </c>
      <c r="F47" s="22">
        <f>SUM(F48:F53)</f>
        <v>8444800</v>
      </c>
      <c r="G47" s="54">
        <f aca="true" t="shared" si="3" ref="G47:G97">F47/C47*100</f>
        <v>108.36932576257175</v>
      </c>
      <c r="H47" s="54">
        <f>F47/E47*100</f>
        <v>99.82033096926713</v>
      </c>
    </row>
    <row r="48" spans="1:8" ht="15" customHeight="1">
      <c r="A48" s="18" t="s">
        <v>422</v>
      </c>
      <c r="B48" s="19" t="s">
        <v>187</v>
      </c>
      <c r="C48" s="20">
        <v>4707523</v>
      </c>
      <c r="D48" s="20">
        <v>4600000</v>
      </c>
      <c r="E48" s="20">
        <v>4600000</v>
      </c>
      <c r="F48" s="20">
        <v>4586923</v>
      </c>
      <c r="G48" s="54">
        <f t="shared" si="3"/>
        <v>97.43814315936427</v>
      </c>
      <c r="H48" s="54">
        <f>F48/E48*100</f>
        <v>99.71571739130435</v>
      </c>
    </row>
    <row r="49" spans="1:8" ht="15" customHeight="1">
      <c r="A49" s="18" t="s">
        <v>423</v>
      </c>
      <c r="B49" s="19" t="s">
        <v>188</v>
      </c>
      <c r="C49" s="20">
        <v>1199481</v>
      </c>
      <c r="D49" s="20">
        <v>1660000</v>
      </c>
      <c r="E49" s="20">
        <v>1660000</v>
      </c>
      <c r="F49" s="20">
        <v>1664934</v>
      </c>
      <c r="G49" s="54">
        <f t="shared" si="3"/>
        <v>138.8045329605054</v>
      </c>
      <c r="H49" s="54">
        <f>F49/E49*100</f>
        <v>100.29722891566264</v>
      </c>
    </row>
    <row r="50" spans="1:8" ht="15" customHeight="1">
      <c r="A50" s="18" t="s">
        <v>424</v>
      </c>
      <c r="B50" s="19" t="s">
        <v>189</v>
      </c>
      <c r="C50" s="20">
        <v>1373715</v>
      </c>
      <c r="D50" s="20">
        <v>1400000</v>
      </c>
      <c r="E50" s="20">
        <v>1400000</v>
      </c>
      <c r="F50" s="20">
        <v>1395007</v>
      </c>
      <c r="G50" s="54">
        <f t="shared" si="3"/>
        <v>101.54995759673587</v>
      </c>
      <c r="H50" s="54">
        <f aca="true" t="shared" si="4" ref="H50:H97">F50/E50*100</f>
        <v>99.64335714285714</v>
      </c>
    </row>
    <row r="51" spans="1:8" ht="15" customHeight="1">
      <c r="A51" s="18" t="s">
        <v>425</v>
      </c>
      <c r="B51" s="19" t="s">
        <v>539</v>
      </c>
      <c r="C51" s="20">
        <v>272739</v>
      </c>
      <c r="D51" s="20">
        <v>230000</v>
      </c>
      <c r="E51" s="20">
        <v>230000</v>
      </c>
      <c r="F51" s="20">
        <v>228825</v>
      </c>
      <c r="G51" s="54">
        <f t="shared" si="3"/>
        <v>83.89889234762904</v>
      </c>
      <c r="H51" s="54">
        <f t="shared" si="4"/>
        <v>99.48913043478261</v>
      </c>
    </row>
    <row r="52" spans="1:8" ht="15" customHeight="1">
      <c r="A52" s="18" t="s">
        <v>426</v>
      </c>
      <c r="B52" s="19" t="s">
        <v>190</v>
      </c>
      <c r="C52" s="20">
        <v>238592</v>
      </c>
      <c r="D52" s="20">
        <v>570000</v>
      </c>
      <c r="E52" s="20">
        <v>570000</v>
      </c>
      <c r="F52" s="20">
        <v>569111</v>
      </c>
      <c r="G52" s="54">
        <f t="shared" si="3"/>
        <v>238.52895319206007</v>
      </c>
      <c r="H52" s="54">
        <f t="shared" si="4"/>
        <v>99.84403508771929</v>
      </c>
    </row>
    <row r="53" spans="1:8" ht="15" customHeight="1">
      <c r="A53" s="18" t="s">
        <v>675</v>
      </c>
      <c r="B53" s="19" t="s">
        <v>190</v>
      </c>
      <c r="C53" s="20">
        <v>561</v>
      </c>
      <c r="D53" s="20">
        <v>0</v>
      </c>
      <c r="E53" s="20">
        <v>0</v>
      </c>
      <c r="F53" s="20">
        <v>0</v>
      </c>
      <c r="G53" s="54">
        <f t="shared" si="3"/>
        <v>0</v>
      </c>
      <c r="H53" s="54" t="e">
        <f>F53/E53*100</f>
        <v>#DIV/0!</v>
      </c>
    </row>
    <row r="54" spans="1:8" ht="18" customHeight="1">
      <c r="A54" s="25" t="s">
        <v>427</v>
      </c>
      <c r="B54" s="26" t="s">
        <v>191</v>
      </c>
      <c r="C54" s="22">
        <f>C55+C58</f>
        <v>6273877</v>
      </c>
      <c r="D54" s="22">
        <f>D55+D58</f>
        <v>5830000</v>
      </c>
      <c r="E54" s="22">
        <f>E55+E58</f>
        <v>5830000</v>
      </c>
      <c r="F54" s="22">
        <f>F55+F58</f>
        <v>5676242</v>
      </c>
      <c r="G54" s="54">
        <f t="shared" si="3"/>
        <v>90.47423148397714</v>
      </c>
      <c r="H54" s="54">
        <f t="shared" si="4"/>
        <v>97.36264150943397</v>
      </c>
    </row>
    <row r="55" spans="1:8" ht="15" customHeight="1">
      <c r="A55" s="18" t="s">
        <v>428</v>
      </c>
      <c r="B55" s="19" t="s">
        <v>192</v>
      </c>
      <c r="C55" s="20">
        <f>SUM(C56:C57)</f>
        <v>2849738</v>
      </c>
      <c r="D55" s="20">
        <f>SUM(D56:D57)</f>
        <v>3030000</v>
      </c>
      <c r="E55" s="20">
        <f>SUM(E56:E57)</f>
        <v>3030000</v>
      </c>
      <c r="F55" s="20">
        <f>SUM(F56:F57)</f>
        <v>2873143</v>
      </c>
      <c r="G55" s="54">
        <f t="shared" si="3"/>
        <v>100.82130357246876</v>
      </c>
      <c r="H55" s="54">
        <f t="shared" si="4"/>
        <v>94.82320132013201</v>
      </c>
    </row>
    <row r="56" spans="1:8" ht="13.5" customHeight="1">
      <c r="A56" s="23" t="s">
        <v>429</v>
      </c>
      <c r="B56" s="24" t="s">
        <v>262</v>
      </c>
      <c r="C56" s="20">
        <v>241476</v>
      </c>
      <c r="D56" s="20">
        <v>230000</v>
      </c>
      <c r="E56" s="20">
        <v>230000</v>
      </c>
      <c r="F56" s="20">
        <v>219696</v>
      </c>
      <c r="G56" s="54">
        <f t="shared" si="3"/>
        <v>90.98047010883069</v>
      </c>
      <c r="H56" s="54">
        <f t="shared" si="4"/>
        <v>95.52000000000001</v>
      </c>
    </row>
    <row r="57" spans="1:8" ht="12.75" customHeight="1">
      <c r="A57" s="23" t="s">
        <v>430</v>
      </c>
      <c r="B57" s="24" t="s">
        <v>263</v>
      </c>
      <c r="C57" s="20">
        <v>2608262</v>
      </c>
      <c r="D57" s="20">
        <v>2800000</v>
      </c>
      <c r="E57" s="20">
        <v>2800000</v>
      </c>
      <c r="F57" s="20">
        <v>2653447</v>
      </c>
      <c r="G57" s="54">
        <f t="shared" si="3"/>
        <v>101.7323796459098</v>
      </c>
      <c r="H57" s="54">
        <f t="shared" si="4"/>
        <v>94.76596428571429</v>
      </c>
    </row>
    <row r="58" spans="1:8" ht="15" customHeight="1">
      <c r="A58" s="18" t="s">
        <v>431</v>
      </c>
      <c r="B58" s="19" t="s">
        <v>193</v>
      </c>
      <c r="C58" s="20">
        <f>SUM(C59)</f>
        <v>3424139</v>
      </c>
      <c r="D58" s="20">
        <f>SUM(D59)</f>
        <v>2800000</v>
      </c>
      <c r="E58" s="20">
        <f>SUM(E59)</f>
        <v>2800000</v>
      </c>
      <c r="F58" s="20">
        <f>SUM(F59)</f>
        <v>2803099</v>
      </c>
      <c r="G58" s="54">
        <f t="shared" si="3"/>
        <v>81.86288582326827</v>
      </c>
      <c r="H58" s="54">
        <f t="shared" si="4"/>
        <v>100.11067857142856</v>
      </c>
    </row>
    <row r="59" spans="1:8" ht="12.75" customHeight="1">
      <c r="A59" s="23" t="s">
        <v>432</v>
      </c>
      <c r="B59" s="24" t="s">
        <v>264</v>
      </c>
      <c r="C59" s="20">
        <v>3424139</v>
      </c>
      <c r="D59" s="20">
        <v>2800000</v>
      </c>
      <c r="E59" s="20">
        <v>2800000</v>
      </c>
      <c r="F59" s="20">
        <v>2803099</v>
      </c>
      <c r="G59" s="54">
        <f t="shared" si="3"/>
        <v>81.86288582326827</v>
      </c>
      <c r="H59" s="54">
        <f t="shared" si="4"/>
        <v>100.11067857142856</v>
      </c>
    </row>
    <row r="60" spans="1:8" ht="18" customHeight="1">
      <c r="A60" s="25" t="s">
        <v>433</v>
      </c>
      <c r="B60" s="26" t="s">
        <v>194</v>
      </c>
      <c r="C60" s="22">
        <f>C61+C63</f>
        <v>3659766</v>
      </c>
      <c r="D60" s="22">
        <f>D61+D63</f>
        <v>3880000</v>
      </c>
      <c r="E60" s="22">
        <f>E61+E63</f>
        <v>3880000</v>
      </c>
      <c r="F60" s="22">
        <f>F61+F63</f>
        <v>3851557</v>
      </c>
      <c r="G60" s="54">
        <f t="shared" si="3"/>
        <v>105.24052630687318</v>
      </c>
      <c r="H60" s="54">
        <f t="shared" si="4"/>
        <v>99.26693298969073</v>
      </c>
    </row>
    <row r="61" spans="1:8" ht="15" customHeight="1">
      <c r="A61" s="18" t="s">
        <v>434</v>
      </c>
      <c r="B61" s="19" t="s">
        <v>195</v>
      </c>
      <c r="C61" s="20">
        <f>SUM(C62)</f>
        <v>3332536</v>
      </c>
      <c r="D61" s="20">
        <f>SUM(D62)</f>
        <v>3750000</v>
      </c>
      <c r="E61" s="20">
        <f>SUM(E62)</f>
        <v>3750000</v>
      </c>
      <c r="F61" s="20">
        <f>SUM(F62)</f>
        <v>3729778</v>
      </c>
      <c r="G61" s="54">
        <f t="shared" si="3"/>
        <v>111.92011129062071</v>
      </c>
      <c r="H61" s="54">
        <f t="shared" si="4"/>
        <v>99.46074666666667</v>
      </c>
    </row>
    <row r="62" spans="1:8" ht="12.75" customHeight="1">
      <c r="A62" s="23" t="s">
        <v>435</v>
      </c>
      <c r="B62" s="24" t="s">
        <v>265</v>
      </c>
      <c r="C62" s="20">
        <v>3332536</v>
      </c>
      <c r="D62" s="20">
        <v>3750000</v>
      </c>
      <c r="E62" s="20">
        <v>3750000</v>
      </c>
      <c r="F62" s="20">
        <v>3729778</v>
      </c>
      <c r="G62" s="54">
        <f t="shared" si="3"/>
        <v>111.92011129062071</v>
      </c>
      <c r="H62" s="54">
        <f t="shared" si="4"/>
        <v>99.46074666666667</v>
      </c>
    </row>
    <row r="63" spans="1:8" ht="15" customHeight="1">
      <c r="A63" s="18" t="s">
        <v>436</v>
      </c>
      <c r="B63" s="19" t="s">
        <v>319</v>
      </c>
      <c r="C63" s="20">
        <f>SUM(C64:C64)</f>
        <v>327230</v>
      </c>
      <c r="D63" s="20">
        <f>SUM(D64:D64)</f>
        <v>130000</v>
      </c>
      <c r="E63" s="20">
        <f>SUM(E64:E64)</f>
        <v>130000</v>
      </c>
      <c r="F63" s="20">
        <f>SUM(F64:F65)</f>
        <v>121779</v>
      </c>
      <c r="G63" s="54">
        <f t="shared" si="3"/>
        <v>37.21510863918345</v>
      </c>
      <c r="H63" s="54">
        <f t="shared" si="4"/>
        <v>93.67615384615384</v>
      </c>
    </row>
    <row r="64" spans="1:8" ht="12.75" customHeight="1">
      <c r="A64" s="23" t="s">
        <v>437</v>
      </c>
      <c r="B64" s="24" t="s">
        <v>266</v>
      </c>
      <c r="C64" s="20">
        <v>327230</v>
      </c>
      <c r="D64" s="20">
        <v>130000</v>
      </c>
      <c r="E64" s="20">
        <v>130000</v>
      </c>
      <c r="F64" s="20">
        <v>121767</v>
      </c>
      <c r="G64" s="54">
        <f t="shared" si="3"/>
        <v>37.21144149375058</v>
      </c>
      <c r="H64" s="54">
        <f t="shared" si="4"/>
        <v>93.66692307692308</v>
      </c>
    </row>
    <row r="65" spans="1:8" ht="12.75" customHeight="1">
      <c r="A65" s="23" t="s">
        <v>879</v>
      </c>
      <c r="B65" s="24" t="s">
        <v>880</v>
      </c>
      <c r="C65" s="20">
        <v>0</v>
      </c>
      <c r="D65" s="20">
        <v>0</v>
      </c>
      <c r="E65" s="20">
        <v>0</v>
      </c>
      <c r="F65" s="20">
        <v>12</v>
      </c>
      <c r="G65" s="54" t="e">
        <f>F65/C65*100</f>
        <v>#DIV/0!</v>
      </c>
      <c r="H65" s="54" t="e">
        <f>F65/E65*100</f>
        <v>#DIV/0!</v>
      </c>
    </row>
    <row r="66" spans="1:8" ht="21" customHeight="1">
      <c r="A66" s="25" t="s">
        <v>438</v>
      </c>
      <c r="B66" s="26" t="s">
        <v>196</v>
      </c>
      <c r="C66" s="104">
        <f>C67+C74+C82+C88</f>
        <v>3375024</v>
      </c>
      <c r="D66" s="22">
        <f>D67+D74+D82+D88</f>
        <v>5220700</v>
      </c>
      <c r="E66" s="22">
        <f>E67+E74+E82+E88</f>
        <v>5220700</v>
      </c>
      <c r="F66" s="22">
        <f>F67+F74+F82+F88</f>
        <v>3422620</v>
      </c>
      <c r="G66" s="54">
        <f t="shared" si="3"/>
        <v>101.41024182346554</v>
      </c>
      <c r="H66" s="54">
        <f t="shared" si="4"/>
        <v>65.55864156147642</v>
      </c>
    </row>
    <row r="67" spans="1:8" ht="18" customHeight="1">
      <c r="A67" s="25" t="s">
        <v>439</v>
      </c>
      <c r="B67" s="26" t="s">
        <v>871</v>
      </c>
      <c r="C67" s="22">
        <f>C68+C71</f>
        <v>2400700</v>
      </c>
      <c r="D67" s="22">
        <f>D68+D71</f>
        <v>2595700</v>
      </c>
      <c r="E67" s="22">
        <f>E68+E71</f>
        <v>2595700</v>
      </c>
      <c r="F67" s="22">
        <f>F68+F71</f>
        <v>2807746</v>
      </c>
      <c r="G67" s="54">
        <f t="shared" si="3"/>
        <v>116.95530470279503</v>
      </c>
      <c r="H67" s="54">
        <f t="shared" si="4"/>
        <v>108.16912586200253</v>
      </c>
    </row>
    <row r="68" spans="1:8" ht="15" customHeight="1">
      <c r="A68" s="18" t="s">
        <v>440</v>
      </c>
      <c r="B68" s="19" t="s">
        <v>197</v>
      </c>
      <c r="C68" s="20">
        <f>SUM(C69:C70)</f>
        <v>590700</v>
      </c>
      <c r="D68" s="20">
        <f>SUM(D69:D70)</f>
        <v>495700</v>
      </c>
      <c r="E68" s="20">
        <f>SUM(E69:E70)</f>
        <v>495700</v>
      </c>
      <c r="F68" s="20">
        <f>SUM(F69:F70)</f>
        <v>295957</v>
      </c>
      <c r="G68" s="54">
        <f t="shared" si="3"/>
        <v>50.10275943795497</v>
      </c>
      <c r="H68" s="54">
        <f t="shared" si="4"/>
        <v>59.704861811579576</v>
      </c>
    </row>
    <row r="69" spans="1:8" ht="12.75" customHeight="1">
      <c r="A69" s="23" t="s">
        <v>441</v>
      </c>
      <c r="B69" s="24" t="s">
        <v>167</v>
      </c>
      <c r="C69" s="20">
        <v>585000</v>
      </c>
      <c r="D69" s="20">
        <v>430000</v>
      </c>
      <c r="E69" s="20">
        <v>430000</v>
      </c>
      <c r="F69" s="20">
        <v>269257</v>
      </c>
      <c r="G69" s="54">
        <f t="shared" si="3"/>
        <v>46.0268376068376</v>
      </c>
      <c r="H69" s="54">
        <f t="shared" si="4"/>
        <v>62.61790697674419</v>
      </c>
    </row>
    <row r="70" spans="1:8" ht="12.75" customHeight="1">
      <c r="A70" s="23" t="s">
        <v>442</v>
      </c>
      <c r="B70" s="24" t="s">
        <v>168</v>
      </c>
      <c r="C70" s="20">
        <v>5700</v>
      </c>
      <c r="D70" s="20">
        <v>65700</v>
      </c>
      <c r="E70" s="20">
        <v>65700</v>
      </c>
      <c r="F70" s="20">
        <v>26700</v>
      </c>
      <c r="G70" s="54">
        <f t="shared" si="3"/>
        <v>468.42105263157896</v>
      </c>
      <c r="H70" s="54">
        <f t="shared" si="4"/>
        <v>40.63926940639269</v>
      </c>
    </row>
    <row r="71" spans="1:8" ht="15" customHeight="1">
      <c r="A71" s="18" t="s">
        <v>443</v>
      </c>
      <c r="B71" s="19" t="s">
        <v>198</v>
      </c>
      <c r="C71" s="20">
        <f>SUM(C72:C73)</f>
        <v>1810000</v>
      </c>
      <c r="D71" s="20">
        <f>SUM(D72:D73)</f>
        <v>2100000</v>
      </c>
      <c r="E71" s="20">
        <f>SUM(E72:E73)</f>
        <v>2100000</v>
      </c>
      <c r="F71" s="20">
        <f>SUM(F72:F73)</f>
        <v>2511789</v>
      </c>
      <c r="G71" s="54">
        <f t="shared" si="3"/>
        <v>138.77287292817678</v>
      </c>
      <c r="H71" s="54">
        <f t="shared" si="4"/>
        <v>119.60900000000001</v>
      </c>
    </row>
    <row r="72" spans="1:8" ht="12.75" customHeight="1">
      <c r="A72" s="23" t="s">
        <v>444</v>
      </c>
      <c r="B72" s="24" t="s">
        <v>169</v>
      </c>
      <c r="C72" s="20">
        <v>1720000</v>
      </c>
      <c r="D72" s="20">
        <v>2100000</v>
      </c>
      <c r="E72" s="20">
        <v>2100000</v>
      </c>
      <c r="F72" s="20">
        <v>2511789</v>
      </c>
      <c r="G72" s="54">
        <f t="shared" si="3"/>
        <v>146.03424418604652</v>
      </c>
      <c r="H72" s="54">
        <f t="shared" si="4"/>
        <v>119.60900000000001</v>
      </c>
    </row>
    <row r="73" spans="1:8" ht="12.75" customHeight="1">
      <c r="A73" s="23" t="s">
        <v>445</v>
      </c>
      <c r="B73" s="24" t="s">
        <v>166</v>
      </c>
      <c r="C73" s="20">
        <v>90000</v>
      </c>
      <c r="D73" s="20">
        <v>0</v>
      </c>
      <c r="E73" s="20">
        <v>0</v>
      </c>
      <c r="F73" s="20">
        <v>0</v>
      </c>
      <c r="G73" s="54">
        <f t="shared" si="3"/>
        <v>0</v>
      </c>
      <c r="H73" s="54" t="e">
        <f t="shared" si="4"/>
        <v>#DIV/0!</v>
      </c>
    </row>
    <row r="74" spans="1:8" ht="18" customHeight="1">
      <c r="A74" s="25" t="s">
        <v>446</v>
      </c>
      <c r="B74" s="26" t="s">
        <v>837</v>
      </c>
      <c r="C74" s="22">
        <f>C75+C80</f>
        <v>890844</v>
      </c>
      <c r="D74" s="22">
        <f>D75+D80</f>
        <v>650000</v>
      </c>
      <c r="E74" s="22">
        <f>E75+E80</f>
        <v>650000</v>
      </c>
      <c r="F74" s="22">
        <f>F75+F80</f>
        <v>229220</v>
      </c>
      <c r="G74" s="54">
        <f t="shared" si="3"/>
        <v>25.730655423396243</v>
      </c>
      <c r="H74" s="54">
        <f t="shared" si="4"/>
        <v>35.26461538461538</v>
      </c>
    </row>
    <row r="75" spans="1:8" ht="15" customHeight="1">
      <c r="A75" s="18" t="s">
        <v>546</v>
      </c>
      <c r="B75" s="19" t="s">
        <v>838</v>
      </c>
      <c r="C75" s="20">
        <f>SUM(C76:C79)</f>
        <v>247957</v>
      </c>
      <c r="D75" s="20">
        <f>SUM(D76:D79)</f>
        <v>100000</v>
      </c>
      <c r="E75" s="20">
        <f>SUM(E76:E79)</f>
        <v>100000</v>
      </c>
      <c r="F75" s="20">
        <f>SUM(F76:F79)</f>
        <v>229220</v>
      </c>
      <c r="G75" s="54">
        <f t="shared" si="3"/>
        <v>92.44344785587823</v>
      </c>
      <c r="H75" s="54">
        <f>F75/E75*100</f>
        <v>229.21999999999997</v>
      </c>
    </row>
    <row r="76" spans="1:8" ht="12.75" customHeight="1">
      <c r="A76" s="23" t="s">
        <v>676</v>
      </c>
      <c r="B76" s="24" t="s">
        <v>1040</v>
      </c>
      <c r="C76" s="20">
        <v>0</v>
      </c>
      <c r="D76" s="20">
        <v>0</v>
      </c>
      <c r="E76" s="20">
        <v>0</v>
      </c>
      <c r="F76" s="20">
        <v>229220</v>
      </c>
      <c r="G76" s="54" t="e">
        <f t="shared" si="3"/>
        <v>#DIV/0!</v>
      </c>
      <c r="H76" s="54" t="e">
        <f>F76/E76*100</f>
        <v>#DIV/0!</v>
      </c>
    </row>
    <row r="77" spans="1:8" ht="12.75" customHeight="1">
      <c r="A77" s="23" t="s">
        <v>676</v>
      </c>
      <c r="B77" s="24" t="s">
        <v>1052</v>
      </c>
      <c r="C77" s="20">
        <v>6751</v>
      </c>
      <c r="D77" s="20">
        <v>0</v>
      </c>
      <c r="E77" s="20">
        <v>0</v>
      </c>
      <c r="F77" s="20">
        <v>0</v>
      </c>
      <c r="G77" s="54">
        <f>F77/C77*100</f>
        <v>0</v>
      </c>
      <c r="H77" s="54" t="e">
        <f>F77/E77*100</f>
        <v>#DIV/0!</v>
      </c>
    </row>
    <row r="78" spans="1:8" ht="12.75" customHeight="1">
      <c r="A78" s="23" t="s">
        <v>547</v>
      </c>
      <c r="B78" s="24" t="s">
        <v>551</v>
      </c>
      <c r="C78" s="20">
        <v>225347</v>
      </c>
      <c r="D78" s="20">
        <v>0</v>
      </c>
      <c r="E78" s="20">
        <v>0</v>
      </c>
      <c r="F78" s="20">
        <v>0</v>
      </c>
      <c r="G78" s="54">
        <f>F78/C78*100</f>
        <v>0</v>
      </c>
      <c r="H78" s="54" t="e">
        <f>F78/E78*100</f>
        <v>#DIV/0!</v>
      </c>
    </row>
    <row r="79" spans="1:8" ht="12.75" customHeight="1">
      <c r="A79" s="23" t="s">
        <v>547</v>
      </c>
      <c r="B79" s="24" t="s">
        <v>677</v>
      </c>
      <c r="C79" s="20">
        <v>15859</v>
      </c>
      <c r="D79" s="20">
        <v>100000</v>
      </c>
      <c r="E79" s="20">
        <v>100000</v>
      </c>
      <c r="F79" s="20">
        <v>0</v>
      </c>
      <c r="G79" s="54">
        <f>F79/C79*100</f>
        <v>0</v>
      </c>
      <c r="H79" s="54">
        <f>F79/E79*100</f>
        <v>0</v>
      </c>
    </row>
    <row r="80" spans="1:8" ht="15" customHeight="1">
      <c r="A80" s="18" t="s">
        <v>447</v>
      </c>
      <c r="B80" s="19" t="s">
        <v>839</v>
      </c>
      <c r="C80" s="20">
        <f>SUM(C81:C81)</f>
        <v>642887</v>
      </c>
      <c r="D80" s="20">
        <f>SUM(D81:D81)</f>
        <v>550000</v>
      </c>
      <c r="E80" s="20">
        <f>SUM(E81:E81)</f>
        <v>550000</v>
      </c>
      <c r="F80" s="20">
        <f>SUM(F81:F81)</f>
        <v>0</v>
      </c>
      <c r="G80" s="54">
        <f>F80/C80*100</f>
        <v>0</v>
      </c>
      <c r="H80" s="54">
        <f t="shared" si="4"/>
        <v>0</v>
      </c>
    </row>
    <row r="81" spans="1:8" ht="12.75" customHeight="1">
      <c r="A81" s="23" t="s">
        <v>448</v>
      </c>
      <c r="B81" s="24" t="s">
        <v>840</v>
      </c>
      <c r="C81" s="20">
        <v>642887</v>
      </c>
      <c r="D81" s="20">
        <v>550000</v>
      </c>
      <c r="E81" s="20">
        <v>550000</v>
      </c>
      <c r="F81" s="20">
        <v>0</v>
      </c>
      <c r="G81" s="54">
        <f>F81/C81*100</f>
        <v>0</v>
      </c>
      <c r="H81" s="54">
        <f t="shared" si="4"/>
        <v>0</v>
      </c>
    </row>
    <row r="82" spans="1:8" ht="18" customHeight="1">
      <c r="A82" s="25" t="s">
        <v>678</v>
      </c>
      <c r="B82" s="26" t="s">
        <v>679</v>
      </c>
      <c r="C82" s="22">
        <f>C83+C86</f>
        <v>83480</v>
      </c>
      <c r="D82" s="22">
        <f>D83+D86</f>
        <v>82000</v>
      </c>
      <c r="E82" s="22">
        <f>E83+E86</f>
        <v>82000</v>
      </c>
      <c r="F82" s="22">
        <f>F83+F86</f>
        <v>76020</v>
      </c>
      <c r="G82" s="54">
        <f aca="true" t="shared" si="5" ref="G82:G89">F82/C82*100</f>
        <v>91.06372783900335</v>
      </c>
      <c r="H82" s="54">
        <f aca="true" t="shared" si="6" ref="H82:H88">F82/E82*100</f>
        <v>92.70731707317074</v>
      </c>
    </row>
    <row r="83" spans="1:8" ht="15" customHeight="1">
      <c r="A83" s="18" t="s">
        <v>680</v>
      </c>
      <c r="B83" s="19" t="s">
        <v>681</v>
      </c>
      <c r="C83" s="20">
        <f>SUM(C84:C85)</f>
        <v>25480</v>
      </c>
      <c r="D83" s="20">
        <f>SUM(D84:D85)</f>
        <v>7000</v>
      </c>
      <c r="E83" s="20">
        <f>SUM(E84:E85)</f>
        <v>7000</v>
      </c>
      <c r="F83" s="20">
        <f>SUM(F84:F85)</f>
        <v>16020</v>
      </c>
      <c r="G83" s="54">
        <f t="shared" si="5"/>
        <v>62.87284144427001</v>
      </c>
      <c r="H83" s="54">
        <f t="shared" si="6"/>
        <v>228.85714285714286</v>
      </c>
    </row>
    <row r="84" spans="1:8" ht="12.75" customHeight="1">
      <c r="A84" s="23" t="s">
        <v>682</v>
      </c>
      <c r="B84" s="24" t="s">
        <v>683</v>
      </c>
      <c r="C84" s="20">
        <v>10480</v>
      </c>
      <c r="D84" s="20">
        <v>7000</v>
      </c>
      <c r="E84" s="20">
        <v>7000</v>
      </c>
      <c r="F84" s="20">
        <v>6020</v>
      </c>
      <c r="G84" s="54">
        <f t="shared" si="5"/>
        <v>57.44274809160306</v>
      </c>
      <c r="H84" s="54">
        <f t="shared" si="6"/>
        <v>86</v>
      </c>
    </row>
    <row r="85" spans="1:8" ht="12.75" customHeight="1">
      <c r="A85" s="23" t="s">
        <v>682</v>
      </c>
      <c r="B85" s="24" t="s">
        <v>684</v>
      </c>
      <c r="C85" s="20">
        <v>15000</v>
      </c>
      <c r="D85" s="20">
        <v>0</v>
      </c>
      <c r="E85" s="20">
        <v>0</v>
      </c>
      <c r="F85" s="20">
        <v>10000</v>
      </c>
      <c r="G85" s="54">
        <f t="shared" si="5"/>
        <v>66.66666666666666</v>
      </c>
      <c r="H85" s="54" t="e">
        <f t="shared" si="6"/>
        <v>#DIV/0!</v>
      </c>
    </row>
    <row r="86" spans="1:8" ht="15" customHeight="1">
      <c r="A86" s="18" t="s">
        <v>685</v>
      </c>
      <c r="B86" s="19" t="s">
        <v>841</v>
      </c>
      <c r="C86" s="20">
        <f>SUM(C87:C87)</f>
        <v>58000</v>
      </c>
      <c r="D86" s="20">
        <f>SUM(D87:D87)</f>
        <v>75000</v>
      </c>
      <c r="E86" s="20">
        <f>SUM(E87:E87)</f>
        <v>75000</v>
      </c>
      <c r="F86" s="20">
        <f>SUM(F87:F87)</f>
        <v>60000</v>
      </c>
      <c r="G86" s="54">
        <f t="shared" si="5"/>
        <v>103.44827586206897</v>
      </c>
      <c r="H86" s="54">
        <f t="shared" si="6"/>
        <v>80</v>
      </c>
    </row>
    <row r="87" spans="1:8" ht="12.75" customHeight="1">
      <c r="A87" s="23" t="s">
        <v>686</v>
      </c>
      <c r="B87" s="24" t="s">
        <v>687</v>
      </c>
      <c r="C87" s="20">
        <v>58000</v>
      </c>
      <c r="D87" s="20">
        <v>75000</v>
      </c>
      <c r="E87" s="20">
        <v>75000</v>
      </c>
      <c r="F87" s="20">
        <v>60000</v>
      </c>
      <c r="G87" s="54">
        <f t="shared" si="5"/>
        <v>103.44827586206897</v>
      </c>
      <c r="H87" s="54">
        <f t="shared" si="6"/>
        <v>80</v>
      </c>
    </row>
    <row r="88" spans="1:8" ht="18" customHeight="1">
      <c r="A88" s="25" t="s">
        <v>842</v>
      </c>
      <c r="B88" s="26" t="s">
        <v>844</v>
      </c>
      <c r="C88" s="22">
        <f>C89</f>
        <v>0</v>
      </c>
      <c r="D88" s="22">
        <f>D89</f>
        <v>1893000</v>
      </c>
      <c r="E88" s="22">
        <f>E89</f>
        <v>1893000</v>
      </c>
      <c r="F88" s="22">
        <f>F89</f>
        <v>309634</v>
      </c>
      <c r="G88" s="54" t="e">
        <f t="shared" si="5"/>
        <v>#DIV/0!</v>
      </c>
      <c r="H88" s="54">
        <f t="shared" si="6"/>
        <v>16.356788166930798</v>
      </c>
    </row>
    <row r="89" spans="1:8" ht="15" customHeight="1">
      <c r="A89" s="18" t="s">
        <v>843</v>
      </c>
      <c r="B89" s="19" t="s">
        <v>845</v>
      </c>
      <c r="C89" s="20">
        <v>0</v>
      </c>
      <c r="D89" s="20">
        <v>1893000</v>
      </c>
      <c r="E89" s="20">
        <v>1893000</v>
      </c>
      <c r="F89" s="20">
        <v>309634</v>
      </c>
      <c r="G89" s="54" t="e">
        <f t="shared" si="5"/>
        <v>#DIV/0!</v>
      </c>
      <c r="H89" s="54">
        <f>F89/E89*100</f>
        <v>16.356788166930798</v>
      </c>
    </row>
    <row r="90" spans="1:8" ht="8.25" customHeight="1">
      <c r="A90" s="6"/>
      <c r="B90" s="7"/>
      <c r="C90" s="9"/>
      <c r="D90" s="9"/>
      <c r="E90" s="9"/>
      <c r="F90" s="9"/>
      <c r="G90" s="57"/>
      <c r="H90" s="58"/>
    </row>
    <row r="91" spans="1:8" ht="27" customHeight="1">
      <c r="A91" s="93" t="s">
        <v>926</v>
      </c>
      <c r="B91" s="93" t="s">
        <v>1026</v>
      </c>
      <c r="C91" s="98" t="s">
        <v>925</v>
      </c>
      <c r="D91" s="48" t="s">
        <v>862</v>
      </c>
      <c r="E91" s="48" t="s">
        <v>863</v>
      </c>
      <c r="F91" s="48" t="s">
        <v>870</v>
      </c>
      <c r="G91" s="55" t="s">
        <v>932</v>
      </c>
      <c r="H91" s="55" t="s">
        <v>933</v>
      </c>
    </row>
    <row r="92" spans="1:8" ht="9.75" customHeight="1">
      <c r="A92" s="99">
        <v>1</v>
      </c>
      <c r="B92" s="99">
        <v>2</v>
      </c>
      <c r="C92" s="55">
        <v>3</v>
      </c>
      <c r="D92" s="55">
        <v>4</v>
      </c>
      <c r="E92" s="55">
        <v>5</v>
      </c>
      <c r="F92" s="55">
        <v>6</v>
      </c>
      <c r="G92" s="55">
        <v>7</v>
      </c>
      <c r="H92" s="55">
        <v>8</v>
      </c>
    </row>
    <row r="93" spans="1:8" ht="20.25" customHeight="1">
      <c r="A93" s="25" t="s">
        <v>449</v>
      </c>
      <c r="B93" s="26" t="s">
        <v>199</v>
      </c>
      <c r="C93" s="22">
        <f>C94+C102</f>
        <v>4976670</v>
      </c>
      <c r="D93" s="22">
        <f>D94+D102</f>
        <v>4459450</v>
      </c>
      <c r="E93" s="22">
        <f>E94+E102</f>
        <v>4459450</v>
      </c>
      <c r="F93" s="22">
        <f>F94+F102</f>
        <v>4290947</v>
      </c>
      <c r="G93" s="54">
        <f t="shared" si="3"/>
        <v>86.22124834477673</v>
      </c>
      <c r="H93" s="54">
        <f t="shared" si="4"/>
        <v>96.22143986366032</v>
      </c>
    </row>
    <row r="94" spans="1:8" ht="18" customHeight="1">
      <c r="A94" s="25" t="s">
        <v>450</v>
      </c>
      <c r="B94" s="26" t="s">
        <v>200</v>
      </c>
      <c r="C94" s="22">
        <f>C95+C100</f>
        <v>216550</v>
      </c>
      <c r="D94" s="22">
        <f>D95+D100</f>
        <v>109150</v>
      </c>
      <c r="E94" s="22">
        <f>E95+E100</f>
        <v>109150</v>
      </c>
      <c r="F94" s="22">
        <f>F95+F100</f>
        <v>108364</v>
      </c>
      <c r="G94" s="54">
        <f t="shared" si="3"/>
        <v>50.04109905333641</v>
      </c>
      <c r="H94" s="54">
        <f t="shared" si="4"/>
        <v>99.27989005955108</v>
      </c>
    </row>
    <row r="95" spans="1:8" ht="15" customHeight="1">
      <c r="A95" s="18" t="s">
        <v>451</v>
      </c>
      <c r="B95" s="19" t="s">
        <v>201</v>
      </c>
      <c r="C95" s="20">
        <f>SUM(C96:C99)</f>
        <v>133972</v>
      </c>
      <c r="D95" s="20">
        <f>SUM(D96:D99)</f>
        <v>109150</v>
      </c>
      <c r="E95" s="20">
        <f>SUM(E96:E99)</f>
        <v>109150</v>
      </c>
      <c r="F95" s="20">
        <f>SUM(F96:F99)</f>
        <v>108364</v>
      </c>
      <c r="G95" s="54">
        <f t="shared" si="3"/>
        <v>80.88555817633535</v>
      </c>
      <c r="H95" s="54">
        <f t="shared" si="4"/>
        <v>99.27989005955108</v>
      </c>
    </row>
    <row r="96" spans="1:8" ht="12.75" customHeight="1">
      <c r="A96" s="23" t="s">
        <v>452</v>
      </c>
      <c r="B96" s="24" t="s">
        <v>170</v>
      </c>
      <c r="C96" s="20">
        <v>35374</v>
      </c>
      <c r="D96" s="20">
        <v>16000</v>
      </c>
      <c r="E96" s="20">
        <v>16000</v>
      </c>
      <c r="F96" s="20">
        <v>15669</v>
      </c>
      <c r="G96" s="54">
        <f t="shared" si="3"/>
        <v>44.29524509526771</v>
      </c>
      <c r="H96" s="54">
        <f t="shared" si="4"/>
        <v>97.93125</v>
      </c>
    </row>
    <row r="97" spans="1:8" ht="12.75" customHeight="1">
      <c r="A97" s="23" t="s">
        <v>453</v>
      </c>
      <c r="B97" s="24" t="s">
        <v>689</v>
      </c>
      <c r="C97" s="20">
        <v>98408</v>
      </c>
      <c r="D97" s="20">
        <v>93000</v>
      </c>
      <c r="E97" s="20">
        <v>93000</v>
      </c>
      <c r="F97" s="20">
        <v>92652</v>
      </c>
      <c r="G97" s="54">
        <f t="shared" si="3"/>
        <v>94.1508820421104</v>
      </c>
      <c r="H97" s="54">
        <f t="shared" si="4"/>
        <v>99.6258064516129</v>
      </c>
    </row>
    <row r="98" spans="1:8" ht="12.75" customHeight="1">
      <c r="A98" s="23" t="s">
        <v>453</v>
      </c>
      <c r="B98" s="24" t="s">
        <v>688</v>
      </c>
      <c r="C98" s="20">
        <v>161</v>
      </c>
      <c r="D98" s="20">
        <v>100</v>
      </c>
      <c r="E98" s="20">
        <v>100</v>
      </c>
      <c r="F98" s="20">
        <v>37</v>
      </c>
      <c r="G98" s="54">
        <f>F98/C98*100</f>
        <v>22.981366459627328</v>
      </c>
      <c r="H98" s="54">
        <f>F98/E98*100</f>
        <v>37</v>
      </c>
    </row>
    <row r="99" spans="1:8" ht="12.75" customHeight="1">
      <c r="A99" s="23" t="s">
        <v>453</v>
      </c>
      <c r="B99" s="24" t="s">
        <v>690</v>
      </c>
      <c r="C99" s="20">
        <v>29</v>
      </c>
      <c r="D99" s="20">
        <v>50</v>
      </c>
      <c r="E99" s="20">
        <v>50</v>
      </c>
      <c r="F99" s="20">
        <v>6</v>
      </c>
      <c r="G99" s="54">
        <f>F99/C99*100</f>
        <v>20.689655172413794</v>
      </c>
      <c r="H99" s="54">
        <f>F99/E99*100</f>
        <v>12</v>
      </c>
    </row>
    <row r="100" spans="1:8" ht="15" customHeight="1">
      <c r="A100" s="18" t="s">
        <v>548</v>
      </c>
      <c r="B100" s="19" t="s">
        <v>549</v>
      </c>
      <c r="C100" s="20">
        <f>SUM(C101)</f>
        <v>82578</v>
      </c>
      <c r="D100" s="20">
        <f>SUM(D101)</f>
        <v>0</v>
      </c>
      <c r="E100" s="20">
        <f>SUM(E101)</f>
        <v>0</v>
      </c>
      <c r="F100" s="20">
        <f>SUM(F101)</f>
        <v>0</v>
      </c>
      <c r="G100" s="54">
        <f>F100/C100*100</f>
        <v>0</v>
      </c>
      <c r="H100" s="54" t="e">
        <f>F100/E100*100</f>
        <v>#DIV/0!</v>
      </c>
    </row>
    <row r="101" spans="1:8" ht="12.75" customHeight="1">
      <c r="A101" s="23" t="s">
        <v>550</v>
      </c>
      <c r="B101" s="24" t="s">
        <v>604</v>
      </c>
      <c r="C101" s="20">
        <v>82578</v>
      </c>
      <c r="D101" s="20">
        <v>0</v>
      </c>
      <c r="E101" s="20">
        <v>0</v>
      </c>
      <c r="F101" s="20">
        <v>0</v>
      </c>
      <c r="G101" s="54">
        <f>F101/C101*100</f>
        <v>0</v>
      </c>
      <c r="H101" s="54" t="e">
        <f>F101/E101*100</f>
        <v>#DIV/0!</v>
      </c>
    </row>
    <row r="102" spans="1:8" ht="18" customHeight="1">
      <c r="A102" s="25" t="s">
        <v>369</v>
      </c>
      <c r="B102" s="26" t="s">
        <v>202</v>
      </c>
      <c r="C102" s="22">
        <f>C103+C106+C111+C115</f>
        <v>4760120</v>
      </c>
      <c r="D102" s="22">
        <f>D103+D106+D111+D115</f>
        <v>4350300</v>
      </c>
      <c r="E102" s="22">
        <f>E103+E106+E111+E115</f>
        <v>4350300</v>
      </c>
      <c r="F102" s="22">
        <f>F103+F106+F111+F115</f>
        <v>4182583</v>
      </c>
      <c r="G102" s="54">
        <f aca="true" t="shared" si="7" ref="G102:G149">F102/C102*100</f>
        <v>87.86717561742141</v>
      </c>
      <c r="H102" s="54">
        <f aca="true" t="shared" si="8" ref="H102:H153">F102/E102*100</f>
        <v>96.14470266418408</v>
      </c>
    </row>
    <row r="103" spans="1:8" ht="15" customHeight="1">
      <c r="A103" s="18" t="s">
        <v>370</v>
      </c>
      <c r="B103" s="19" t="s">
        <v>203</v>
      </c>
      <c r="C103" s="20">
        <f>SUM(C104:C105)</f>
        <v>1307318</v>
      </c>
      <c r="D103" s="20">
        <f>SUM(D104:D105)</f>
        <v>1380000</v>
      </c>
      <c r="E103" s="20">
        <f>SUM(E104:E105)</f>
        <v>1380000</v>
      </c>
      <c r="F103" s="20">
        <f>SUM(F104:F105)</f>
        <v>1352121</v>
      </c>
      <c r="G103" s="54">
        <f t="shared" si="7"/>
        <v>103.42709271959845</v>
      </c>
      <c r="H103" s="54">
        <f t="shared" si="8"/>
        <v>97.97978260869566</v>
      </c>
    </row>
    <row r="104" spans="1:8" ht="12.75" customHeight="1">
      <c r="A104" s="23" t="s">
        <v>371</v>
      </c>
      <c r="B104" s="24" t="s">
        <v>171</v>
      </c>
      <c r="C104" s="20">
        <v>1280302</v>
      </c>
      <c r="D104" s="20">
        <v>1350000</v>
      </c>
      <c r="E104" s="20">
        <v>1350000</v>
      </c>
      <c r="F104" s="20">
        <v>1324737</v>
      </c>
      <c r="G104" s="54">
        <f t="shared" si="7"/>
        <v>103.47066551485509</v>
      </c>
      <c r="H104" s="54">
        <f t="shared" si="8"/>
        <v>98.12866666666666</v>
      </c>
    </row>
    <row r="105" spans="1:8" ht="12.75" customHeight="1">
      <c r="A105" s="23" t="s">
        <v>575</v>
      </c>
      <c r="B105" s="24" t="s">
        <v>574</v>
      </c>
      <c r="C105" s="20">
        <v>27016</v>
      </c>
      <c r="D105" s="20">
        <v>30000</v>
      </c>
      <c r="E105" s="20">
        <v>30000</v>
      </c>
      <c r="F105" s="20">
        <v>27384</v>
      </c>
      <c r="G105" s="54">
        <f t="shared" si="7"/>
        <v>101.36215575954989</v>
      </c>
      <c r="H105" s="54">
        <f t="shared" si="8"/>
        <v>91.28</v>
      </c>
    </row>
    <row r="106" spans="1:8" ht="15" customHeight="1">
      <c r="A106" s="18" t="s">
        <v>372</v>
      </c>
      <c r="B106" s="19" t="s">
        <v>204</v>
      </c>
      <c r="C106" s="20">
        <f>SUM(C107:C110)</f>
        <v>2010378</v>
      </c>
      <c r="D106" s="20">
        <f>SUM(D107:D110)</f>
        <v>1740300</v>
      </c>
      <c r="E106" s="20">
        <f>SUM(E107:E110)</f>
        <v>1740300</v>
      </c>
      <c r="F106" s="20">
        <f>SUM(F107:F110)</f>
        <v>1616497</v>
      </c>
      <c r="G106" s="54">
        <f t="shared" si="7"/>
        <v>80.40761488635471</v>
      </c>
      <c r="H106" s="54">
        <f t="shared" si="8"/>
        <v>92.88611158995576</v>
      </c>
    </row>
    <row r="107" spans="1:8" ht="12.75" customHeight="1">
      <c r="A107" s="23" t="s">
        <v>605</v>
      </c>
      <c r="B107" s="24" t="s">
        <v>606</v>
      </c>
      <c r="C107" s="20">
        <v>2547</v>
      </c>
      <c r="D107" s="20">
        <v>4300</v>
      </c>
      <c r="E107" s="20">
        <v>4300</v>
      </c>
      <c r="F107" s="20">
        <v>4211</v>
      </c>
      <c r="G107" s="54">
        <f>F107/C107*100</f>
        <v>165.33176285826463</v>
      </c>
      <c r="H107" s="54">
        <f>F107/E107*100</f>
        <v>97.93023255813952</v>
      </c>
    </row>
    <row r="108" spans="1:8" ht="12.75" customHeight="1">
      <c r="A108" s="23" t="s">
        <v>373</v>
      </c>
      <c r="B108" s="24" t="s">
        <v>691</v>
      </c>
      <c r="C108" s="20">
        <v>1921231</v>
      </c>
      <c r="D108" s="20">
        <v>1700000</v>
      </c>
      <c r="E108" s="20">
        <v>1700000</v>
      </c>
      <c r="F108" s="20">
        <v>1577966</v>
      </c>
      <c r="G108" s="54">
        <f t="shared" si="7"/>
        <v>82.13306989112709</v>
      </c>
      <c r="H108" s="54">
        <f t="shared" si="8"/>
        <v>92.8215294117647</v>
      </c>
    </row>
    <row r="109" spans="1:8" ht="12.75" customHeight="1">
      <c r="A109" s="23" t="s">
        <v>373</v>
      </c>
      <c r="B109" s="24" t="s">
        <v>692</v>
      </c>
      <c r="C109" s="20">
        <v>8000</v>
      </c>
      <c r="D109" s="20">
        <v>8000</v>
      </c>
      <c r="E109" s="20">
        <v>8000</v>
      </c>
      <c r="F109" s="20">
        <v>8000</v>
      </c>
      <c r="G109" s="54">
        <f>F109/C109*100</f>
        <v>100</v>
      </c>
      <c r="H109" s="54">
        <f>F109/E109*100</f>
        <v>100</v>
      </c>
    </row>
    <row r="110" spans="1:8" ht="12.75" customHeight="1">
      <c r="A110" s="23" t="s">
        <v>540</v>
      </c>
      <c r="B110" s="24" t="s">
        <v>541</v>
      </c>
      <c r="C110" s="20">
        <v>78600</v>
      </c>
      <c r="D110" s="20">
        <v>28000</v>
      </c>
      <c r="E110" s="20">
        <v>28000</v>
      </c>
      <c r="F110" s="20">
        <v>26320</v>
      </c>
      <c r="G110" s="54">
        <f t="shared" si="7"/>
        <v>33.48600508905852</v>
      </c>
      <c r="H110" s="54">
        <f>F110/E110*100</f>
        <v>94</v>
      </c>
    </row>
    <row r="111" spans="1:8" ht="15" customHeight="1">
      <c r="A111" s="18" t="s">
        <v>374</v>
      </c>
      <c r="B111" s="19" t="s">
        <v>137</v>
      </c>
      <c r="C111" s="20">
        <f>C112+C113+C114</f>
        <v>1315836</v>
      </c>
      <c r="D111" s="20">
        <f>D112+D113+D114</f>
        <v>1130000</v>
      </c>
      <c r="E111" s="20">
        <f>E112+E113+E114</f>
        <v>1130000</v>
      </c>
      <c r="F111" s="20">
        <f>F112+F113+F114</f>
        <v>1131638</v>
      </c>
      <c r="G111" s="54">
        <f t="shared" si="7"/>
        <v>86.00144698883447</v>
      </c>
      <c r="H111" s="54">
        <f t="shared" si="8"/>
        <v>100.14495575221238</v>
      </c>
    </row>
    <row r="112" spans="1:8" ht="12.75" customHeight="1">
      <c r="A112" s="23" t="s">
        <v>375</v>
      </c>
      <c r="B112" s="24" t="s">
        <v>306</v>
      </c>
      <c r="C112" s="20">
        <v>6597</v>
      </c>
      <c r="D112" s="20">
        <v>0</v>
      </c>
      <c r="E112" s="20">
        <v>0</v>
      </c>
      <c r="F112" s="20">
        <v>0</v>
      </c>
      <c r="G112" s="54">
        <f t="shared" si="7"/>
        <v>0</v>
      </c>
      <c r="H112" s="54" t="e">
        <f t="shared" si="8"/>
        <v>#DIV/0!</v>
      </c>
    </row>
    <row r="113" spans="1:8" ht="12.75" customHeight="1">
      <c r="A113" s="23" t="s">
        <v>376</v>
      </c>
      <c r="B113" s="24" t="s">
        <v>138</v>
      </c>
      <c r="C113" s="20">
        <v>549991</v>
      </c>
      <c r="D113" s="20">
        <v>300000</v>
      </c>
      <c r="E113" s="20">
        <v>300000</v>
      </c>
      <c r="F113" s="20">
        <v>234655</v>
      </c>
      <c r="G113" s="54">
        <f t="shared" si="7"/>
        <v>42.6652436130773</v>
      </c>
      <c r="H113" s="54">
        <f t="shared" si="8"/>
        <v>78.21833333333333</v>
      </c>
    </row>
    <row r="114" spans="1:8" ht="12.75" customHeight="1">
      <c r="A114" s="23" t="s">
        <v>377</v>
      </c>
      <c r="B114" s="24" t="s">
        <v>139</v>
      </c>
      <c r="C114" s="20">
        <v>759248</v>
      </c>
      <c r="D114" s="20">
        <v>830000</v>
      </c>
      <c r="E114" s="20">
        <v>830000</v>
      </c>
      <c r="F114" s="20">
        <v>896983</v>
      </c>
      <c r="G114" s="54">
        <f t="shared" si="7"/>
        <v>118.14097633447832</v>
      </c>
      <c r="H114" s="54">
        <f t="shared" si="8"/>
        <v>108.07024096385543</v>
      </c>
    </row>
    <row r="115" spans="1:8" ht="15" customHeight="1">
      <c r="A115" s="18" t="s">
        <v>542</v>
      </c>
      <c r="B115" s="19" t="s">
        <v>543</v>
      </c>
      <c r="C115" s="20">
        <f>C116</f>
        <v>126588</v>
      </c>
      <c r="D115" s="20">
        <f>D116</f>
        <v>100000</v>
      </c>
      <c r="E115" s="20">
        <f>E116</f>
        <v>100000</v>
      </c>
      <c r="F115" s="20">
        <f>F116</f>
        <v>82327</v>
      </c>
      <c r="G115" s="54">
        <f t="shared" si="7"/>
        <v>65.0353904003539</v>
      </c>
      <c r="H115" s="54">
        <f t="shared" si="8"/>
        <v>82.327</v>
      </c>
    </row>
    <row r="116" spans="1:8" ht="12.75" customHeight="1">
      <c r="A116" s="23" t="s">
        <v>544</v>
      </c>
      <c r="B116" s="24" t="s">
        <v>545</v>
      </c>
      <c r="C116" s="20">
        <v>126588</v>
      </c>
      <c r="D116" s="20">
        <v>100000</v>
      </c>
      <c r="E116" s="20">
        <v>100000</v>
      </c>
      <c r="F116" s="20">
        <v>82327</v>
      </c>
      <c r="G116" s="54">
        <f t="shared" si="7"/>
        <v>65.0353904003539</v>
      </c>
      <c r="H116" s="54">
        <f t="shared" si="8"/>
        <v>82.327</v>
      </c>
    </row>
    <row r="117" spans="1:8" ht="21" customHeight="1">
      <c r="A117" s="29" t="s">
        <v>378</v>
      </c>
      <c r="B117" s="26" t="s">
        <v>205</v>
      </c>
      <c r="C117" s="22">
        <f>C118+C127+C136</f>
        <v>9490957</v>
      </c>
      <c r="D117" s="22">
        <f>D118+D127+D136</f>
        <v>9485000</v>
      </c>
      <c r="E117" s="22">
        <f>E118+E127+E136</f>
        <v>9485000</v>
      </c>
      <c r="F117" s="22">
        <f>F118+F127+F136</f>
        <v>9363044</v>
      </c>
      <c r="G117" s="54">
        <f t="shared" si="7"/>
        <v>98.65226446605963</v>
      </c>
      <c r="H117" s="54">
        <f t="shared" si="8"/>
        <v>98.71422245651029</v>
      </c>
    </row>
    <row r="118" spans="1:8" ht="18" customHeight="1">
      <c r="A118" s="29" t="s">
        <v>379</v>
      </c>
      <c r="B118" s="26" t="s">
        <v>320</v>
      </c>
      <c r="C118" s="22">
        <f>C119+C121+C123</f>
        <v>1330993</v>
      </c>
      <c r="D118" s="22">
        <f>D119+D121+D123</f>
        <v>1235000</v>
      </c>
      <c r="E118" s="22">
        <f>E119+E121+E123</f>
        <v>1235000</v>
      </c>
      <c r="F118" s="22">
        <f>F119+F121+F123</f>
        <v>1201538</v>
      </c>
      <c r="G118" s="54">
        <f t="shared" si="7"/>
        <v>90.27380309287878</v>
      </c>
      <c r="H118" s="54">
        <f t="shared" si="8"/>
        <v>97.29052631578948</v>
      </c>
    </row>
    <row r="119" spans="1:8" ht="15" customHeight="1">
      <c r="A119" s="30" t="s">
        <v>380</v>
      </c>
      <c r="B119" s="19" t="s">
        <v>206</v>
      </c>
      <c r="C119" s="20">
        <f>SUM(C120)</f>
        <v>110479</v>
      </c>
      <c r="D119" s="20">
        <f>SUM(D120)</f>
        <v>110000</v>
      </c>
      <c r="E119" s="20">
        <f>SUM(E120)</f>
        <v>110000</v>
      </c>
      <c r="F119" s="20">
        <f>SUM(F120)</f>
        <v>108711</v>
      </c>
      <c r="G119" s="54">
        <f t="shared" si="7"/>
        <v>98.39969586980331</v>
      </c>
      <c r="H119" s="54">
        <f t="shared" si="8"/>
        <v>98.82818181818182</v>
      </c>
    </row>
    <row r="120" spans="1:8" ht="12.75" customHeight="1">
      <c r="A120" s="31" t="s">
        <v>381</v>
      </c>
      <c r="B120" s="24" t="s">
        <v>273</v>
      </c>
      <c r="C120" s="20">
        <v>110479</v>
      </c>
      <c r="D120" s="20">
        <v>110000</v>
      </c>
      <c r="E120" s="20">
        <v>110000</v>
      </c>
      <c r="F120" s="20">
        <v>108711</v>
      </c>
      <c r="G120" s="54">
        <f t="shared" si="7"/>
        <v>98.39969586980331</v>
      </c>
      <c r="H120" s="54">
        <f t="shared" si="8"/>
        <v>98.82818181818182</v>
      </c>
    </row>
    <row r="121" spans="1:8" ht="15" customHeight="1">
      <c r="A121" s="30" t="s">
        <v>382</v>
      </c>
      <c r="B121" s="19" t="s">
        <v>321</v>
      </c>
      <c r="C121" s="20">
        <f>SUM(C122)</f>
        <v>106077</v>
      </c>
      <c r="D121" s="20">
        <f>SUM(D122)</f>
        <v>75000</v>
      </c>
      <c r="E121" s="20">
        <f>SUM(E122)</f>
        <v>75000</v>
      </c>
      <c r="F121" s="20">
        <f>SUM(F122)</f>
        <v>73692</v>
      </c>
      <c r="G121" s="54">
        <f t="shared" si="7"/>
        <v>69.47029044939053</v>
      </c>
      <c r="H121" s="54">
        <f t="shared" si="8"/>
        <v>98.256</v>
      </c>
    </row>
    <row r="122" spans="1:8" ht="12.75" customHeight="1">
      <c r="A122" s="31" t="s">
        <v>383</v>
      </c>
      <c r="B122" s="24" t="s">
        <v>267</v>
      </c>
      <c r="C122" s="20">
        <v>106077</v>
      </c>
      <c r="D122" s="20">
        <v>75000</v>
      </c>
      <c r="E122" s="20">
        <v>75000</v>
      </c>
      <c r="F122" s="20">
        <v>73692</v>
      </c>
      <c r="G122" s="54">
        <f t="shared" si="7"/>
        <v>69.47029044939053</v>
      </c>
      <c r="H122" s="54">
        <f t="shared" si="8"/>
        <v>98.256</v>
      </c>
    </row>
    <row r="123" spans="1:8" ht="15" customHeight="1">
      <c r="A123" s="30" t="s">
        <v>384</v>
      </c>
      <c r="B123" s="19" t="s">
        <v>322</v>
      </c>
      <c r="C123" s="20">
        <f>SUM(C124:C126)</f>
        <v>1114437</v>
      </c>
      <c r="D123" s="20">
        <f>SUM(D124:D126)</f>
        <v>1050000</v>
      </c>
      <c r="E123" s="20">
        <f>SUM(E124:E126)</f>
        <v>1050000</v>
      </c>
      <c r="F123" s="20">
        <f>SUM(F124:F126)</f>
        <v>1019135</v>
      </c>
      <c r="G123" s="54">
        <f t="shared" si="7"/>
        <v>91.44841745204081</v>
      </c>
      <c r="H123" s="54">
        <f t="shared" si="8"/>
        <v>97.06047619047618</v>
      </c>
    </row>
    <row r="124" spans="1:8" ht="12.75" customHeight="1">
      <c r="A124" s="31" t="s">
        <v>385</v>
      </c>
      <c r="B124" s="24" t="s">
        <v>268</v>
      </c>
      <c r="C124" s="20">
        <v>837145</v>
      </c>
      <c r="D124" s="20">
        <v>750000</v>
      </c>
      <c r="E124" s="20">
        <v>750000</v>
      </c>
      <c r="F124" s="20">
        <v>724624</v>
      </c>
      <c r="G124" s="54">
        <f t="shared" si="7"/>
        <v>86.55895932006999</v>
      </c>
      <c r="H124" s="54">
        <f t="shared" si="8"/>
        <v>96.61653333333334</v>
      </c>
    </row>
    <row r="125" spans="1:8" ht="12.75" customHeight="1">
      <c r="A125" s="31" t="s">
        <v>620</v>
      </c>
      <c r="B125" s="24" t="s">
        <v>621</v>
      </c>
      <c r="C125" s="20">
        <v>1292</v>
      </c>
      <c r="D125" s="20">
        <v>20000</v>
      </c>
      <c r="E125" s="20">
        <v>20000</v>
      </c>
      <c r="F125" s="20">
        <v>18911</v>
      </c>
      <c r="G125" s="54">
        <f>F125/C125*100</f>
        <v>1463.6996904024768</v>
      </c>
      <c r="H125" s="54">
        <f>F125/E125*100</f>
        <v>94.555</v>
      </c>
    </row>
    <row r="126" spans="1:8" ht="12.75" customHeight="1">
      <c r="A126" s="31" t="s">
        <v>607</v>
      </c>
      <c r="B126" s="24" t="s">
        <v>608</v>
      </c>
      <c r="C126" s="20">
        <v>276000</v>
      </c>
      <c r="D126" s="20">
        <v>280000</v>
      </c>
      <c r="E126" s="20">
        <v>280000</v>
      </c>
      <c r="F126" s="20">
        <v>275600</v>
      </c>
      <c r="G126" s="54">
        <f>F126/C126*100</f>
        <v>99.85507246376811</v>
      </c>
      <c r="H126" s="54">
        <f>F126/E126*100</f>
        <v>98.42857142857143</v>
      </c>
    </row>
    <row r="127" spans="1:8" ht="18" customHeight="1">
      <c r="A127" s="29" t="s">
        <v>386</v>
      </c>
      <c r="B127" s="26" t="s">
        <v>207</v>
      </c>
      <c r="C127" s="22">
        <f>C128+C130+C132</f>
        <v>939680</v>
      </c>
      <c r="D127" s="22">
        <f>D128+D130+D132</f>
        <v>950000</v>
      </c>
      <c r="E127" s="22">
        <f>E128+E130+E132</f>
        <v>950000</v>
      </c>
      <c r="F127" s="22">
        <f>F128+F130+F132</f>
        <v>907480</v>
      </c>
      <c r="G127" s="54">
        <f t="shared" si="7"/>
        <v>96.57330154946365</v>
      </c>
      <c r="H127" s="54">
        <f t="shared" si="8"/>
        <v>95.52421052631578</v>
      </c>
    </row>
    <row r="128" spans="1:8" ht="15" customHeight="1">
      <c r="A128" s="30" t="s">
        <v>387</v>
      </c>
      <c r="B128" s="19" t="s">
        <v>297</v>
      </c>
      <c r="C128" s="20">
        <f>C129</f>
        <v>53298</v>
      </c>
      <c r="D128" s="20">
        <f>D129</f>
        <v>45000</v>
      </c>
      <c r="E128" s="20">
        <f>E129</f>
        <v>45000</v>
      </c>
      <c r="F128" s="20">
        <f>F129</f>
        <v>43279</v>
      </c>
      <c r="G128" s="54">
        <f t="shared" si="7"/>
        <v>81.20192127284326</v>
      </c>
      <c r="H128" s="54">
        <f t="shared" si="8"/>
        <v>96.17555555555556</v>
      </c>
    </row>
    <row r="129" spans="1:8" ht="12.75" customHeight="1">
      <c r="A129" s="30" t="s">
        <v>388</v>
      </c>
      <c r="B129" s="24" t="s">
        <v>359</v>
      </c>
      <c r="C129" s="20">
        <v>53298</v>
      </c>
      <c r="D129" s="20">
        <v>45000</v>
      </c>
      <c r="E129" s="20">
        <v>45000</v>
      </c>
      <c r="F129" s="20">
        <v>43279</v>
      </c>
      <c r="G129" s="54">
        <f t="shared" si="7"/>
        <v>81.20192127284326</v>
      </c>
      <c r="H129" s="54">
        <f t="shared" si="8"/>
        <v>96.17555555555556</v>
      </c>
    </row>
    <row r="130" spans="1:8" ht="15" customHeight="1">
      <c r="A130" s="30" t="s">
        <v>693</v>
      </c>
      <c r="B130" s="19" t="s">
        <v>694</v>
      </c>
      <c r="C130" s="20">
        <f>C131</f>
        <v>12</v>
      </c>
      <c r="D130" s="20">
        <f>D131</f>
        <v>0</v>
      </c>
      <c r="E130" s="20">
        <f>E131</f>
        <v>0</v>
      </c>
      <c r="F130" s="20">
        <f>F131</f>
        <v>2</v>
      </c>
      <c r="G130" s="54">
        <f t="shared" si="7"/>
        <v>16.666666666666664</v>
      </c>
      <c r="H130" s="54" t="e">
        <f>F130/E130*100</f>
        <v>#DIV/0!</v>
      </c>
    </row>
    <row r="131" spans="1:8" ht="12.75" customHeight="1">
      <c r="A131" s="30" t="s">
        <v>695</v>
      </c>
      <c r="B131" s="24" t="s">
        <v>696</v>
      </c>
      <c r="C131" s="20">
        <v>12</v>
      </c>
      <c r="D131" s="20">
        <v>0</v>
      </c>
      <c r="E131" s="20">
        <v>0</v>
      </c>
      <c r="F131" s="20">
        <v>2</v>
      </c>
      <c r="G131" s="54">
        <f t="shared" si="7"/>
        <v>16.666666666666664</v>
      </c>
      <c r="H131" s="54" t="e">
        <f>F131/E131*100</f>
        <v>#DIV/0!</v>
      </c>
    </row>
    <row r="132" spans="1:8" ht="15" customHeight="1">
      <c r="A132" s="30" t="s">
        <v>389</v>
      </c>
      <c r="B132" s="19" t="s">
        <v>302</v>
      </c>
      <c r="C132" s="20">
        <f>SUM(C133:C135)</f>
        <v>886370</v>
      </c>
      <c r="D132" s="20">
        <f>SUM(D133:D135)</f>
        <v>905000</v>
      </c>
      <c r="E132" s="20">
        <f>SUM(E133:E135)</f>
        <v>905000</v>
      </c>
      <c r="F132" s="20">
        <f>SUM(F133:F135)</f>
        <v>864199</v>
      </c>
      <c r="G132" s="54">
        <f t="shared" si="7"/>
        <v>97.4986743684917</v>
      </c>
      <c r="H132" s="54">
        <f t="shared" si="8"/>
        <v>95.49160220994474</v>
      </c>
    </row>
    <row r="133" spans="1:8" ht="12.75" customHeight="1">
      <c r="A133" s="31" t="s">
        <v>390</v>
      </c>
      <c r="B133" s="24" t="s">
        <v>697</v>
      </c>
      <c r="C133" s="20">
        <v>833662</v>
      </c>
      <c r="D133" s="20">
        <v>800000</v>
      </c>
      <c r="E133" s="20">
        <v>800000</v>
      </c>
      <c r="F133" s="20">
        <v>767210</v>
      </c>
      <c r="G133" s="54">
        <f>F133/C133*100</f>
        <v>92.02890380034114</v>
      </c>
      <c r="H133" s="54">
        <f>F133/E133*100</f>
        <v>95.90125</v>
      </c>
    </row>
    <row r="134" spans="1:8" ht="12.75" customHeight="1">
      <c r="A134" s="31" t="s">
        <v>390</v>
      </c>
      <c r="B134" s="24" t="s">
        <v>698</v>
      </c>
      <c r="C134" s="20">
        <v>15286</v>
      </c>
      <c r="D134" s="20">
        <v>20000</v>
      </c>
      <c r="E134" s="20">
        <v>20000</v>
      </c>
      <c r="F134" s="20">
        <v>16864</v>
      </c>
      <c r="G134" s="54">
        <f>F134/C134*100</f>
        <v>110.32317152950412</v>
      </c>
      <c r="H134" s="54">
        <f>F134/E134*100</f>
        <v>84.32</v>
      </c>
    </row>
    <row r="135" spans="1:8" ht="12.75" customHeight="1">
      <c r="A135" s="31" t="s">
        <v>391</v>
      </c>
      <c r="B135" s="24" t="s">
        <v>291</v>
      </c>
      <c r="C135" s="20">
        <v>37422</v>
      </c>
      <c r="D135" s="20">
        <v>85000</v>
      </c>
      <c r="E135" s="20">
        <v>85000</v>
      </c>
      <c r="F135" s="20">
        <v>80125</v>
      </c>
      <c r="G135" s="54">
        <f t="shared" si="7"/>
        <v>214.1120196675752</v>
      </c>
      <c r="H135" s="54">
        <f t="shared" si="8"/>
        <v>94.26470588235294</v>
      </c>
    </row>
    <row r="136" spans="1:8" ht="18" customHeight="1">
      <c r="A136" s="29" t="s">
        <v>392</v>
      </c>
      <c r="B136" s="26" t="s">
        <v>298</v>
      </c>
      <c r="C136" s="22">
        <f>C137+C139</f>
        <v>7220284</v>
      </c>
      <c r="D136" s="22">
        <f>D137+D139</f>
        <v>7300000</v>
      </c>
      <c r="E136" s="22">
        <f>E137+E139</f>
        <v>7300000</v>
      </c>
      <c r="F136" s="22">
        <f>F137+F139</f>
        <v>7254026</v>
      </c>
      <c r="G136" s="54">
        <f t="shared" si="7"/>
        <v>100.4673223380133</v>
      </c>
      <c r="H136" s="54">
        <f t="shared" si="8"/>
        <v>99.37021917808218</v>
      </c>
    </row>
    <row r="137" spans="1:8" ht="15" customHeight="1">
      <c r="A137" s="30" t="s">
        <v>393</v>
      </c>
      <c r="B137" s="19" t="s">
        <v>299</v>
      </c>
      <c r="C137" s="20">
        <f>C138</f>
        <v>4549845</v>
      </c>
      <c r="D137" s="20">
        <f>D138</f>
        <v>4500000</v>
      </c>
      <c r="E137" s="20">
        <f>E138</f>
        <v>4500000</v>
      </c>
      <c r="F137" s="20">
        <f>F138</f>
        <v>4623731</v>
      </c>
      <c r="G137" s="54">
        <f t="shared" si="7"/>
        <v>101.6239234523374</v>
      </c>
      <c r="H137" s="54">
        <f t="shared" si="8"/>
        <v>102.74957777777777</v>
      </c>
    </row>
    <row r="138" spans="1:8" ht="12.75" customHeight="1">
      <c r="A138" s="31" t="s">
        <v>394</v>
      </c>
      <c r="B138" s="24" t="s">
        <v>269</v>
      </c>
      <c r="C138" s="20">
        <v>4549845</v>
      </c>
      <c r="D138" s="20">
        <v>4500000</v>
      </c>
      <c r="E138" s="20">
        <v>4500000</v>
      </c>
      <c r="F138" s="20">
        <v>4623731</v>
      </c>
      <c r="G138" s="54">
        <f t="shared" si="7"/>
        <v>101.6239234523374</v>
      </c>
      <c r="H138" s="54">
        <f t="shared" si="8"/>
        <v>102.74957777777777</v>
      </c>
    </row>
    <row r="139" spans="1:8" ht="15" customHeight="1">
      <c r="A139" s="30" t="s">
        <v>395</v>
      </c>
      <c r="B139" s="19" t="s">
        <v>300</v>
      </c>
      <c r="C139" s="20">
        <f>C140</f>
        <v>2670439</v>
      </c>
      <c r="D139" s="20">
        <f>D140</f>
        <v>2800000</v>
      </c>
      <c r="E139" s="20">
        <f>E140</f>
        <v>2800000</v>
      </c>
      <c r="F139" s="20">
        <f>F140</f>
        <v>2630295</v>
      </c>
      <c r="G139" s="54">
        <f t="shared" si="7"/>
        <v>98.49672656817849</v>
      </c>
      <c r="H139" s="54">
        <f t="shared" si="8"/>
        <v>93.93910714285715</v>
      </c>
    </row>
    <row r="140" spans="1:8" ht="12.75" customHeight="1">
      <c r="A140" s="31" t="s">
        <v>396</v>
      </c>
      <c r="B140" s="24" t="s">
        <v>270</v>
      </c>
      <c r="C140" s="20">
        <v>2670439</v>
      </c>
      <c r="D140" s="20">
        <v>2800000</v>
      </c>
      <c r="E140" s="20">
        <v>2800000</v>
      </c>
      <c r="F140" s="20">
        <v>2630295</v>
      </c>
      <c r="G140" s="54">
        <f t="shared" si="7"/>
        <v>98.49672656817849</v>
      </c>
      <c r="H140" s="54">
        <f t="shared" si="8"/>
        <v>93.93910714285715</v>
      </c>
    </row>
    <row r="141" spans="1:8" ht="18" customHeight="1">
      <c r="A141" s="6"/>
      <c r="B141" s="7"/>
      <c r="C141" s="9"/>
      <c r="D141" s="9"/>
      <c r="E141" s="9"/>
      <c r="F141" s="9"/>
      <c r="G141" s="57"/>
      <c r="H141" s="58"/>
    </row>
    <row r="142" spans="1:8" ht="27" customHeight="1">
      <c r="A142" s="93" t="s">
        <v>926</v>
      </c>
      <c r="B142" s="93" t="s">
        <v>1026</v>
      </c>
      <c r="C142" s="98" t="s">
        <v>925</v>
      </c>
      <c r="D142" s="48" t="s">
        <v>862</v>
      </c>
      <c r="E142" s="48" t="s">
        <v>863</v>
      </c>
      <c r="F142" s="48" t="s">
        <v>870</v>
      </c>
      <c r="G142" s="55" t="s">
        <v>932</v>
      </c>
      <c r="H142" s="55" t="s">
        <v>933</v>
      </c>
    </row>
    <row r="143" spans="1:8" ht="9.75" customHeight="1">
      <c r="A143" s="99">
        <v>1</v>
      </c>
      <c r="B143" s="99">
        <v>2</v>
      </c>
      <c r="C143" s="55">
        <v>3</v>
      </c>
      <c r="D143" s="55">
        <v>4</v>
      </c>
      <c r="E143" s="55">
        <v>5</v>
      </c>
      <c r="F143" s="55">
        <v>6</v>
      </c>
      <c r="G143" s="55">
        <v>7</v>
      </c>
      <c r="H143" s="55">
        <v>8</v>
      </c>
    </row>
    <row r="144" spans="1:8" ht="21" customHeight="1">
      <c r="A144" s="29" t="s">
        <v>397</v>
      </c>
      <c r="B144" s="26" t="s">
        <v>569</v>
      </c>
      <c r="C144" s="22">
        <f>C145+C151</f>
        <v>4009531</v>
      </c>
      <c r="D144" s="22">
        <f>D145+D151</f>
        <v>5887000</v>
      </c>
      <c r="E144" s="22">
        <f>E145+E151</f>
        <v>5887000</v>
      </c>
      <c r="F144" s="22">
        <f>F145+F151</f>
        <v>5882141</v>
      </c>
      <c r="G144" s="54">
        <f t="shared" si="7"/>
        <v>146.70396612471632</v>
      </c>
      <c r="H144" s="54">
        <f t="shared" si="8"/>
        <v>99.91746220485817</v>
      </c>
    </row>
    <row r="145" spans="1:8" ht="18" customHeight="1">
      <c r="A145" s="29" t="s">
        <v>398</v>
      </c>
      <c r="B145" s="26" t="s">
        <v>552</v>
      </c>
      <c r="C145" s="22">
        <f>C146</f>
        <v>3883599</v>
      </c>
      <c r="D145" s="22">
        <f>D146</f>
        <v>5722000</v>
      </c>
      <c r="E145" s="22">
        <f>E146</f>
        <v>5722000</v>
      </c>
      <c r="F145" s="22">
        <f>F146</f>
        <v>5726813</v>
      </c>
      <c r="G145" s="54">
        <f t="shared" si="7"/>
        <v>147.46149126106997</v>
      </c>
      <c r="H145" s="54">
        <f t="shared" si="8"/>
        <v>100.08411394617266</v>
      </c>
    </row>
    <row r="146" spans="1:8" ht="15" customHeight="1">
      <c r="A146" s="30" t="s">
        <v>399</v>
      </c>
      <c r="B146" s="19" t="s">
        <v>301</v>
      </c>
      <c r="C146" s="20">
        <f>SUM(C147:C150)</f>
        <v>3883599</v>
      </c>
      <c r="D146" s="20">
        <f>SUM(D147:D150)</f>
        <v>5722000</v>
      </c>
      <c r="E146" s="20">
        <f>SUM(E147:E150)</f>
        <v>5722000</v>
      </c>
      <c r="F146" s="20">
        <f>SUM(F147:F150)</f>
        <v>5726813</v>
      </c>
      <c r="G146" s="54">
        <f t="shared" si="7"/>
        <v>147.46149126106997</v>
      </c>
      <c r="H146" s="54">
        <f t="shared" si="8"/>
        <v>100.08411394617266</v>
      </c>
    </row>
    <row r="147" spans="1:8" ht="12.75" customHeight="1">
      <c r="A147" s="31" t="s">
        <v>400</v>
      </c>
      <c r="B147" s="24" t="s">
        <v>622</v>
      </c>
      <c r="C147" s="20">
        <v>164730</v>
      </c>
      <c r="D147" s="20">
        <v>185000</v>
      </c>
      <c r="E147" s="20">
        <v>185000</v>
      </c>
      <c r="F147" s="20">
        <v>184405</v>
      </c>
      <c r="G147" s="54">
        <f t="shared" si="7"/>
        <v>111.94378680264676</v>
      </c>
      <c r="H147" s="54">
        <f t="shared" si="8"/>
        <v>99.67837837837837</v>
      </c>
    </row>
    <row r="148" spans="1:8" ht="12.75" customHeight="1">
      <c r="A148" s="31" t="s">
        <v>400</v>
      </c>
      <c r="B148" s="24" t="s">
        <v>292</v>
      </c>
      <c r="C148" s="20">
        <v>3598944</v>
      </c>
      <c r="D148" s="20">
        <v>5450000</v>
      </c>
      <c r="E148" s="20">
        <v>5450000</v>
      </c>
      <c r="F148" s="20">
        <v>5457129</v>
      </c>
      <c r="G148" s="54">
        <f t="shared" si="7"/>
        <v>151.6313952092614</v>
      </c>
      <c r="H148" s="54">
        <f t="shared" si="8"/>
        <v>100.13080733944955</v>
      </c>
    </row>
    <row r="149" spans="1:8" ht="12.75" customHeight="1">
      <c r="A149" s="31" t="s">
        <v>400</v>
      </c>
      <c r="B149" s="24" t="s">
        <v>345</v>
      </c>
      <c r="C149" s="20">
        <v>112803</v>
      </c>
      <c r="D149" s="20">
        <v>80000</v>
      </c>
      <c r="E149" s="20">
        <v>80000</v>
      </c>
      <c r="F149" s="20">
        <v>78807</v>
      </c>
      <c r="G149" s="54">
        <f t="shared" si="7"/>
        <v>69.86250365681764</v>
      </c>
      <c r="H149" s="54">
        <f t="shared" si="8"/>
        <v>98.50875</v>
      </c>
    </row>
    <row r="150" spans="1:8" ht="12.75" customHeight="1">
      <c r="A150" s="31" t="s">
        <v>400</v>
      </c>
      <c r="B150" s="24" t="s">
        <v>609</v>
      </c>
      <c r="C150" s="20">
        <v>7122</v>
      </c>
      <c r="D150" s="20">
        <v>7000</v>
      </c>
      <c r="E150" s="20">
        <v>7000</v>
      </c>
      <c r="F150" s="20">
        <v>6472</v>
      </c>
      <c r="G150" s="54">
        <f>F150/C150*100</f>
        <v>90.873350182533</v>
      </c>
      <c r="H150" s="54">
        <f>F150/E150*100</f>
        <v>92.45714285714286</v>
      </c>
    </row>
    <row r="151" spans="1:8" ht="18" customHeight="1">
      <c r="A151" s="29" t="s">
        <v>401</v>
      </c>
      <c r="B151" s="26" t="s">
        <v>209</v>
      </c>
      <c r="C151" s="104">
        <f>C152</f>
        <v>125932</v>
      </c>
      <c r="D151" s="22">
        <f>D152</f>
        <v>165000</v>
      </c>
      <c r="E151" s="22">
        <f>E152</f>
        <v>165000</v>
      </c>
      <c r="F151" s="22">
        <f>F152</f>
        <v>155328</v>
      </c>
      <c r="G151" s="54">
        <f aca="true" t="shared" si="9" ref="G151:G171">F151/C151*100</f>
        <v>123.3427564082203</v>
      </c>
      <c r="H151" s="54">
        <f t="shared" si="8"/>
        <v>94.13818181818182</v>
      </c>
    </row>
    <row r="152" spans="1:8" ht="15" customHeight="1">
      <c r="A152" s="30" t="s">
        <v>402</v>
      </c>
      <c r="B152" s="19" t="s">
        <v>210</v>
      </c>
      <c r="C152" s="20">
        <f>SUM(C153:C155)</f>
        <v>125932</v>
      </c>
      <c r="D152" s="20">
        <f>SUM(D153:D155)</f>
        <v>165000</v>
      </c>
      <c r="E152" s="20">
        <f>SUM(E153:E155)</f>
        <v>165000</v>
      </c>
      <c r="F152" s="20">
        <f>SUM(F153:F155)</f>
        <v>155328</v>
      </c>
      <c r="G152" s="54">
        <f t="shared" si="9"/>
        <v>123.3427564082203</v>
      </c>
      <c r="H152" s="54">
        <f t="shared" si="8"/>
        <v>94.13818181818182</v>
      </c>
    </row>
    <row r="153" spans="1:8" ht="13.5" customHeight="1">
      <c r="A153" s="31" t="s">
        <v>403</v>
      </c>
      <c r="B153" s="24" t="s">
        <v>173</v>
      </c>
      <c r="C153" s="20">
        <v>120000</v>
      </c>
      <c r="D153" s="20">
        <v>140000</v>
      </c>
      <c r="E153" s="20">
        <v>140000</v>
      </c>
      <c r="F153" s="20">
        <v>140000</v>
      </c>
      <c r="G153" s="54">
        <f t="shared" si="9"/>
        <v>116.66666666666667</v>
      </c>
      <c r="H153" s="54">
        <f t="shared" si="8"/>
        <v>100</v>
      </c>
    </row>
    <row r="154" spans="1:8" ht="13.5" customHeight="1">
      <c r="A154" s="31" t="s">
        <v>402</v>
      </c>
      <c r="B154" s="24" t="s">
        <v>699</v>
      </c>
      <c r="C154" s="20">
        <v>5932</v>
      </c>
      <c r="D154" s="20">
        <v>15000</v>
      </c>
      <c r="E154" s="20">
        <v>15000</v>
      </c>
      <c r="F154" s="20">
        <v>14525</v>
      </c>
      <c r="G154" s="54">
        <f>F154/C154*100</f>
        <v>244.8583951449764</v>
      </c>
      <c r="H154" s="54">
        <f>F154/E154*100</f>
        <v>96.83333333333334</v>
      </c>
    </row>
    <row r="155" spans="1:8" ht="13.5" customHeight="1">
      <c r="A155" s="31" t="s">
        <v>402</v>
      </c>
      <c r="B155" s="24" t="s">
        <v>700</v>
      </c>
      <c r="C155" s="20">
        <v>0</v>
      </c>
      <c r="D155" s="20">
        <v>10000</v>
      </c>
      <c r="E155" s="20">
        <v>10000</v>
      </c>
      <c r="F155" s="20">
        <v>803</v>
      </c>
      <c r="G155" s="54" t="e">
        <f>F155/C155*100</f>
        <v>#DIV/0!</v>
      </c>
      <c r="H155" s="54">
        <f>F155/E155*100</f>
        <v>8.03</v>
      </c>
    </row>
    <row r="156" spans="1:8" ht="21" customHeight="1">
      <c r="A156" s="29" t="s">
        <v>404</v>
      </c>
      <c r="B156" s="26" t="s">
        <v>303</v>
      </c>
      <c r="C156" s="22">
        <f>C157+C161</f>
        <v>253348</v>
      </c>
      <c r="D156" s="22">
        <f>D157+D161</f>
        <v>240000</v>
      </c>
      <c r="E156" s="22">
        <f>E157+E161</f>
        <v>240000</v>
      </c>
      <c r="F156" s="22">
        <f>F157+F161</f>
        <v>245487</v>
      </c>
      <c r="G156" s="54">
        <f t="shared" si="9"/>
        <v>96.89715332270237</v>
      </c>
      <c r="H156" s="54">
        <f aca="true" t="shared" si="10" ref="H156:H171">F156/E156*100</f>
        <v>102.28625</v>
      </c>
    </row>
    <row r="157" spans="1:8" ht="18" customHeight="1">
      <c r="A157" s="29" t="s">
        <v>405</v>
      </c>
      <c r="B157" s="26" t="s">
        <v>304</v>
      </c>
      <c r="C157" s="22">
        <f>SUM(C158)</f>
        <v>164965</v>
      </c>
      <c r="D157" s="22">
        <f>SUM(D158)</f>
        <v>160000</v>
      </c>
      <c r="E157" s="22">
        <f>SUM(E158)</f>
        <v>160000</v>
      </c>
      <c r="F157" s="22">
        <f>SUM(F158)</f>
        <v>160759</v>
      </c>
      <c r="G157" s="54">
        <f t="shared" si="9"/>
        <v>97.45036825993392</v>
      </c>
      <c r="H157" s="54">
        <f t="shared" si="10"/>
        <v>100.47437500000001</v>
      </c>
    </row>
    <row r="158" spans="1:8" ht="15" customHeight="1">
      <c r="A158" s="30" t="s">
        <v>406</v>
      </c>
      <c r="B158" s="19" t="s">
        <v>208</v>
      </c>
      <c r="C158" s="20">
        <f>SUM(C159:C160)</f>
        <v>164965</v>
      </c>
      <c r="D158" s="20">
        <f>SUM(D159:D160)</f>
        <v>160000</v>
      </c>
      <c r="E158" s="20">
        <f>SUM(E159:E160)</f>
        <v>160000</v>
      </c>
      <c r="F158" s="20">
        <f>SUM(F159:F160)</f>
        <v>160759</v>
      </c>
      <c r="G158" s="54">
        <f t="shared" si="9"/>
        <v>97.45036825993392</v>
      </c>
      <c r="H158" s="54">
        <f t="shared" si="10"/>
        <v>100.47437500000001</v>
      </c>
    </row>
    <row r="159" spans="1:8" ht="13.5" customHeight="1">
      <c r="A159" s="31" t="s">
        <v>407</v>
      </c>
      <c r="B159" s="24" t="s">
        <v>701</v>
      </c>
      <c r="C159" s="20">
        <v>137398</v>
      </c>
      <c r="D159" s="20">
        <v>125000</v>
      </c>
      <c r="E159" s="20">
        <v>125000</v>
      </c>
      <c r="F159" s="20">
        <v>122226</v>
      </c>
      <c r="G159" s="54">
        <f>F159/C159*100</f>
        <v>88.95762674856985</v>
      </c>
      <c r="H159" s="54">
        <f>F159/E159*100</f>
        <v>97.7808</v>
      </c>
    </row>
    <row r="160" spans="1:8" ht="13.5" customHeight="1">
      <c r="A160" s="31" t="s">
        <v>407</v>
      </c>
      <c r="B160" s="24" t="s">
        <v>172</v>
      </c>
      <c r="C160" s="20">
        <v>27567</v>
      </c>
      <c r="D160" s="20">
        <v>35000</v>
      </c>
      <c r="E160" s="20">
        <v>35000</v>
      </c>
      <c r="F160" s="20">
        <v>38533</v>
      </c>
      <c r="G160" s="54">
        <f t="shared" si="9"/>
        <v>139.77944643958355</v>
      </c>
      <c r="H160" s="54">
        <f t="shared" si="10"/>
        <v>110.09428571428572</v>
      </c>
    </row>
    <row r="161" spans="1:8" ht="18" customHeight="1">
      <c r="A161" s="29" t="s">
        <v>408</v>
      </c>
      <c r="B161" s="26" t="s">
        <v>340</v>
      </c>
      <c r="C161" s="22">
        <f>SUM(C162)</f>
        <v>88383</v>
      </c>
      <c r="D161" s="22">
        <f>SUM(D162)</f>
        <v>80000</v>
      </c>
      <c r="E161" s="22">
        <f>SUM(E162)</f>
        <v>80000</v>
      </c>
      <c r="F161" s="22">
        <f>SUM(F162)</f>
        <v>84728</v>
      </c>
      <c r="G161" s="54">
        <f t="shared" si="9"/>
        <v>95.86458934410463</v>
      </c>
      <c r="H161" s="54">
        <f t="shared" si="10"/>
        <v>105.91</v>
      </c>
    </row>
    <row r="162" spans="1:8" ht="15" customHeight="1">
      <c r="A162" s="31" t="s">
        <v>409</v>
      </c>
      <c r="B162" s="24" t="s">
        <v>341</v>
      </c>
      <c r="C162" s="20">
        <v>88383</v>
      </c>
      <c r="D162" s="20">
        <v>80000</v>
      </c>
      <c r="E162" s="20">
        <v>80000</v>
      </c>
      <c r="F162" s="20">
        <v>84728</v>
      </c>
      <c r="G162" s="54">
        <f t="shared" si="9"/>
        <v>95.86458934410463</v>
      </c>
      <c r="H162" s="54">
        <f t="shared" si="10"/>
        <v>105.91</v>
      </c>
    </row>
    <row r="163" spans="1:8" ht="24.75" customHeight="1">
      <c r="A163" s="32" t="s">
        <v>410</v>
      </c>
      <c r="B163" s="28" t="s">
        <v>366</v>
      </c>
      <c r="C163" s="21">
        <f>C164+C168</f>
        <v>16431</v>
      </c>
      <c r="D163" s="21">
        <f>D164+D168</f>
        <v>122000</v>
      </c>
      <c r="E163" s="21">
        <f>E164+E168</f>
        <v>122000</v>
      </c>
      <c r="F163" s="21">
        <f>F164+F168</f>
        <v>102808</v>
      </c>
      <c r="G163" s="56">
        <f>F163/C163*100</f>
        <v>625.6953319944008</v>
      </c>
      <c r="H163" s="56">
        <f>F163/E163*100</f>
        <v>84.2688524590164</v>
      </c>
    </row>
    <row r="164" spans="1:8" ht="21" customHeight="1">
      <c r="A164" s="29" t="s">
        <v>411</v>
      </c>
      <c r="B164" s="26" t="s">
        <v>846</v>
      </c>
      <c r="C164" s="22">
        <f aca="true" t="shared" si="11" ref="C164:F165">SUM(C165)</f>
        <v>0</v>
      </c>
      <c r="D164" s="22">
        <f t="shared" si="11"/>
        <v>100000</v>
      </c>
      <c r="E164" s="22">
        <f t="shared" si="11"/>
        <v>100000</v>
      </c>
      <c r="F164" s="22">
        <f t="shared" si="11"/>
        <v>81277</v>
      </c>
      <c r="G164" s="54" t="e">
        <f t="shared" si="9"/>
        <v>#DIV/0!</v>
      </c>
      <c r="H164" s="54">
        <f t="shared" si="10"/>
        <v>81.277</v>
      </c>
    </row>
    <row r="165" spans="1:8" ht="18" customHeight="1">
      <c r="A165" s="29" t="s">
        <v>412</v>
      </c>
      <c r="B165" s="26" t="s">
        <v>211</v>
      </c>
      <c r="C165" s="22">
        <f t="shared" si="11"/>
        <v>0</v>
      </c>
      <c r="D165" s="22">
        <f t="shared" si="11"/>
        <v>100000</v>
      </c>
      <c r="E165" s="22">
        <f t="shared" si="11"/>
        <v>100000</v>
      </c>
      <c r="F165" s="22">
        <f t="shared" si="11"/>
        <v>81277</v>
      </c>
      <c r="G165" s="54" t="e">
        <f t="shared" si="9"/>
        <v>#DIV/0!</v>
      </c>
      <c r="H165" s="54">
        <f t="shared" si="10"/>
        <v>81.277</v>
      </c>
    </row>
    <row r="166" spans="1:8" ht="15" customHeight="1">
      <c r="A166" s="30" t="s">
        <v>413</v>
      </c>
      <c r="B166" s="19" t="s">
        <v>212</v>
      </c>
      <c r="C166" s="20">
        <f>C167</f>
        <v>0</v>
      </c>
      <c r="D166" s="20">
        <f>D167</f>
        <v>100000</v>
      </c>
      <c r="E166" s="20">
        <f>E167</f>
        <v>100000</v>
      </c>
      <c r="F166" s="20">
        <f>F167</f>
        <v>81277</v>
      </c>
      <c r="G166" s="54" t="e">
        <f t="shared" si="9"/>
        <v>#DIV/0!</v>
      </c>
      <c r="H166" s="54">
        <f t="shared" si="10"/>
        <v>81.277</v>
      </c>
    </row>
    <row r="167" spans="1:8" ht="13.5" customHeight="1">
      <c r="A167" s="31" t="s">
        <v>414</v>
      </c>
      <c r="B167" s="24" t="s">
        <v>174</v>
      </c>
      <c r="C167" s="20">
        <v>0</v>
      </c>
      <c r="D167" s="20">
        <v>100000</v>
      </c>
      <c r="E167" s="20">
        <v>100000</v>
      </c>
      <c r="F167" s="20">
        <v>81277</v>
      </c>
      <c r="G167" s="54" t="e">
        <f t="shared" si="9"/>
        <v>#DIV/0!</v>
      </c>
      <c r="H167" s="54">
        <f t="shared" si="10"/>
        <v>81.277</v>
      </c>
    </row>
    <row r="168" spans="1:8" ht="21" customHeight="1">
      <c r="A168" s="29" t="s">
        <v>415</v>
      </c>
      <c r="B168" s="26" t="s">
        <v>553</v>
      </c>
      <c r="C168" s="22">
        <f>C169</f>
        <v>16431</v>
      </c>
      <c r="D168" s="22">
        <f>D169</f>
        <v>22000</v>
      </c>
      <c r="E168" s="22">
        <f>E169</f>
        <v>22000</v>
      </c>
      <c r="F168" s="22">
        <f>F169</f>
        <v>21531</v>
      </c>
      <c r="G168" s="54">
        <f t="shared" si="9"/>
        <v>131.0388899032317</v>
      </c>
      <c r="H168" s="54">
        <f t="shared" si="10"/>
        <v>97.86818181818182</v>
      </c>
    </row>
    <row r="169" spans="1:8" ht="18" customHeight="1">
      <c r="A169" s="29" t="s">
        <v>416</v>
      </c>
      <c r="B169" s="26" t="s">
        <v>213</v>
      </c>
      <c r="C169" s="22">
        <f>SUM(C170)</f>
        <v>16431</v>
      </c>
      <c r="D169" s="22">
        <f>SUM(D170)</f>
        <v>22000</v>
      </c>
      <c r="E169" s="22">
        <f>SUM(E170)</f>
        <v>22000</v>
      </c>
      <c r="F169" s="22">
        <f>SUM(F170)</f>
        <v>21531</v>
      </c>
      <c r="G169" s="54">
        <f t="shared" si="9"/>
        <v>131.0388899032317</v>
      </c>
      <c r="H169" s="54">
        <f t="shared" si="10"/>
        <v>97.86818181818182</v>
      </c>
    </row>
    <row r="170" spans="1:8" ht="15" customHeight="1">
      <c r="A170" s="30" t="s">
        <v>417</v>
      </c>
      <c r="B170" s="19" t="s">
        <v>175</v>
      </c>
      <c r="C170" s="20">
        <f>C171</f>
        <v>16431</v>
      </c>
      <c r="D170" s="20">
        <f>D171</f>
        <v>22000</v>
      </c>
      <c r="E170" s="20">
        <f>E171</f>
        <v>22000</v>
      </c>
      <c r="F170" s="20">
        <f>F171</f>
        <v>21531</v>
      </c>
      <c r="G170" s="54">
        <f t="shared" si="9"/>
        <v>131.0388899032317</v>
      </c>
      <c r="H170" s="54">
        <f t="shared" si="10"/>
        <v>97.86818181818182</v>
      </c>
    </row>
    <row r="171" spans="1:8" ht="13.5" customHeight="1">
      <c r="A171" s="31" t="s">
        <v>418</v>
      </c>
      <c r="B171" s="24" t="s">
        <v>367</v>
      </c>
      <c r="C171" s="105">
        <v>16431</v>
      </c>
      <c r="D171" s="20">
        <v>22000</v>
      </c>
      <c r="E171" s="20">
        <v>22000</v>
      </c>
      <c r="F171" s="20">
        <v>21531</v>
      </c>
      <c r="G171" s="54">
        <f t="shared" si="9"/>
        <v>131.0388899032317</v>
      </c>
      <c r="H171" s="54">
        <f t="shared" si="10"/>
        <v>97.86818181818182</v>
      </c>
    </row>
    <row r="172" spans="1:8" ht="24.75" customHeight="1">
      <c r="A172" s="19"/>
      <c r="B172" s="33" t="s">
        <v>214</v>
      </c>
      <c r="C172" s="21">
        <f>C45+C163</f>
        <v>39848215</v>
      </c>
      <c r="D172" s="21">
        <f>D45+D163</f>
        <v>43584150</v>
      </c>
      <c r="E172" s="21">
        <f>E45+E163</f>
        <v>43584150</v>
      </c>
      <c r="F172" s="21">
        <f>F45+F163</f>
        <v>41279646</v>
      </c>
      <c r="G172" s="56">
        <f>F172/C172*100</f>
        <v>103.59220858449996</v>
      </c>
      <c r="H172" s="56">
        <f>F172/E172*100</f>
        <v>94.71251819755577</v>
      </c>
    </row>
    <row r="173" ht="99" customHeight="1"/>
    <row r="174" ht="99" customHeight="1"/>
    <row r="175" ht="54" customHeight="1"/>
    <row r="176" spans="1:2" ht="28.5" customHeight="1">
      <c r="A176" s="106" t="s">
        <v>1042</v>
      </c>
      <c r="B176" s="12"/>
    </row>
    <row r="177" spans="3:8" ht="22.5" customHeight="1">
      <c r="C177" s="8"/>
      <c r="D177" s="8"/>
      <c r="E177" s="8"/>
      <c r="F177" s="8"/>
      <c r="G177" s="124" t="s">
        <v>183</v>
      </c>
      <c r="H177" s="124"/>
    </row>
    <row r="178" spans="1:8" ht="27" customHeight="1">
      <c r="A178" s="93" t="s">
        <v>926</v>
      </c>
      <c r="B178" s="93" t="s">
        <v>1026</v>
      </c>
      <c r="C178" s="98" t="s">
        <v>925</v>
      </c>
      <c r="D178" s="48" t="s">
        <v>862</v>
      </c>
      <c r="E178" s="48" t="s">
        <v>863</v>
      </c>
      <c r="F178" s="48" t="s">
        <v>870</v>
      </c>
      <c r="G178" s="55" t="s">
        <v>932</v>
      </c>
      <c r="H178" s="55" t="s">
        <v>933</v>
      </c>
    </row>
    <row r="179" spans="1:8" ht="9.75" customHeight="1">
      <c r="A179" s="99">
        <v>1</v>
      </c>
      <c r="B179" s="99">
        <v>2</v>
      </c>
      <c r="C179" s="55">
        <v>3</v>
      </c>
      <c r="D179" s="55">
        <v>4</v>
      </c>
      <c r="E179" s="55">
        <v>5</v>
      </c>
      <c r="F179" s="55">
        <v>6</v>
      </c>
      <c r="G179" s="55">
        <v>7</v>
      </c>
      <c r="H179" s="55">
        <v>8</v>
      </c>
    </row>
    <row r="180" spans="1:8" ht="24" customHeight="1">
      <c r="A180" s="32" t="s">
        <v>454</v>
      </c>
      <c r="B180" s="28" t="s">
        <v>285</v>
      </c>
      <c r="C180" s="21">
        <f>C181+C189+C225+C230+C233+C239+C243</f>
        <v>29628823</v>
      </c>
      <c r="D180" s="21">
        <f>D181+D189+D225+D230+D233+D239+D243</f>
        <v>33355750</v>
      </c>
      <c r="E180" s="21">
        <f>E181+E189+E225+E230+E233+E239+E243</f>
        <v>33475750</v>
      </c>
      <c r="F180" s="21">
        <f>F181+F189+F225+F230+F233+F239+F243</f>
        <v>31322512</v>
      </c>
      <c r="G180" s="56">
        <f>F180/C180*100</f>
        <v>105.71635599564652</v>
      </c>
      <c r="H180" s="56">
        <f>F180/E180*100</f>
        <v>93.56776771244857</v>
      </c>
    </row>
    <row r="181" spans="1:8" ht="21" customHeight="1">
      <c r="A181" s="29" t="s">
        <v>455</v>
      </c>
      <c r="B181" s="35" t="s">
        <v>215</v>
      </c>
      <c r="C181" s="22">
        <f>SUM(C182+C184+C186)</f>
        <v>6235825</v>
      </c>
      <c r="D181" s="22">
        <f>SUM(D182+D184+D186)</f>
        <v>6635500</v>
      </c>
      <c r="E181" s="22">
        <f>SUM(E182+E184+E186)</f>
        <v>6635500</v>
      </c>
      <c r="F181" s="22">
        <f>SUM(F182+F184+F186)</f>
        <v>6533120</v>
      </c>
      <c r="G181" s="54">
        <f aca="true" t="shared" si="12" ref="G181:G194">F181/C181*100</f>
        <v>104.76753276430945</v>
      </c>
      <c r="H181" s="54">
        <f aca="true" t="shared" si="13" ref="H181:H201">F181/E181*100</f>
        <v>98.45708688116946</v>
      </c>
    </row>
    <row r="182" spans="1:8" ht="18" customHeight="1">
      <c r="A182" s="29" t="s">
        <v>456</v>
      </c>
      <c r="B182" s="26" t="s">
        <v>323</v>
      </c>
      <c r="C182" s="22">
        <f>SUM(C183:C183)</f>
        <v>5150760</v>
      </c>
      <c r="D182" s="22">
        <f>SUM(D183:D183)</f>
        <v>5450000</v>
      </c>
      <c r="E182" s="22">
        <f>SUM(E183:E183)</f>
        <v>5450000</v>
      </c>
      <c r="F182" s="22">
        <f>SUM(F183:F183)</f>
        <v>5391013</v>
      </c>
      <c r="G182" s="54">
        <f t="shared" si="12"/>
        <v>104.66441845475232</v>
      </c>
      <c r="H182" s="54">
        <f t="shared" si="13"/>
        <v>98.91766972477065</v>
      </c>
    </row>
    <row r="183" spans="1:8" ht="15" customHeight="1">
      <c r="A183" s="30" t="s">
        <v>457</v>
      </c>
      <c r="B183" s="19" t="s">
        <v>216</v>
      </c>
      <c r="C183" s="20">
        <v>5150760</v>
      </c>
      <c r="D183" s="20">
        <v>5450000</v>
      </c>
      <c r="E183" s="20">
        <v>5450000</v>
      </c>
      <c r="F183" s="20">
        <v>5391013</v>
      </c>
      <c r="G183" s="54">
        <f t="shared" si="12"/>
        <v>104.66441845475232</v>
      </c>
      <c r="H183" s="54">
        <f t="shared" si="13"/>
        <v>98.91766972477065</v>
      </c>
    </row>
    <row r="184" spans="1:8" ht="18" customHeight="1">
      <c r="A184" s="29" t="s">
        <v>458</v>
      </c>
      <c r="B184" s="26" t="s">
        <v>271</v>
      </c>
      <c r="C184" s="22">
        <f>C185</f>
        <v>199133</v>
      </c>
      <c r="D184" s="22">
        <f>D185</f>
        <v>246500</v>
      </c>
      <c r="E184" s="22">
        <f>E185</f>
        <v>246500</v>
      </c>
      <c r="F184" s="22">
        <f>F185</f>
        <v>214850</v>
      </c>
      <c r="G184" s="54">
        <f t="shared" si="12"/>
        <v>107.89271491917462</v>
      </c>
      <c r="H184" s="54">
        <f t="shared" si="13"/>
        <v>87.16024340770791</v>
      </c>
    </row>
    <row r="185" spans="1:8" ht="15" customHeight="1">
      <c r="A185" s="30" t="s">
        <v>459</v>
      </c>
      <c r="B185" s="19" t="s">
        <v>217</v>
      </c>
      <c r="C185" s="20">
        <v>199133</v>
      </c>
      <c r="D185" s="20">
        <v>246500</v>
      </c>
      <c r="E185" s="20">
        <v>246500</v>
      </c>
      <c r="F185" s="20">
        <v>214850</v>
      </c>
      <c r="G185" s="54">
        <f t="shared" si="12"/>
        <v>107.89271491917462</v>
      </c>
      <c r="H185" s="54">
        <f t="shared" si="13"/>
        <v>87.16024340770791</v>
      </c>
    </row>
    <row r="186" spans="1:8" ht="18" customHeight="1">
      <c r="A186" s="29" t="s">
        <v>460</v>
      </c>
      <c r="B186" s="26" t="s">
        <v>324</v>
      </c>
      <c r="C186" s="22">
        <f>SUM(C187:C188)</f>
        <v>885932</v>
      </c>
      <c r="D186" s="22">
        <f>SUM(D187:D188)</f>
        <v>939000</v>
      </c>
      <c r="E186" s="22">
        <f>SUM(E187:E188)</f>
        <v>939000</v>
      </c>
      <c r="F186" s="22">
        <f>SUM(F187:F188)</f>
        <v>927257</v>
      </c>
      <c r="G186" s="54">
        <f t="shared" si="12"/>
        <v>104.66457922278461</v>
      </c>
      <c r="H186" s="54">
        <f t="shared" si="13"/>
        <v>98.74941427050054</v>
      </c>
    </row>
    <row r="187" spans="1:8" ht="15" customHeight="1">
      <c r="A187" s="18" t="s">
        <v>461</v>
      </c>
      <c r="B187" s="19" t="s">
        <v>325</v>
      </c>
      <c r="C187" s="20">
        <v>798369</v>
      </c>
      <c r="D187" s="20">
        <v>845000</v>
      </c>
      <c r="E187" s="20">
        <v>845000</v>
      </c>
      <c r="F187" s="20">
        <v>835609</v>
      </c>
      <c r="G187" s="54">
        <f t="shared" si="12"/>
        <v>104.66450976929214</v>
      </c>
      <c r="H187" s="54">
        <f t="shared" si="13"/>
        <v>98.88863905325444</v>
      </c>
    </row>
    <row r="188" spans="1:8" ht="15" customHeight="1">
      <c r="A188" s="18" t="s">
        <v>462</v>
      </c>
      <c r="B188" s="19" t="s">
        <v>326</v>
      </c>
      <c r="C188" s="20">
        <v>87563</v>
      </c>
      <c r="D188" s="20">
        <v>94000</v>
      </c>
      <c r="E188" s="20">
        <v>94000</v>
      </c>
      <c r="F188" s="20">
        <v>91648</v>
      </c>
      <c r="G188" s="54">
        <f t="shared" si="12"/>
        <v>104.665212475589</v>
      </c>
      <c r="H188" s="54">
        <f t="shared" si="13"/>
        <v>97.49787234042553</v>
      </c>
    </row>
    <row r="189" spans="1:8" ht="21" customHeight="1">
      <c r="A189" s="25" t="s">
        <v>463</v>
      </c>
      <c r="B189" s="26" t="s">
        <v>218</v>
      </c>
      <c r="C189" s="22">
        <f>SUM(C190+C195+C202+C212+C214)</f>
        <v>14216832</v>
      </c>
      <c r="D189" s="22">
        <f>SUM(D190+D195+D202+D212+D214)</f>
        <v>17327400</v>
      </c>
      <c r="E189" s="22">
        <f>SUM(E190+E195+E202+E212+E214)</f>
        <v>17367400</v>
      </c>
      <c r="F189" s="22">
        <f>SUM(F190+F195+F202+F212+F214)</f>
        <v>16141318</v>
      </c>
      <c r="G189" s="54">
        <f t="shared" si="12"/>
        <v>113.53667258641025</v>
      </c>
      <c r="H189" s="54">
        <f t="shared" si="13"/>
        <v>92.94032497668044</v>
      </c>
    </row>
    <row r="190" spans="1:8" ht="18" customHeight="1">
      <c r="A190" s="25" t="s">
        <v>464</v>
      </c>
      <c r="B190" s="26" t="s">
        <v>272</v>
      </c>
      <c r="C190" s="22">
        <f>SUM(C191:C194)</f>
        <v>300683</v>
      </c>
      <c r="D190" s="22">
        <f>SUM(D191:D194)</f>
        <v>381500</v>
      </c>
      <c r="E190" s="22">
        <f>SUM(E191:E194)</f>
        <v>381500</v>
      </c>
      <c r="F190" s="22">
        <f>SUM(F191:F194)</f>
        <v>360521</v>
      </c>
      <c r="G190" s="54">
        <f t="shared" si="12"/>
        <v>119.90069275615849</v>
      </c>
      <c r="H190" s="54">
        <f t="shared" si="13"/>
        <v>94.50091743119266</v>
      </c>
    </row>
    <row r="191" spans="1:8" ht="15" customHeight="1">
      <c r="A191" s="18" t="s">
        <v>465</v>
      </c>
      <c r="B191" s="19" t="s">
        <v>219</v>
      </c>
      <c r="C191" s="20">
        <v>54259</v>
      </c>
      <c r="D191" s="20">
        <v>114000</v>
      </c>
      <c r="E191" s="20">
        <v>114000</v>
      </c>
      <c r="F191" s="20">
        <v>102218</v>
      </c>
      <c r="G191" s="54">
        <f t="shared" si="12"/>
        <v>188.38902301922263</v>
      </c>
      <c r="H191" s="54">
        <f t="shared" si="13"/>
        <v>89.66491228070176</v>
      </c>
    </row>
    <row r="192" spans="1:8" ht="15" customHeight="1">
      <c r="A192" s="18" t="s">
        <v>466</v>
      </c>
      <c r="B192" s="19" t="s">
        <v>157</v>
      </c>
      <c r="C192" s="20">
        <v>204555</v>
      </c>
      <c r="D192" s="20">
        <v>228500</v>
      </c>
      <c r="E192" s="20">
        <v>228500</v>
      </c>
      <c r="F192" s="20">
        <v>225785</v>
      </c>
      <c r="G192" s="54">
        <f t="shared" si="12"/>
        <v>110.37862677519495</v>
      </c>
      <c r="H192" s="54">
        <f t="shared" si="13"/>
        <v>98.81181619256017</v>
      </c>
    </row>
    <row r="193" spans="1:8" ht="15" customHeight="1">
      <c r="A193" s="18" t="s">
        <v>467</v>
      </c>
      <c r="B193" s="19" t="s">
        <v>220</v>
      </c>
      <c r="C193" s="20">
        <v>36467</v>
      </c>
      <c r="D193" s="20">
        <v>36000</v>
      </c>
      <c r="E193" s="20">
        <v>36000</v>
      </c>
      <c r="F193" s="20">
        <v>31374</v>
      </c>
      <c r="G193" s="54">
        <f t="shared" si="12"/>
        <v>86.03394850138481</v>
      </c>
      <c r="H193" s="54">
        <f t="shared" si="13"/>
        <v>87.15</v>
      </c>
    </row>
    <row r="194" spans="1:8" ht="15" customHeight="1">
      <c r="A194" s="18" t="s">
        <v>468</v>
      </c>
      <c r="B194" s="19" t="s">
        <v>328</v>
      </c>
      <c r="C194" s="20">
        <v>5402</v>
      </c>
      <c r="D194" s="20">
        <v>3000</v>
      </c>
      <c r="E194" s="20">
        <v>3000</v>
      </c>
      <c r="F194" s="20">
        <v>1144</v>
      </c>
      <c r="G194" s="54">
        <f t="shared" si="12"/>
        <v>21.17734172528693</v>
      </c>
      <c r="H194" s="54">
        <f t="shared" si="13"/>
        <v>38.13333333333333</v>
      </c>
    </row>
    <row r="195" spans="1:8" ht="18" customHeight="1">
      <c r="A195" s="25" t="s">
        <v>469</v>
      </c>
      <c r="B195" s="26" t="s">
        <v>274</v>
      </c>
      <c r="C195" s="22">
        <f>SUM(C196:C201)</f>
        <v>1965860</v>
      </c>
      <c r="D195" s="22">
        <f>SUM(D196:D201)</f>
        <v>2060500</v>
      </c>
      <c r="E195" s="22">
        <f>SUM(E196:E201)</f>
        <v>2060500</v>
      </c>
      <c r="F195" s="22">
        <f>SUM(F196:F201)</f>
        <v>1798430</v>
      </c>
      <c r="G195" s="54">
        <f aca="true" t="shared" si="14" ref="G195:G247">F195/C195*100</f>
        <v>91.48311680384158</v>
      </c>
      <c r="H195" s="54">
        <f t="shared" si="13"/>
        <v>87.2812424168891</v>
      </c>
    </row>
    <row r="196" spans="1:8" ht="15" customHeight="1">
      <c r="A196" s="18" t="s">
        <v>470</v>
      </c>
      <c r="B196" s="19" t="s">
        <v>221</v>
      </c>
      <c r="C196" s="20">
        <v>585396</v>
      </c>
      <c r="D196" s="20">
        <v>662000</v>
      </c>
      <c r="E196" s="20">
        <v>662000</v>
      </c>
      <c r="F196" s="20">
        <v>567259</v>
      </c>
      <c r="G196" s="54">
        <f t="shared" si="14"/>
        <v>96.9017553929306</v>
      </c>
      <c r="H196" s="54">
        <f t="shared" si="13"/>
        <v>85.68867069486404</v>
      </c>
    </row>
    <row r="197" spans="1:8" ht="15" customHeight="1">
      <c r="A197" s="18" t="s">
        <v>702</v>
      </c>
      <c r="B197" s="19" t="s">
        <v>703</v>
      </c>
      <c r="C197" s="20">
        <v>255660</v>
      </c>
      <c r="D197" s="20">
        <v>270000</v>
      </c>
      <c r="E197" s="20">
        <v>270000</v>
      </c>
      <c r="F197" s="20">
        <v>258095</v>
      </c>
      <c r="G197" s="54">
        <f t="shared" si="14"/>
        <v>100.95243683016506</v>
      </c>
      <c r="H197" s="54">
        <f t="shared" si="13"/>
        <v>95.59074074074074</v>
      </c>
    </row>
    <row r="198" spans="1:8" ht="15" customHeight="1">
      <c r="A198" s="18" t="s">
        <v>471</v>
      </c>
      <c r="B198" s="19" t="s">
        <v>222</v>
      </c>
      <c r="C198" s="20">
        <v>611977</v>
      </c>
      <c r="D198" s="20">
        <v>563000</v>
      </c>
      <c r="E198" s="20">
        <v>563000</v>
      </c>
      <c r="F198" s="20">
        <v>538666</v>
      </c>
      <c r="G198" s="54">
        <f>F198/C198*100</f>
        <v>88.02062822622419</v>
      </c>
      <c r="H198" s="54">
        <f>F198/E198*100</f>
        <v>95.6777975133215</v>
      </c>
    </row>
    <row r="199" spans="1:8" ht="15" customHeight="1">
      <c r="A199" s="18" t="s">
        <v>472</v>
      </c>
      <c r="B199" s="19" t="s">
        <v>223</v>
      </c>
      <c r="C199" s="20">
        <v>482436</v>
      </c>
      <c r="D199" s="20">
        <v>489000</v>
      </c>
      <c r="E199" s="20">
        <v>489000</v>
      </c>
      <c r="F199" s="20">
        <v>367114</v>
      </c>
      <c r="G199" s="54">
        <f t="shared" si="14"/>
        <v>76.09589665779502</v>
      </c>
      <c r="H199" s="54">
        <f t="shared" si="13"/>
        <v>75.07443762781186</v>
      </c>
    </row>
    <row r="200" spans="1:8" ht="15" customHeight="1">
      <c r="A200" s="18" t="s">
        <v>473</v>
      </c>
      <c r="B200" s="19" t="s">
        <v>224</v>
      </c>
      <c r="C200" s="20">
        <v>21481</v>
      </c>
      <c r="D200" s="20">
        <v>53500</v>
      </c>
      <c r="E200" s="20">
        <v>53500</v>
      </c>
      <c r="F200" s="20">
        <v>47002</v>
      </c>
      <c r="G200" s="54">
        <f>F200/C200*100</f>
        <v>218.80731809506077</v>
      </c>
      <c r="H200" s="54">
        <f>F200/E200*100</f>
        <v>87.85420560747663</v>
      </c>
    </row>
    <row r="201" spans="1:8" ht="15" customHeight="1">
      <c r="A201" s="18" t="s">
        <v>576</v>
      </c>
      <c r="B201" s="19" t="s">
        <v>577</v>
      </c>
      <c r="C201" s="20">
        <v>8910</v>
      </c>
      <c r="D201" s="20">
        <v>23000</v>
      </c>
      <c r="E201" s="20">
        <v>23000</v>
      </c>
      <c r="F201" s="20">
        <v>20294</v>
      </c>
      <c r="G201" s="54">
        <f t="shared" si="14"/>
        <v>227.7665544332211</v>
      </c>
      <c r="H201" s="54">
        <f t="shared" si="13"/>
        <v>88.23478260869565</v>
      </c>
    </row>
    <row r="202" spans="1:8" ht="18" customHeight="1">
      <c r="A202" s="25" t="s">
        <v>474</v>
      </c>
      <c r="B202" s="26" t="s">
        <v>275</v>
      </c>
      <c r="C202" s="22">
        <f>SUM(C203:C211)</f>
        <v>10395843</v>
      </c>
      <c r="D202" s="22">
        <f>SUM(D203:D211)</f>
        <v>12820500</v>
      </c>
      <c r="E202" s="22">
        <f>SUM(E203:E211)</f>
        <v>12860500</v>
      </c>
      <c r="F202" s="22">
        <f>SUM(F203:F211)</f>
        <v>12187891</v>
      </c>
      <c r="G202" s="54">
        <f t="shared" si="14"/>
        <v>117.23812104511391</v>
      </c>
      <c r="H202" s="54">
        <f aca="true" t="shared" si="15" ref="H202:H251">F202/E202*100</f>
        <v>94.76996228762489</v>
      </c>
    </row>
    <row r="203" spans="1:8" ht="15" customHeight="1">
      <c r="A203" s="18" t="s">
        <v>475</v>
      </c>
      <c r="B203" s="19" t="s">
        <v>225</v>
      </c>
      <c r="C203" s="20">
        <v>324012</v>
      </c>
      <c r="D203" s="20">
        <v>232000</v>
      </c>
      <c r="E203" s="20">
        <v>232000</v>
      </c>
      <c r="F203" s="20">
        <v>203155</v>
      </c>
      <c r="G203" s="54">
        <f t="shared" si="14"/>
        <v>62.69983827759466</v>
      </c>
      <c r="H203" s="54">
        <f t="shared" si="15"/>
        <v>87.56681034482759</v>
      </c>
    </row>
    <row r="204" spans="1:8" ht="15" customHeight="1">
      <c r="A204" s="18" t="s">
        <v>476</v>
      </c>
      <c r="B204" s="19" t="s">
        <v>227</v>
      </c>
      <c r="C204" s="20">
        <v>3510034</v>
      </c>
      <c r="D204" s="20">
        <v>4796000</v>
      </c>
      <c r="E204" s="20">
        <v>4836000</v>
      </c>
      <c r="F204" s="20">
        <v>4666640</v>
      </c>
      <c r="G204" s="54">
        <f t="shared" si="14"/>
        <v>132.95141870420628</v>
      </c>
      <c r="H204" s="54">
        <f t="shared" si="15"/>
        <v>96.49793217535154</v>
      </c>
    </row>
    <row r="205" spans="1:8" ht="15" customHeight="1">
      <c r="A205" s="18" t="s">
        <v>477</v>
      </c>
      <c r="B205" s="19" t="s">
        <v>228</v>
      </c>
      <c r="C205" s="20">
        <v>569535</v>
      </c>
      <c r="D205" s="20">
        <v>494500</v>
      </c>
      <c r="E205" s="20">
        <v>494500</v>
      </c>
      <c r="F205" s="20">
        <v>437482</v>
      </c>
      <c r="G205" s="54">
        <f t="shared" si="14"/>
        <v>76.81389203473009</v>
      </c>
      <c r="H205" s="54">
        <f t="shared" si="15"/>
        <v>88.4695652173913</v>
      </c>
    </row>
    <row r="206" spans="1:8" ht="15" customHeight="1">
      <c r="A206" s="18" t="s">
        <v>478</v>
      </c>
      <c r="B206" s="19" t="s">
        <v>229</v>
      </c>
      <c r="C206" s="20">
        <v>479171</v>
      </c>
      <c r="D206" s="20">
        <v>675000</v>
      </c>
      <c r="E206" s="20">
        <v>675000</v>
      </c>
      <c r="F206" s="20">
        <v>644399</v>
      </c>
      <c r="G206" s="54">
        <f t="shared" si="14"/>
        <v>134.48205337969117</v>
      </c>
      <c r="H206" s="54">
        <f t="shared" si="15"/>
        <v>95.46651851851851</v>
      </c>
    </row>
    <row r="207" spans="1:8" ht="15" customHeight="1">
      <c r="A207" s="18" t="s">
        <v>479</v>
      </c>
      <c r="B207" s="19" t="s">
        <v>230</v>
      </c>
      <c r="C207" s="20">
        <v>247850</v>
      </c>
      <c r="D207" s="20">
        <v>240000</v>
      </c>
      <c r="E207" s="20">
        <v>240000</v>
      </c>
      <c r="F207" s="20">
        <v>231410</v>
      </c>
      <c r="G207" s="54">
        <f t="shared" si="14"/>
        <v>93.36695582005245</v>
      </c>
      <c r="H207" s="54">
        <f t="shared" si="15"/>
        <v>96.42083333333333</v>
      </c>
    </row>
    <row r="208" spans="1:8" ht="15" customHeight="1">
      <c r="A208" s="18" t="s">
        <v>480</v>
      </c>
      <c r="B208" s="19" t="s">
        <v>105</v>
      </c>
      <c r="C208" s="20">
        <v>12070</v>
      </c>
      <c r="D208" s="20">
        <v>36000</v>
      </c>
      <c r="E208" s="20">
        <v>36000</v>
      </c>
      <c r="F208" s="20">
        <v>14032</v>
      </c>
      <c r="G208" s="54">
        <f t="shared" si="14"/>
        <v>116.25517812758905</v>
      </c>
      <c r="H208" s="54">
        <f t="shared" si="15"/>
        <v>38.977777777777774</v>
      </c>
    </row>
    <row r="209" spans="1:8" ht="15" customHeight="1">
      <c r="A209" s="18" t="s">
        <v>481</v>
      </c>
      <c r="B209" s="19" t="s">
        <v>231</v>
      </c>
      <c r="C209" s="20">
        <v>2653781</v>
      </c>
      <c r="D209" s="20">
        <v>3333000</v>
      </c>
      <c r="E209" s="20">
        <v>3333000</v>
      </c>
      <c r="F209" s="20">
        <v>3084461</v>
      </c>
      <c r="G209" s="54">
        <f t="shared" si="14"/>
        <v>116.22892017088071</v>
      </c>
      <c r="H209" s="54">
        <f t="shared" si="15"/>
        <v>92.54308430843085</v>
      </c>
    </row>
    <row r="210" spans="1:8" ht="15" customHeight="1">
      <c r="A210" s="18" t="s">
        <v>482</v>
      </c>
      <c r="B210" s="19" t="s">
        <v>232</v>
      </c>
      <c r="C210" s="20">
        <v>266803</v>
      </c>
      <c r="D210" s="20">
        <v>191000</v>
      </c>
      <c r="E210" s="20">
        <v>191000</v>
      </c>
      <c r="F210" s="20">
        <v>165558</v>
      </c>
      <c r="G210" s="54">
        <f t="shared" si="14"/>
        <v>62.05252564626335</v>
      </c>
      <c r="H210" s="54">
        <f t="shared" si="15"/>
        <v>86.67958115183247</v>
      </c>
    </row>
    <row r="211" spans="1:8" ht="15" customHeight="1">
      <c r="A211" s="18" t="s">
        <v>483</v>
      </c>
      <c r="B211" s="19" t="s">
        <v>233</v>
      </c>
      <c r="C211" s="20">
        <v>2332587</v>
      </c>
      <c r="D211" s="20">
        <v>2823000</v>
      </c>
      <c r="E211" s="20">
        <v>2823000</v>
      </c>
      <c r="F211" s="20">
        <v>2740754</v>
      </c>
      <c r="G211" s="54">
        <f t="shared" si="14"/>
        <v>117.49846843869061</v>
      </c>
      <c r="H211" s="54">
        <f t="shared" si="15"/>
        <v>97.08657456606447</v>
      </c>
    </row>
    <row r="212" spans="1:8" ht="18" customHeight="1">
      <c r="A212" s="25" t="s">
        <v>484</v>
      </c>
      <c r="B212" s="26" t="s">
        <v>368</v>
      </c>
      <c r="C212" s="22">
        <f>C213</f>
        <v>18825</v>
      </c>
      <c r="D212" s="22">
        <f>D213</f>
        <v>10600</v>
      </c>
      <c r="E212" s="22">
        <f>E213</f>
        <v>10600</v>
      </c>
      <c r="F212" s="22">
        <f>F213</f>
        <v>5836</v>
      </c>
      <c r="G212" s="54">
        <f t="shared" si="14"/>
        <v>31.00132802124834</v>
      </c>
      <c r="H212" s="54">
        <f t="shared" si="15"/>
        <v>55.05660377358491</v>
      </c>
    </row>
    <row r="213" spans="1:8" ht="15.75" customHeight="1">
      <c r="A213" s="18" t="s">
        <v>485</v>
      </c>
      <c r="B213" s="19" t="s">
        <v>318</v>
      </c>
      <c r="C213" s="20">
        <v>18825</v>
      </c>
      <c r="D213" s="20">
        <v>10600</v>
      </c>
      <c r="E213" s="20">
        <v>10600</v>
      </c>
      <c r="F213" s="20">
        <v>5836</v>
      </c>
      <c r="G213" s="54">
        <f t="shared" si="14"/>
        <v>31.00132802124834</v>
      </c>
      <c r="H213" s="54">
        <f t="shared" si="15"/>
        <v>55.05660377358491</v>
      </c>
    </row>
    <row r="214" spans="1:8" ht="18" customHeight="1">
      <c r="A214" s="25" t="s">
        <v>486</v>
      </c>
      <c r="B214" s="26" t="s">
        <v>276</v>
      </c>
      <c r="C214" s="22">
        <f>SUM(C215:C221)</f>
        <v>1535621</v>
      </c>
      <c r="D214" s="22">
        <f>SUM(D215:D221)</f>
        <v>2054300</v>
      </c>
      <c r="E214" s="22">
        <f>SUM(E215:E221)</f>
        <v>2054300</v>
      </c>
      <c r="F214" s="22">
        <f>SUM(F215:F221)</f>
        <v>1788640</v>
      </c>
      <c r="G214" s="54">
        <f t="shared" si="14"/>
        <v>116.47665667505198</v>
      </c>
      <c r="H214" s="54">
        <f t="shared" si="15"/>
        <v>87.06810105632088</v>
      </c>
    </row>
    <row r="215" spans="1:8" ht="15" customHeight="1">
      <c r="A215" s="18" t="s">
        <v>487</v>
      </c>
      <c r="B215" s="19" t="s">
        <v>329</v>
      </c>
      <c r="C215" s="20">
        <v>253877</v>
      </c>
      <c r="D215" s="20">
        <v>255000</v>
      </c>
      <c r="E215" s="20">
        <v>255000</v>
      </c>
      <c r="F215" s="20">
        <v>201975</v>
      </c>
      <c r="G215" s="54">
        <f t="shared" si="14"/>
        <v>79.55624180213253</v>
      </c>
      <c r="H215" s="54">
        <f t="shared" si="15"/>
        <v>79.20588235294119</v>
      </c>
    </row>
    <row r="216" spans="1:8" ht="15" customHeight="1">
      <c r="A216" s="18" t="s">
        <v>488</v>
      </c>
      <c r="B216" s="19" t="s">
        <v>235</v>
      </c>
      <c r="C216" s="20">
        <v>122565</v>
      </c>
      <c r="D216" s="20">
        <v>106000</v>
      </c>
      <c r="E216" s="20">
        <v>106000</v>
      </c>
      <c r="F216" s="20">
        <v>99295</v>
      </c>
      <c r="G216" s="54">
        <f t="shared" si="14"/>
        <v>81.01415575408967</v>
      </c>
      <c r="H216" s="54">
        <f t="shared" si="15"/>
        <v>93.6745283018868</v>
      </c>
    </row>
    <row r="217" spans="1:8" ht="15" customHeight="1">
      <c r="A217" s="18" t="s">
        <v>489</v>
      </c>
      <c r="B217" s="19" t="s">
        <v>236</v>
      </c>
      <c r="C217" s="20">
        <v>228255</v>
      </c>
      <c r="D217" s="20">
        <v>275500</v>
      </c>
      <c r="E217" s="20">
        <v>275500</v>
      </c>
      <c r="F217" s="20">
        <v>250413</v>
      </c>
      <c r="G217" s="54">
        <f t="shared" si="14"/>
        <v>109.70756390878623</v>
      </c>
      <c r="H217" s="54">
        <f t="shared" si="15"/>
        <v>90.8940108892922</v>
      </c>
    </row>
    <row r="218" spans="1:8" ht="15" customHeight="1">
      <c r="A218" s="18" t="s">
        <v>490</v>
      </c>
      <c r="B218" s="19" t="s">
        <v>847</v>
      </c>
      <c r="C218" s="20">
        <v>127209</v>
      </c>
      <c r="D218" s="20">
        <v>131500</v>
      </c>
      <c r="E218" s="20">
        <v>131500</v>
      </c>
      <c r="F218" s="20">
        <v>82482</v>
      </c>
      <c r="G218" s="54">
        <f t="shared" si="14"/>
        <v>64.83975190434639</v>
      </c>
      <c r="H218" s="54">
        <f t="shared" si="15"/>
        <v>62.72395437262357</v>
      </c>
    </row>
    <row r="219" spans="1:8" ht="15" customHeight="1">
      <c r="A219" s="18" t="s">
        <v>491</v>
      </c>
      <c r="B219" s="19" t="s">
        <v>347</v>
      </c>
      <c r="C219" s="20">
        <v>412143</v>
      </c>
      <c r="D219" s="20">
        <v>442000</v>
      </c>
      <c r="E219" s="20">
        <v>442000</v>
      </c>
      <c r="F219" s="20">
        <v>428969</v>
      </c>
      <c r="G219" s="54">
        <f t="shared" si="14"/>
        <v>104.08256357623446</v>
      </c>
      <c r="H219" s="54">
        <f t="shared" si="15"/>
        <v>97.05180995475114</v>
      </c>
    </row>
    <row r="220" spans="1:8" ht="15" customHeight="1">
      <c r="A220" s="18" t="s">
        <v>704</v>
      </c>
      <c r="B220" s="19" t="s">
        <v>705</v>
      </c>
      <c r="C220" s="20">
        <v>25085</v>
      </c>
      <c r="D220" s="20">
        <v>220000</v>
      </c>
      <c r="E220" s="20">
        <v>220000</v>
      </c>
      <c r="F220" s="20">
        <v>202071</v>
      </c>
      <c r="G220" s="54">
        <f>F220/C220*100</f>
        <v>805.5451465018936</v>
      </c>
      <c r="H220" s="54">
        <f>F220/E220*100</f>
        <v>91.85045454545454</v>
      </c>
    </row>
    <row r="221" spans="1:8" ht="15" customHeight="1">
      <c r="A221" s="18" t="s">
        <v>492</v>
      </c>
      <c r="B221" s="19" t="s">
        <v>234</v>
      </c>
      <c r="C221" s="20">
        <v>366487</v>
      </c>
      <c r="D221" s="20">
        <v>624300</v>
      </c>
      <c r="E221" s="20">
        <v>624300</v>
      </c>
      <c r="F221" s="20">
        <v>523435</v>
      </c>
      <c r="G221" s="54">
        <f t="shared" si="14"/>
        <v>142.82498424227873</v>
      </c>
      <c r="H221" s="54">
        <f t="shared" si="15"/>
        <v>83.84350472529233</v>
      </c>
    </row>
    <row r="222" spans="3:8" ht="9" customHeight="1">
      <c r="C222" s="8"/>
      <c r="D222" s="8"/>
      <c r="E222" s="8"/>
      <c r="F222" s="8"/>
      <c r="G222" s="124"/>
      <c r="H222" s="124"/>
    </row>
    <row r="223" spans="1:8" ht="27" customHeight="1">
      <c r="A223" s="93" t="s">
        <v>926</v>
      </c>
      <c r="B223" s="93" t="s">
        <v>1026</v>
      </c>
      <c r="C223" s="98" t="s">
        <v>925</v>
      </c>
      <c r="D223" s="48" t="s">
        <v>862</v>
      </c>
      <c r="E223" s="48" t="s">
        <v>863</v>
      </c>
      <c r="F223" s="48" t="s">
        <v>870</v>
      </c>
      <c r="G223" s="55" t="s">
        <v>932</v>
      </c>
      <c r="H223" s="55" t="s">
        <v>933</v>
      </c>
    </row>
    <row r="224" spans="1:8" ht="9.75" customHeight="1">
      <c r="A224" s="99">
        <v>1</v>
      </c>
      <c r="B224" s="99">
        <v>2</v>
      </c>
      <c r="C224" s="55">
        <v>3</v>
      </c>
      <c r="D224" s="55">
        <v>4</v>
      </c>
      <c r="E224" s="55">
        <v>5</v>
      </c>
      <c r="F224" s="55">
        <v>6</v>
      </c>
      <c r="G224" s="55">
        <v>7</v>
      </c>
      <c r="H224" s="55">
        <v>8</v>
      </c>
    </row>
    <row r="225" spans="1:8" ht="21" customHeight="1">
      <c r="A225" s="25" t="s">
        <v>493</v>
      </c>
      <c r="B225" s="26" t="s">
        <v>237</v>
      </c>
      <c r="C225" s="22">
        <f>C226</f>
        <v>474754</v>
      </c>
      <c r="D225" s="22">
        <f>D226</f>
        <v>848600</v>
      </c>
      <c r="E225" s="22">
        <f>E226</f>
        <v>928600</v>
      </c>
      <c r="F225" s="22">
        <f>F226</f>
        <v>925434</v>
      </c>
      <c r="G225" s="54">
        <f t="shared" si="14"/>
        <v>194.92916331405317</v>
      </c>
      <c r="H225" s="54">
        <f t="shared" si="15"/>
        <v>99.65905664441094</v>
      </c>
    </row>
    <row r="226" spans="1:8" ht="18" customHeight="1">
      <c r="A226" s="25" t="s">
        <v>494</v>
      </c>
      <c r="B226" s="26" t="s">
        <v>277</v>
      </c>
      <c r="C226" s="22">
        <f>SUM(C227:C229)</f>
        <v>474754</v>
      </c>
      <c r="D226" s="22">
        <f>SUM(D227:D229)</f>
        <v>848600</v>
      </c>
      <c r="E226" s="22">
        <f>SUM(E227:E229)</f>
        <v>928600</v>
      </c>
      <c r="F226" s="22">
        <f>SUM(F227:F229)</f>
        <v>925434</v>
      </c>
      <c r="G226" s="54">
        <f t="shared" si="14"/>
        <v>194.92916331405317</v>
      </c>
      <c r="H226" s="54">
        <f t="shared" si="15"/>
        <v>99.65905664441094</v>
      </c>
    </row>
    <row r="227" spans="1:8" ht="15" customHeight="1">
      <c r="A227" s="18" t="s">
        <v>495</v>
      </c>
      <c r="B227" s="19" t="s">
        <v>238</v>
      </c>
      <c r="C227" s="20">
        <v>112932</v>
      </c>
      <c r="D227" s="20">
        <v>148600</v>
      </c>
      <c r="E227" s="20">
        <v>148600</v>
      </c>
      <c r="F227" s="20">
        <v>147564</v>
      </c>
      <c r="G227" s="54">
        <f t="shared" si="14"/>
        <v>130.6662416321326</v>
      </c>
      <c r="H227" s="54">
        <f t="shared" si="15"/>
        <v>99.3028263795424</v>
      </c>
    </row>
    <row r="228" spans="1:8" ht="15" customHeight="1">
      <c r="A228" s="18" t="s">
        <v>872</v>
      </c>
      <c r="B228" s="19" t="s">
        <v>873</v>
      </c>
      <c r="C228" s="20">
        <v>0</v>
      </c>
      <c r="D228" s="20">
        <v>345000</v>
      </c>
      <c r="E228" s="20">
        <v>425000</v>
      </c>
      <c r="F228" s="20">
        <v>423754</v>
      </c>
      <c r="G228" s="49" t="e">
        <f>F228/C228*100</f>
        <v>#DIV/0!</v>
      </c>
      <c r="H228" s="54">
        <f>F228/E228*100</f>
        <v>99.70682352941176</v>
      </c>
    </row>
    <row r="229" spans="1:8" ht="15" customHeight="1">
      <c r="A229" s="18" t="s">
        <v>496</v>
      </c>
      <c r="B229" s="19" t="s">
        <v>239</v>
      </c>
      <c r="C229" s="20">
        <v>361822</v>
      </c>
      <c r="D229" s="20">
        <v>355000</v>
      </c>
      <c r="E229" s="20">
        <v>355000</v>
      </c>
      <c r="F229" s="20">
        <v>354116</v>
      </c>
      <c r="G229" s="49">
        <f t="shared" si="14"/>
        <v>97.87022348005372</v>
      </c>
      <c r="H229" s="54">
        <f t="shared" si="15"/>
        <v>99.75098591549296</v>
      </c>
    </row>
    <row r="230" spans="1:8" ht="21" customHeight="1">
      <c r="A230" s="25" t="s">
        <v>497</v>
      </c>
      <c r="B230" s="26" t="s">
        <v>240</v>
      </c>
      <c r="C230" s="22">
        <f aca="true" t="shared" si="16" ref="C230:F231">C231</f>
        <v>0</v>
      </c>
      <c r="D230" s="22">
        <f t="shared" si="16"/>
        <v>20000</v>
      </c>
      <c r="E230" s="22">
        <f t="shared" si="16"/>
        <v>20000</v>
      </c>
      <c r="F230" s="22">
        <f t="shared" si="16"/>
        <v>0</v>
      </c>
      <c r="G230" s="54" t="e">
        <f t="shared" si="14"/>
        <v>#DIV/0!</v>
      </c>
      <c r="H230" s="54">
        <f t="shared" si="15"/>
        <v>0</v>
      </c>
    </row>
    <row r="231" spans="1:8" ht="18" customHeight="1">
      <c r="A231" s="25" t="s">
        <v>498</v>
      </c>
      <c r="B231" s="26" t="s">
        <v>278</v>
      </c>
      <c r="C231" s="22">
        <f t="shared" si="16"/>
        <v>0</v>
      </c>
      <c r="D231" s="22">
        <f t="shared" si="16"/>
        <v>20000</v>
      </c>
      <c r="E231" s="22">
        <f t="shared" si="16"/>
        <v>20000</v>
      </c>
      <c r="F231" s="22">
        <f t="shared" si="16"/>
        <v>0</v>
      </c>
      <c r="G231" s="54" t="e">
        <f t="shared" si="14"/>
        <v>#DIV/0!</v>
      </c>
      <c r="H231" s="54">
        <f t="shared" si="15"/>
        <v>0</v>
      </c>
    </row>
    <row r="232" spans="1:8" ht="15" customHeight="1">
      <c r="A232" s="18" t="s">
        <v>499</v>
      </c>
      <c r="B232" s="19" t="s">
        <v>241</v>
      </c>
      <c r="C232" s="20">
        <v>0</v>
      </c>
      <c r="D232" s="20">
        <v>20000</v>
      </c>
      <c r="E232" s="20">
        <v>20000</v>
      </c>
      <c r="F232" s="20">
        <v>0</v>
      </c>
      <c r="G232" s="54" t="e">
        <f t="shared" si="14"/>
        <v>#DIV/0!</v>
      </c>
      <c r="H232" s="54">
        <f t="shared" si="15"/>
        <v>0</v>
      </c>
    </row>
    <row r="233" spans="1:8" ht="21" customHeight="1">
      <c r="A233" s="25" t="s">
        <v>610</v>
      </c>
      <c r="B233" s="26" t="s">
        <v>612</v>
      </c>
      <c r="C233" s="22">
        <f>C234+C236</f>
        <v>1070249</v>
      </c>
      <c r="D233" s="22">
        <f>D234+D236</f>
        <v>1675000</v>
      </c>
      <c r="E233" s="22">
        <f>E234+E236</f>
        <v>1675000</v>
      </c>
      <c r="F233" s="22">
        <f>F234+F236</f>
        <v>1515407</v>
      </c>
      <c r="G233" s="54">
        <f aca="true" t="shared" si="17" ref="G233:G238">F233/C233*100</f>
        <v>141.59387208023554</v>
      </c>
      <c r="H233" s="54">
        <f aca="true" t="shared" si="18" ref="H233:H238">F233/E233*100</f>
        <v>90.47205970149254</v>
      </c>
    </row>
    <row r="234" spans="1:8" ht="18" customHeight="1">
      <c r="A234" s="25" t="s">
        <v>671</v>
      </c>
      <c r="B234" s="26" t="s">
        <v>672</v>
      </c>
      <c r="C234" s="22">
        <f>C235</f>
        <v>40000</v>
      </c>
      <c r="D234" s="22">
        <f>D235</f>
        <v>40000</v>
      </c>
      <c r="E234" s="22">
        <f>E235</f>
        <v>40000</v>
      </c>
      <c r="F234" s="22">
        <f>F235</f>
        <v>0</v>
      </c>
      <c r="G234" s="54">
        <f t="shared" si="17"/>
        <v>0</v>
      </c>
      <c r="H234" s="54">
        <f t="shared" si="18"/>
        <v>0</v>
      </c>
    </row>
    <row r="235" spans="1:8" ht="15" customHeight="1">
      <c r="A235" s="18" t="s">
        <v>614</v>
      </c>
      <c r="B235" s="19" t="s">
        <v>615</v>
      </c>
      <c r="C235" s="20">
        <v>40000</v>
      </c>
      <c r="D235" s="20">
        <v>40000</v>
      </c>
      <c r="E235" s="20">
        <v>40000</v>
      </c>
      <c r="F235" s="20">
        <v>0</v>
      </c>
      <c r="G235" s="54">
        <f t="shared" si="17"/>
        <v>0</v>
      </c>
      <c r="H235" s="54">
        <f t="shared" si="18"/>
        <v>0</v>
      </c>
    </row>
    <row r="236" spans="1:8" ht="18" customHeight="1">
      <c r="A236" s="25" t="s">
        <v>611</v>
      </c>
      <c r="B236" s="26" t="s">
        <v>613</v>
      </c>
      <c r="C236" s="22">
        <f>SUM(C237:C238)</f>
        <v>1030249</v>
      </c>
      <c r="D236" s="22">
        <f>SUM(D237:D238)</f>
        <v>1635000</v>
      </c>
      <c r="E236" s="22">
        <f>SUM(E237:E238)</f>
        <v>1635000</v>
      </c>
      <c r="F236" s="22">
        <f>SUM(F237:F238)</f>
        <v>1515407</v>
      </c>
      <c r="G236" s="54">
        <f t="shared" si="17"/>
        <v>147.09133423085098</v>
      </c>
      <c r="H236" s="54">
        <f t="shared" si="18"/>
        <v>92.68544342507646</v>
      </c>
    </row>
    <row r="237" spans="1:8" ht="15" customHeight="1">
      <c r="A237" s="18" t="s">
        <v>616</v>
      </c>
      <c r="B237" s="19" t="s">
        <v>617</v>
      </c>
      <c r="C237" s="20">
        <v>759200</v>
      </c>
      <c r="D237" s="20">
        <v>860000</v>
      </c>
      <c r="E237" s="20">
        <v>860000</v>
      </c>
      <c r="F237" s="20">
        <v>798263</v>
      </c>
      <c r="G237" s="54">
        <f t="shared" si="17"/>
        <v>105.14528451001053</v>
      </c>
      <c r="H237" s="54">
        <f t="shared" si="18"/>
        <v>92.82127906976744</v>
      </c>
    </row>
    <row r="238" spans="1:8" ht="15" customHeight="1">
      <c r="A238" s="18" t="s">
        <v>618</v>
      </c>
      <c r="B238" s="19" t="s">
        <v>619</v>
      </c>
      <c r="C238" s="20">
        <v>271049</v>
      </c>
      <c r="D238" s="20">
        <v>775000</v>
      </c>
      <c r="E238" s="20">
        <v>775000</v>
      </c>
      <c r="F238" s="20">
        <v>717144</v>
      </c>
      <c r="G238" s="54">
        <f t="shared" si="17"/>
        <v>264.58094292913825</v>
      </c>
      <c r="H238" s="54">
        <f t="shared" si="18"/>
        <v>92.53470967741936</v>
      </c>
    </row>
    <row r="239" spans="1:8" ht="21" customHeight="1">
      <c r="A239" s="25" t="s">
        <v>500</v>
      </c>
      <c r="B239" s="26" t="s">
        <v>242</v>
      </c>
      <c r="C239" s="22">
        <f>C240</f>
        <v>658323</v>
      </c>
      <c r="D239" s="22">
        <f>D240</f>
        <v>862700</v>
      </c>
      <c r="E239" s="22">
        <f>E240</f>
        <v>862700</v>
      </c>
      <c r="F239" s="22">
        <f>F240</f>
        <v>657908</v>
      </c>
      <c r="G239" s="54">
        <f t="shared" si="14"/>
        <v>99.9369610358441</v>
      </c>
      <c r="H239" s="54">
        <f t="shared" si="15"/>
        <v>76.26150457864843</v>
      </c>
    </row>
    <row r="240" spans="1:8" ht="18" customHeight="1">
      <c r="A240" s="25" t="s">
        <v>501</v>
      </c>
      <c r="B240" s="26" t="s">
        <v>536</v>
      </c>
      <c r="C240" s="22">
        <f>SUM(C241:C242)</f>
        <v>658323</v>
      </c>
      <c r="D240" s="22">
        <f>SUM(D241:D242)</f>
        <v>862700</v>
      </c>
      <c r="E240" s="22">
        <f>SUM(E241:E242)</f>
        <v>862700</v>
      </c>
      <c r="F240" s="22">
        <f>SUM(F241:F242)</f>
        <v>657908</v>
      </c>
      <c r="G240" s="54">
        <f t="shared" si="14"/>
        <v>99.9369610358441</v>
      </c>
      <c r="H240" s="54">
        <f t="shared" si="15"/>
        <v>76.26150457864843</v>
      </c>
    </row>
    <row r="241" spans="1:8" ht="15" customHeight="1">
      <c r="A241" s="18" t="s">
        <v>502</v>
      </c>
      <c r="B241" s="19" t="s">
        <v>243</v>
      </c>
      <c r="C241" s="20">
        <v>572400</v>
      </c>
      <c r="D241" s="20">
        <v>720000</v>
      </c>
      <c r="E241" s="20">
        <v>720000</v>
      </c>
      <c r="F241" s="20">
        <v>578800</v>
      </c>
      <c r="G241" s="54">
        <f t="shared" si="14"/>
        <v>101.11809923130677</v>
      </c>
      <c r="H241" s="54">
        <f t="shared" si="15"/>
        <v>80.38888888888889</v>
      </c>
    </row>
    <row r="242" spans="1:8" ht="15" customHeight="1">
      <c r="A242" s="18" t="s">
        <v>503</v>
      </c>
      <c r="B242" s="19" t="s">
        <v>244</v>
      </c>
      <c r="C242" s="20">
        <v>85923</v>
      </c>
      <c r="D242" s="20">
        <v>142700</v>
      </c>
      <c r="E242" s="20">
        <v>142700</v>
      </c>
      <c r="F242" s="20">
        <v>79108</v>
      </c>
      <c r="G242" s="54">
        <f t="shared" si="14"/>
        <v>92.06847991806617</v>
      </c>
      <c r="H242" s="54">
        <f t="shared" si="15"/>
        <v>55.43658023826209</v>
      </c>
    </row>
    <row r="243" spans="1:8" ht="21" customHeight="1">
      <c r="A243" s="25" t="s">
        <v>504</v>
      </c>
      <c r="B243" s="26" t="s">
        <v>330</v>
      </c>
      <c r="C243" s="22">
        <f>C244+C246+C248+C250</f>
        <v>6972840</v>
      </c>
      <c r="D243" s="22">
        <f>D244+D246+D248+D250</f>
        <v>5986550</v>
      </c>
      <c r="E243" s="22">
        <f>E244+E246+E248+E250</f>
        <v>5986550</v>
      </c>
      <c r="F243" s="22">
        <f>F244+F246+F248+F250</f>
        <v>5549325</v>
      </c>
      <c r="G243" s="54">
        <f t="shared" si="14"/>
        <v>79.58486068804103</v>
      </c>
      <c r="H243" s="54">
        <f t="shared" si="15"/>
        <v>92.69654475449131</v>
      </c>
    </row>
    <row r="244" spans="1:8" ht="18" customHeight="1">
      <c r="A244" s="25" t="s">
        <v>505</v>
      </c>
      <c r="B244" s="26" t="s">
        <v>279</v>
      </c>
      <c r="C244" s="22">
        <f>SUM(C245)</f>
        <v>3648703</v>
      </c>
      <c r="D244" s="22">
        <f>SUM(D245)</f>
        <v>3936000</v>
      </c>
      <c r="E244" s="22">
        <f>SUM(E245)</f>
        <v>3936000</v>
      </c>
      <c r="F244" s="22">
        <f>SUM(F245)</f>
        <v>3785798</v>
      </c>
      <c r="G244" s="54">
        <f t="shared" si="14"/>
        <v>103.75736254773271</v>
      </c>
      <c r="H244" s="54">
        <f t="shared" si="15"/>
        <v>96.18389227642277</v>
      </c>
    </row>
    <row r="245" spans="1:8" ht="15" customHeight="1">
      <c r="A245" s="18" t="s">
        <v>506</v>
      </c>
      <c r="B245" s="19" t="s">
        <v>245</v>
      </c>
      <c r="C245" s="20">
        <v>3648703</v>
      </c>
      <c r="D245" s="20">
        <v>3936000</v>
      </c>
      <c r="E245" s="20">
        <v>3936000</v>
      </c>
      <c r="F245" s="20">
        <v>3785798</v>
      </c>
      <c r="G245" s="54">
        <f t="shared" si="14"/>
        <v>103.75736254773271</v>
      </c>
      <c r="H245" s="54">
        <f t="shared" si="15"/>
        <v>96.18389227642277</v>
      </c>
    </row>
    <row r="246" spans="1:8" ht="18" customHeight="1">
      <c r="A246" s="25" t="s">
        <v>507</v>
      </c>
      <c r="B246" s="26" t="s">
        <v>280</v>
      </c>
      <c r="C246" s="22">
        <f>C247</f>
        <v>300000</v>
      </c>
      <c r="D246" s="22">
        <f>D247</f>
        <v>370000</v>
      </c>
      <c r="E246" s="22">
        <f>E247</f>
        <v>370000</v>
      </c>
      <c r="F246" s="22">
        <f>F247</f>
        <v>370000</v>
      </c>
      <c r="G246" s="54">
        <f t="shared" si="14"/>
        <v>123.33333333333334</v>
      </c>
      <c r="H246" s="54">
        <f t="shared" si="15"/>
        <v>100</v>
      </c>
    </row>
    <row r="247" spans="1:8" ht="15" customHeight="1">
      <c r="A247" s="18" t="s">
        <v>508</v>
      </c>
      <c r="B247" s="19" t="s">
        <v>246</v>
      </c>
      <c r="C247" s="20">
        <v>300000</v>
      </c>
      <c r="D247" s="20">
        <v>370000</v>
      </c>
      <c r="E247" s="20">
        <v>370000</v>
      </c>
      <c r="F247" s="20">
        <v>370000</v>
      </c>
      <c r="G247" s="54">
        <f t="shared" si="14"/>
        <v>123.33333333333334</v>
      </c>
      <c r="H247" s="54">
        <f t="shared" si="15"/>
        <v>100</v>
      </c>
    </row>
    <row r="248" spans="1:8" ht="18" customHeight="1">
      <c r="A248" s="25" t="s">
        <v>509</v>
      </c>
      <c r="B248" s="26" t="s">
        <v>281</v>
      </c>
      <c r="C248" s="22">
        <f>SUM(C249)</f>
        <v>55000</v>
      </c>
      <c r="D248" s="22">
        <f>SUM(D249)</f>
        <v>105550</v>
      </c>
      <c r="E248" s="22">
        <f>SUM(E249)</f>
        <v>105550</v>
      </c>
      <c r="F248" s="22">
        <f>SUM(F249)</f>
        <v>0</v>
      </c>
      <c r="G248" s="54">
        <f aca="true" t="shared" si="19" ref="G248:G280">F248/C248*100</f>
        <v>0</v>
      </c>
      <c r="H248" s="54">
        <f t="shared" si="15"/>
        <v>0</v>
      </c>
    </row>
    <row r="249" spans="1:8" ht="15" customHeight="1">
      <c r="A249" s="18" t="s">
        <v>510</v>
      </c>
      <c r="B249" s="19" t="s">
        <v>247</v>
      </c>
      <c r="C249" s="20">
        <v>55000</v>
      </c>
      <c r="D249" s="20">
        <v>105550</v>
      </c>
      <c r="E249" s="20">
        <v>105550</v>
      </c>
      <c r="F249" s="20">
        <v>0</v>
      </c>
      <c r="G249" s="54">
        <f t="shared" si="19"/>
        <v>0</v>
      </c>
      <c r="H249" s="54">
        <f t="shared" si="15"/>
        <v>0</v>
      </c>
    </row>
    <row r="250" spans="1:8" ht="18" customHeight="1">
      <c r="A250" s="25" t="s">
        <v>511</v>
      </c>
      <c r="B250" s="26" t="s">
        <v>282</v>
      </c>
      <c r="C250" s="22">
        <f>SUM(C251)</f>
        <v>2969137</v>
      </c>
      <c r="D250" s="22">
        <f>SUM(D251)</f>
        <v>1575000</v>
      </c>
      <c r="E250" s="22">
        <f>SUM(E251)</f>
        <v>1575000</v>
      </c>
      <c r="F250" s="22">
        <f>SUM(F251)</f>
        <v>1393527</v>
      </c>
      <c r="G250" s="54">
        <f t="shared" si="19"/>
        <v>46.93373865874158</v>
      </c>
      <c r="H250" s="54">
        <f t="shared" si="15"/>
        <v>88.47790476190475</v>
      </c>
    </row>
    <row r="251" spans="1:8" ht="15" customHeight="1">
      <c r="A251" s="18" t="s">
        <v>512</v>
      </c>
      <c r="B251" s="19" t="s">
        <v>248</v>
      </c>
      <c r="C251" s="20">
        <v>2969137</v>
      </c>
      <c r="D251" s="20">
        <v>1575000</v>
      </c>
      <c r="E251" s="20">
        <v>1575000</v>
      </c>
      <c r="F251" s="20">
        <v>1393527</v>
      </c>
      <c r="G251" s="54">
        <f t="shared" si="19"/>
        <v>46.93373865874158</v>
      </c>
      <c r="H251" s="54">
        <f t="shared" si="15"/>
        <v>88.47790476190475</v>
      </c>
    </row>
    <row r="252" spans="1:8" ht="24.75" customHeight="1">
      <c r="A252" s="27" t="s">
        <v>513</v>
      </c>
      <c r="B252" s="28" t="s">
        <v>249</v>
      </c>
      <c r="C252" s="21">
        <f>C253+C256+C275+C278</f>
        <v>11334094</v>
      </c>
      <c r="D252" s="21">
        <f>D253+D256+D275+D278</f>
        <v>15193000</v>
      </c>
      <c r="E252" s="21">
        <f>E253+E256+E275+E278</f>
        <v>15073000</v>
      </c>
      <c r="F252" s="21">
        <f>F253+F256+F275+F278</f>
        <v>11436037</v>
      </c>
      <c r="G252" s="56">
        <f>F252/C252*100</f>
        <v>100.89943669074917</v>
      </c>
      <c r="H252" s="56">
        <f>F252/E252*100</f>
        <v>75.87100776222384</v>
      </c>
    </row>
    <row r="253" spans="1:8" ht="21" customHeight="1">
      <c r="A253" s="25" t="s">
        <v>514</v>
      </c>
      <c r="B253" s="26" t="s">
        <v>331</v>
      </c>
      <c r="C253" s="22">
        <f>C254</f>
        <v>2048374</v>
      </c>
      <c r="D253" s="22">
        <f>D254</f>
        <v>850000</v>
      </c>
      <c r="E253" s="22">
        <f>E254</f>
        <v>850000</v>
      </c>
      <c r="F253" s="22">
        <f>F254</f>
        <v>737873</v>
      </c>
      <c r="G253" s="54">
        <f t="shared" si="19"/>
        <v>36.02237677299165</v>
      </c>
      <c r="H253" s="54">
        <f aca="true" t="shared" si="20" ref="H253:H280">F253/E253*100</f>
        <v>86.80858823529411</v>
      </c>
    </row>
    <row r="254" spans="1:8" ht="18" customHeight="1">
      <c r="A254" s="25" t="s">
        <v>515</v>
      </c>
      <c r="B254" s="26" t="s">
        <v>283</v>
      </c>
      <c r="C254" s="22">
        <f>SUM(C255)</f>
        <v>2048374</v>
      </c>
      <c r="D254" s="22">
        <f>SUM(D255)</f>
        <v>850000</v>
      </c>
      <c r="E254" s="22">
        <f>SUM(E255)</f>
        <v>850000</v>
      </c>
      <c r="F254" s="22">
        <f>SUM(F255)</f>
        <v>737873</v>
      </c>
      <c r="G254" s="54">
        <f t="shared" si="19"/>
        <v>36.02237677299165</v>
      </c>
      <c r="H254" s="54">
        <f t="shared" si="20"/>
        <v>86.80858823529411</v>
      </c>
    </row>
    <row r="255" spans="1:8" ht="15" customHeight="1">
      <c r="A255" s="18" t="s">
        <v>516</v>
      </c>
      <c r="B255" s="19" t="s">
        <v>250</v>
      </c>
      <c r="C255" s="20">
        <v>2048374</v>
      </c>
      <c r="D255" s="20">
        <v>850000</v>
      </c>
      <c r="E255" s="20">
        <v>850000</v>
      </c>
      <c r="F255" s="20">
        <v>737873</v>
      </c>
      <c r="G255" s="54">
        <f t="shared" si="19"/>
        <v>36.02237677299165</v>
      </c>
      <c r="H255" s="54">
        <f t="shared" si="20"/>
        <v>86.80858823529411</v>
      </c>
    </row>
    <row r="256" spans="1:8" ht="21" customHeight="1">
      <c r="A256" s="25" t="s">
        <v>517</v>
      </c>
      <c r="B256" s="26" t="s">
        <v>342</v>
      </c>
      <c r="C256" s="22">
        <f>C257+C261+C270+C272</f>
        <v>4649238</v>
      </c>
      <c r="D256" s="22">
        <f>D257+D261+D270+D272</f>
        <v>6222500</v>
      </c>
      <c r="E256" s="22">
        <f>E257+E261+E270+E272</f>
        <v>6182500</v>
      </c>
      <c r="F256" s="22">
        <f>F257+F261+F270+F272</f>
        <v>5116781</v>
      </c>
      <c r="G256" s="54">
        <f t="shared" si="19"/>
        <v>110.05633611357388</v>
      </c>
      <c r="H256" s="54">
        <f t="shared" si="20"/>
        <v>82.76232915487263</v>
      </c>
    </row>
    <row r="257" spans="1:8" ht="18" customHeight="1">
      <c r="A257" s="25" t="s">
        <v>518</v>
      </c>
      <c r="B257" s="26" t="s">
        <v>284</v>
      </c>
      <c r="C257" s="22">
        <f>SUM(C258:C260)</f>
        <v>4103293</v>
      </c>
      <c r="D257" s="22">
        <f>SUM(D258:D260)</f>
        <v>5370000</v>
      </c>
      <c r="E257" s="22">
        <f>SUM(E258:E260)</f>
        <v>5330000</v>
      </c>
      <c r="F257" s="22">
        <f>SUM(F258:F260)</f>
        <v>4390686</v>
      </c>
      <c r="G257" s="54">
        <f t="shared" si="19"/>
        <v>107.00395999018349</v>
      </c>
      <c r="H257" s="54">
        <f t="shared" si="20"/>
        <v>82.37684803001876</v>
      </c>
    </row>
    <row r="258" spans="1:8" ht="14.25" customHeight="1">
      <c r="A258" s="18" t="s">
        <v>519</v>
      </c>
      <c r="B258" s="19" t="s">
        <v>251</v>
      </c>
      <c r="C258" s="20">
        <v>16000</v>
      </c>
      <c r="D258" s="20">
        <v>350000</v>
      </c>
      <c r="E258" s="20">
        <v>350000</v>
      </c>
      <c r="F258" s="20">
        <v>146175</v>
      </c>
      <c r="G258" s="54">
        <f t="shared" si="19"/>
        <v>913.5937500000001</v>
      </c>
      <c r="H258" s="54">
        <f t="shared" si="20"/>
        <v>41.76428571428571</v>
      </c>
    </row>
    <row r="259" spans="1:8" ht="14.25" customHeight="1">
      <c r="A259" s="18" t="s">
        <v>520</v>
      </c>
      <c r="B259" s="19" t="s">
        <v>332</v>
      </c>
      <c r="C259" s="20">
        <v>3180011</v>
      </c>
      <c r="D259" s="20">
        <v>3715000</v>
      </c>
      <c r="E259" s="20">
        <v>3670000</v>
      </c>
      <c r="F259" s="20">
        <v>2963627</v>
      </c>
      <c r="G259" s="54">
        <f t="shared" si="19"/>
        <v>93.19549523570831</v>
      </c>
      <c r="H259" s="54">
        <f t="shared" si="20"/>
        <v>80.75277929155314</v>
      </c>
    </row>
    <row r="260" spans="1:8" ht="14.25" customHeight="1">
      <c r="A260" s="18" t="s">
        <v>521</v>
      </c>
      <c r="B260" s="19" t="s">
        <v>314</v>
      </c>
      <c r="C260" s="20">
        <v>907282</v>
      </c>
      <c r="D260" s="20">
        <v>1305000</v>
      </c>
      <c r="E260" s="20">
        <v>1310000</v>
      </c>
      <c r="F260" s="20">
        <v>1280884</v>
      </c>
      <c r="G260" s="54">
        <f t="shared" si="19"/>
        <v>141.17815629539658</v>
      </c>
      <c r="H260" s="54">
        <f t="shared" si="20"/>
        <v>97.77740458015268</v>
      </c>
    </row>
    <row r="261" spans="1:8" ht="18" customHeight="1">
      <c r="A261" s="25" t="s">
        <v>522</v>
      </c>
      <c r="B261" s="26" t="s">
        <v>32</v>
      </c>
      <c r="C261" s="22">
        <f>SUM(C262:C266)</f>
        <v>304936</v>
      </c>
      <c r="D261" s="22">
        <f>SUM(D262:D266)</f>
        <v>495000</v>
      </c>
      <c r="E261" s="22">
        <f>SUM(E262:E266)</f>
        <v>495000</v>
      </c>
      <c r="F261" s="22">
        <f>SUM(F262:F266)</f>
        <v>402966</v>
      </c>
      <c r="G261" s="54">
        <f t="shared" si="19"/>
        <v>132.14772935960332</v>
      </c>
      <c r="H261" s="54">
        <f t="shared" si="20"/>
        <v>81.40727272727273</v>
      </c>
    </row>
    <row r="262" spans="1:8" ht="14.25" customHeight="1">
      <c r="A262" s="18" t="s">
        <v>523</v>
      </c>
      <c r="B262" s="19" t="s">
        <v>252</v>
      </c>
      <c r="C262" s="20">
        <v>128399</v>
      </c>
      <c r="D262" s="20">
        <v>86000</v>
      </c>
      <c r="E262" s="20">
        <v>86000</v>
      </c>
      <c r="F262" s="20">
        <v>71699</v>
      </c>
      <c r="G262" s="54">
        <f t="shared" si="19"/>
        <v>55.84077757614935</v>
      </c>
      <c r="H262" s="54">
        <f t="shared" si="20"/>
        <v>83.37093023255814</v>
      </c>
    </row>
    <row r="263" spans="1:8" ht="14.25" customHeight="1">
      <c r="A263" s="18" t="s">
        <v>524</v>
      </c>
      <c r="B263" s="19" t="s">
        <v>30</v>
      </c>
      <c r="C263" s="20">
        <v>0</v>
      </c>
      <c r="D263" s="20">
        <v>5000</v>
      </c>
      <c r="E263" s="20">
        <v>5000</v>
      </c>
      <c r="F263" s="20">
        <v>4788</v>
      </c>
      <c r="G263" s="54" t="e">
        <f t="shared" si="19"/>
        <v>#DIV/0!</v>
      </c>
      <c r="H263" s="54">
        <f t="shared" si="20"/>
        <v>95.76</v>
      </c>
    </row>
    <row r="264" spans="1:8" ht="14.25" customHeight="1">
      <c r="A264" s="18" t="s">
        <v>525</v>
      </c>
      <c r="B264" s="19" t="s">
        <v>31</v>
      </c>
      <c r="C264" s="20">
        <v>16005</v>
      </c>
      <c r="D264" s="20">
        <v>12000</v>
      </c>
      <c r="E264" s="20">
        <v>12000</v>
      </c>
      <c r="F264" s="20">
        <v>7766</v>
      </c>
      <c r="G264" s="54">
        <f t="shared" si="19"/>
        <v>48.52233676975945</v>
      </c>
      <c r="H264" s="54">
        <f t="shared" si="20"/>
        <v>64.71666666666667</v>
      </c>
    </row>
    <row r="265" spans="1:8" ht="14.25" customHeight="1">
      <c r="A265" s="18" t="s">
        <v>623</v>
      </c>
      <c r="B265" s="19" t="s">
        <v>624</v>
      </c>
      <c r="C265" s="20">
        <v>3575</v>
      </c>
      <c r="D265" s="20">
        <v>5000</v>
      </c>
      <c r="E265" s="20">
        <v>5000</v>
      </c>
      <c r="F265" s="20">
        <v>2500</v>
      </c>
      <c r="G265" s="54">
        <f t="shared" si="19"/>
        <v>69.93006993006993</v>
      </c>
      <c r="H265" s="54">
        <f>F265/E265*100</f>
        <v>50</v>
      </c>
    </row>
    <row r="266" spans="1:8" ht="14.25" customHeight="1">
      <c r="A266" s="18" t="s">
        <v>526</v>
      </c>
      <c r="B266" s="19" t="s">
        <v>310</v>
      </c>
      <c r="C266" s="20">
        <v>156957</v>
      </c>
      <c r="D266" s="20">
        <v>387000</v>
      </c>
      <c r="E266" s="20">
        <v>387000</v>
      </c>
      <c r="F266" s="20">
        <v>316213</v>
      </c>
      <c r="G266" s="54">
        <f t="shared" si="19"/>
        <v>201.4647323789318</v>
      </c>
      <c r="H266" s="54">
        <f t="shared" si="20"/>
        <v>81.70878552971577</v>
      </c>
    </row>
    <row r="267" spans="3:8" ht="12" customHeight="1">
      <c r="C267" s="8"/>
      <c r="D267" s="8"/>
      <c r="E267" s="8"/>
      <c r="F267" s="8"/>
      <c r="G267" s="139"/>
      <c r="H267" s="139"/>
    </row>
    <row r="268" spans="1:8" ht="27" customHeight="1">
      <c r="A268" s="93" t="s">
        <v>926</v>
      </c>
      <c r="B268" s="93" t="s">
        <v>1026</v>
      </c>
      <c r="C268" s="98" t="s">
        <v>925</v>
      </c>
      <c r="D268" s="48" t="s">
        <v>862</v>
      </c>
      <c r="E268" s="48" t="s">
        <v>863</v>
      </c>
      <c r="F268" s="48" t="s">
        <v>870</v>
      </c>
      <c r="G268" s="109" t="s">
        <v>932</v>
      </c>
      <c r="H268" s="109" t="s">
        <v>933</v>
      </c>
    </row>
    <row r="269" spans="1:8" ht="9.75" customHeight="1">
      <c r="A269" s="99">
        <v>1</v>
      </c>
      <c r="B269" s="99">
        <v>2</v>
      </c>
      <c r="C269" s="55">
        <v>3</v>
      </c>
      <c r="D269" s="55">
        <v>4</v>
      </c>
      <c r="E269" s="55">
        <v>5</v>
      </c>
      <c r="F269" s="55">
        <v>6</v>
      </c>
      <c r="G269" s="55">
        <v>7</v>
      </c>
      <c r="H269" s="55">
        <v>8</v>
      </c>
    </row>
    <row r="270" spans="1:8" ht="18" customHeight="1">
      <c r="A270" s="25" t="s">
        <v>527</v>
      </c>
      <c r="B270" s="26" t="s">
        <v>33</v>
      </c>
      <c r="C270" s="22">
        <f>SUM(C271)</f>
        <v>117609</v>
      </c>
      <c r="D270" s="22">
        <f>SUM(D271)</f>
        <v>127000</v>
      </c>
      <c r="E270" s="22">
        <f>SUM(E271)</f>
        <v>127000</v>
      </c>
      <c r="F270" s="22">
        <f>SUM(F271)</f>
        <v>116581</v>
      </c>
      <c r="G270" s="54">
        <f t="shared" si="19"/>
        <v>99.12591723422527</v>
      </c>
      <c r="H270" s="54">
        <f t="shared" si="20"/>
        <v>91.79606299212598</v>
      </c>
    </row>
    <row r="271" spans="1:8" ht="14.25" customHeight="1">
      <c r="A271" s="18" t="s">
        <v>528</v>
      </c>
      <c r="B271" s="19" t="s">
        <v>253</v>
      </c>
      <c r="C271" s="20">
        <v>117609</v>
      </c>
      <c r="D271" s="20">
        <v>127000</v>
      </c>
      <c r="E271" s="20">
        <v>127000</v>
      </c>
      <c r="F271" s="20">
        <v>116581</v>
      </c>
      <c r="G271" s="54">
        <f t="shared" si="19"/>
        <v>99.12591723422527</v>
      </c>
      <c r="H271" s="54">
        <f t="shared" si="20"/>
        <v>91.79606299212598</v>
      </c>
    </row>
    <row r="272" spans="1:8" ht="18" customHeight="1">
      <c r="A272" s="25" t="s">
        <v>529</v>
      </c>
      <c r="B272" s="26" t="s">
        <v>34</v>
      </c>
      <c r="C272" s="22">
        <f>SUM(C273:C274)</f>
        <v>123400</v>
      </c>
      <c r="D272" s="22">
        <f>SUM(D273:D274)</f>
        <v>230500</v>
      </c>
      <c r="E272" s="22">
        <f>SUM(E273:E274)</f>
        <v>230500</v>
      </c>
      <c r="F272" s="22">
        <f>SUM(F273:F274)</f>
        <v>206548</v>
      </c>
      <c r="G272" s="54">
        <f t="shared" si="19"/>
        <v>167.3808752025932</v>
      </c>
      <c r="H272" s="54">
        <f t="shared" si="20"/>
        <v>89.60867678958785</v>
      </c>
    </row>
    <row r="273" spans="1:8" ht="14.25" customHeight="1">
      <c r="A273" s="18" t="s">
        <v>530</v>
      </c>
      <c r="B273" s="19" t="s">
        <v>254</v>
      </c>
      <c r="C273" s="20">
        <v>26139</v>
      </c>
      <c r="D273" s="20">
        <v>22500</v>
      </c>
      <c r="E273" s="20">
        <v>22500</v>
      </c>
      <c r="F273" s="20">
        <v>11871</v>
      </c>
      <c r="G273" s="54">
        <f t="shared" si="19"/>
        <v>45.41489727992655</v>
      </c>
      <c r="H273" s="54">
        <f t="shared" si="20"/>
        <v>52.76</v>
      </c>
    </row>
    <row r="274" spans="1:8" ht="14.25" customHeight="1">
      <c r="A274" s="18" t="s">
        <v>531</v>
      </c>
      <c r="B274" s="19" t="s">
        <v>334</v>
      </c>
      <c r="C274" s="20">
        <v>97261</v>
      </c>
      <c r="D274" s="20">
        <v>208000</v>
      </c>
      <c r="E274" s="20">
        <v>208000</v>
      </c>
      <c r="F274" s="20">
        <v>194677</v>
      </c>
      <c r="G274" s="54">
        <f t="shared" si="19"/>
        <v>200.159365007557</v>
      </c>
      <c r="H274" s="54">
        <f t="shared" si="20"/>
        <v>93.59471153846154</v>
      </c>
    </row>
    <row r="275" spans="1:8" ht="21" customHeight="1">
      <c r="A275" s="25" t="s">
        <v>874</v>
      </c>
      <c r="B275" s="26" t="s">
        <v>875</v>
      </c>
      <c r="C275" s="22">
        <f aca="true" t="shared" si="21" ref="C275:F276">C276</f>
        <v>0</v>
      </c>
      <c r="D275" s="22">
        <f t="shared" si="21"/>
        <v>500</v>
      </c>
      <c r="E275" s="22">
        <f t="shared" si="21"/>
        <v>500</v>
      </c>
      <c r="F275" s="22">
        <f t="shared" si="21"/>
        <v>265</v>
      </c>
      <c r="G275" s="54" t="e">
        <f>F275/C275*100</f>
        <v>#DIV/0!</v>
      </c>
      <c r="H275" s="54">
        <f>F275/E275*100</f>
        <v>53</v>
      </c>
    </row>
    <row r="276" spans="1:8" ht="18" customHeight="1">
      <c r="A276" s="25" t="s">
        <v>876</v>
      </c>
      <c r="B276" s="26" t="s">
        <v>875</v>
      </c>
      <c r="C276" s="22">
        <f t="shared" si="21"/>
        <v>0</v>
      </c>
      <c r="D276" s="22">
        <f t="shared" si="21"/>
        <v>500</v>
      </c>
      <c r="E276" s="22">
        <f t="shared" si="21"/>
        <v>500</v>
      </c>
      <c r="F276" s="22">
        <f t="shared" si="21"/>
        <v>265</v>
      </c>
      <c r="G276" s="54" t="e">
        <f>F276/C276*100</f>
        <v>#DIV/0!</v>
      </c>
      <c r="H276" s="54">
        <f>F276/E276*100</f>
        <v>53</v>
      </c>
    </row>
    <row r="277" spans="1:8" ht="14.25" customHeight="1">
      <c r="A277" s="18" t="s">
        <v>877</v>
      </c>
      <c r="B277" s="19" t="s">
        <v>878</v>
      </c>
      <c r="C277" s="20">
        <v>0</v>
      </c>
      <c r="D277" s="20">
        <v>500</v>
      </c>
      <c r="E277" s="20">
        <v>500</v>
      </c>
      <c r="F277" s="20">
        <v>265</v>
      </c>
      <c r="G277" s="54" t="e">
        <f>F277/C277*100</f>
        <v>#DIV/0!</v>
      </c>
      <c r="H277" s="54">
        <f>F277/E277*100</f>
        <v>53</v>
      </c>
    </row>
    <row r="278" spans="1:8" ht="21" customHeight="1">
      <c r="A278" s="25" t="s">
        <v>532</v>
      </c>
      <c r="B278" s="26" t="s">
        <v>538</v>
      </c>
      <c r="C278" s="22">
        <f aca="true" t="shared" si="22" ref="C278:F279">C279</f>
        <v>4636482</v>
      </c>
      <c r="D278" s="22">
        <f t="shared" si="22"/>
        <v>8120000</v>
      </c>
      <c r="E278" s="22">
        <f t="shared" si="22"/>
        <v>8040000</v>
      </c>
      <c r="F278" s="22">
        <f t="shared" si="22"/>
        <v>5581118</v>
      </c>
      <c r="G278" s="54">
        <f t="shared" si="19"/>
        <v>120.37398182501302</v>
      </c>
      <c r="H278" s="54">
        <f t="shared" si="20"/>
        <v>69.41689054726368</v>
      </c>
    </row>
    <row r="279" spans="1:8" ht="18" customHeight="1">
      <c r="A279" s="25" t="s">
        <v>533</v>
      </c>
      <c r="B279" s="26" t="s">
        <v>537</v>
      </c>
      <c r="C279" s="22">
        <f t="shared" si="22"/>
        <v>4636482</v>
      </c>
      <c r="D279" s="22">
        <f t="shared" si="22"/>
        <v>8120000</v>
      </c>
      <c r="E279" s="22">
        <f t="shared" si="22"/>
        <v>8040000</v>
      </c>
      <c r="F279" s="22">
        <f t="shared" si="22"/>
        <v>5581118</v>
      </c>
      <c r="G279" s="54">
        <f t="shared" si="19"/>
        <v>120.37398182501302</v>
      </c>
      <c r="H279" s="54">
        <f t="shared" si="20"/>
        <v>69.41689054726368</v>
      </c>
    </row>
    <row r="280" spans="1:8" ht="14.25" customHeight="1">
      <c r="A280" s="18" t="s">
        <v>534</v>
      </c>
      <c r="B280" s="19" t="s">
        <v>163</v>
      </c>
      <c r="C280" s="20">
        <v>4636482</v>
      </c>
      <c r="D280" s="20">
        <v>8120000</v>
      </c>
      <c r="E280" s="20">
        <v>8040000</v>
      </c>
      <c r="F280" s="20">
        <v>5581118</v>
      </c>
      <c r="G280" s="54">
        <f t="shared" si="19"/>
        <v>120.37398182501302</v>
      </c>
      <c r="H280" s="54">
        <f t="shared" si="20"/>
        <v>69.41689054726368</v>
      </c>
    </row>
    <row r="281" spans="1:8" ht="24.75" customHeight="1">
      <c r="A281" s="18"/>
      <c r="B281" s="28" t="s">
        <v>255</v>
      </c>
      <c r="C281" s="21">
        <f>C180+C252</f>
        <v>40962917</v>
      </c>
      <c r="D281" s="21">
        <f>D180+D252</f>
        <v>48548750</v>
      </c>
      <c r="E281" s="21">
        <f>E180+E252</f>
        <v>48548750</v>
      </c>
      <c r="F281" s="21">
        <f>F180+F252</f>
        <v>42758549</v>
      </c>
      <c r="G281" s="56">
        <f>F281/C281*100</f>
        <v>104.38355500903415</v>
      </c>
      <c r="H281" s="56">
        <f>F281/E281*100</f>
        <v>88.07342928499705</v>
      </c>
    </row>
    <row r="282" ht="25.5" customHeight="1"/>
  </sheetData>
  <sheetProtection/>
  <mergeCells count="32">
    <mergeCell ref="A39:B39"/>
    <mergeCell ref="A33:B33"/>
    <mergeCell ref="G42:H42"/>
    <mergeCell ref="A35:B35"/>
    <mergeCell ref="A26:H26"/>
    <mergeCell ref="A28:B28"/>
    <mergeCell ref="A19:H19"/>
    <mergeCell ref="A23:H23"/>
    <mergeCell ref="A25:H25"/>
    <mergeCell ref="A22:B22"/>
    <mergeCell ref="A24:B24"/>
    <mergeCell ref="A27:B27"/>
    <mergeCell ref="G222:H222"/>
    <mergeCell ref="G267:H267"/>
    <mergeCell ref="A7:E7"/>
    <mergeCell ref="F1:H1"/>
    <mergeCell ref="G13:H13"/>
    <mergeCell ref="A14:B14"/>
    <mergeCell ref="A5:H5"/>
    <mergeCell ref="A6:H6"/>
    <mergeCell ref="A16:B16"/>
    <mergeCell ref="A17:B17"/>
    <mergeCell ref="G177:H177"/>
    <mergeCell ref="A32:B32"/>
    <mergeCell ref="A36:B36"/>
    <mergeCell ref="A37:B37"/>
    <mergeCell ref="A38:B38"/>
    <mergeCell ref="A15:B15"/>
    <mergeCell ref="A18:B18"/>
    <mergeCell ref="A20:B20"/>
    <mergeCell ref="A21:B21"/>
    <mergeCell ref="A31:B31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140" zoomScaleNormal="140" workbookViewId="0" topLeftCell="A13">
      <selection activeCell="C8" sqref="C8"/>
    </sheetView>
  </sheetViews>
  <sheetFormatPr defaultColWidth="9.140625" defaultRowHeight="12.75"/>
  <cols>
    <col min="1" max="1" width="8.00390625" style="2" customWidth="1"/>
    <col min="2" max="2" width="37.7109375" style="2" customWidth="1"/>
    <col min="3" max="6" width="8.7109375" style="2" customWidth="1"/>
    <col min="7" max="8" width="5.57421875" style="50" customWidth="1"/>
    <col min="9" max="16384" width="9.140625" style="2" customWidth="1"/>
  </cols>
  <sheetData>
    <row r="1" spans="1:2" ht="51.75" customHeight="1">
      <c r="A1" s="106" t="s">
        <v>1043</v>
      </c>
      <c r="B1" s="12"/>
    </row>
    <row r="2" spans="3:8" ht="22.5" customHeight="1">
      <c r="C2" s="8"/>
      <c r="D2" s="8"/>
      <c r="E2" s="8"/>
      <c r="F2" s="8"/>
      <c r="G2" s="124" t="s">
        <v>183</v>
      </c>
      <c r="H2" s="124"/>
    </row>
    <row r="3" spans="1:8" ht="30" customHeight="1">
      <c r="A3" s="93" t="s">
        <v>934</v>
      </c>
      <c r="B3" s="93" t="s">
        <v>935</v>
      </c>
      <c r="C3" s="98" t="s">
        <v>925</v>
      </c>
      <c r="D3" s="48" t="s">
        <v>862</v>
      </c>
      <c r="E3" s="48" t="s">
        <v>863</v>
      </c>
      <c r="F3" s="48" t="s">
        <v>870</v>
      </c>
      <c r="G3" s="55" t="s">
        <v>932</v>
      </c>
      <c r="H3" s="55" t="s">
        <v>933</v>
      </c>
    </row>
    <row r="4" spans="1:8" s="50" customFormat="1" ht="9.75" customHeight="1">
      <c r="A4" s="99">
        <v>1</v>
      </c>
      <c r="B4" s="99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0" t="s">
        <v>936</v>
      </c>
      <c r="B5" s="101" t="s">
        <v>937</v>
      </c>
      <c r="C5" s="20">
        <f>'Opći dio 1-3'!C46+'Opći dio 1-3'!C96+'Opći dio 1-3'!C97+'Opći dio 1-3'!C101+'Opći dio 1-3'!C107+'Opći dio 1-3'!C108+'Opći dio 1-3'!C110+'Opći dio 1-3'!C114+'Opći dio 1-3'!C120+'Opći dio 1-3'!C122+'Opći dio 1-3'!C126+'Opći dio 1-3'!C135+'Opći dio 1-3'!C158+'Opći dio 1-3'!C162</f>
        <v>21487566</v>
      </c>
      <c r="D5" s="20">
        <f>'Opći dio 1-3'!D46+'Opći dio 1-3'!D96+'Opći dio 1-3'!D97+'Opći dio 1-3'!D101+'Opći dio 1-3'!D107+'Opći dio 1-3'!D108+'Opći dio 1-3'!D110+'Opći dio 1-3'!D114+'Opći dio 1-3'!D120+'Opći dio 1-3'!D122+'Opći dio 1-3'!D126+'Opći dio 1-3'!D135+'Opći dio 1-3'!D158+'Opći dio 1-3'!D162</f>
        <v>21631300</v>
      </c>
      <c r="E5" s="20">
        <f>'Opći dio 1-3'!E46+'Opći dio 1-3'!E96+'Opći dio 1-3'!E97+'Opći dio 1-3'!E101+'Opći dio 1-3'!E107+'Opći dio 1-3'!E108+'Opći dio 1-3'!E110+'Opći dio 1-3'!E114+'Opći dio 1-3'!E120+'Opći dio 1-3'!E122+'Opći dio 1-3'!E126+'Opći dio 1-3'!E135+'Opći dio 1-3'!E158+'Opći dio 1-3'!E162</f>
        <v>21631300</v>
      </c>
      <c r="F5" s="20">
        <f>'Opći dio 1-3'!F46+'Opći dio 1-3'!F96+'Opći dio 1-3'!F97+'Opći dio 1-3'!F101+'Opći dio 1-3'!F107+'Opći dio 1-3'!F108+'Opći dio 1-3'!F110+'Opći dio 1-3'!F114+'Opći dio 1-3'!F120+'Opći dio 1-3'!F122+'Opći dio 1-3'!F126+'Opći dio 1-3'!F135+'Opći dio 1-3'!F158+'Opći dio 1-3'!F162</f>
        <v>21370015</v>
      </c>
      <c r="G5" s="54">
        <f aca="true" t="shared" si="0" ref="G5:G10">F5/C5*100</f>
        <v>99.45293478097985</v>
      </c>
      <c r="H5" s="54">
        <f aca="true" t="shared" si="1" ref="H5:H11">F5/E5*100</f>
        <v>98.79209756232866</v>
      </c>
    </row>
    <row r="6" spans="1:8" ht="18" customHeight="1">
      <c r="A6" s="100" t="s">
        <v>938</v>
      </c>
      <c r="B6" s="101" t="s">
        <v>939</v>
      </c>
      <c r="C6" s="20">
        <f>'Opći dio 1-3'!C98+'Opći dio 1-3'!C99+'Opći dio 1-3'!C109+'Opći dio 1-3'!C133+'Opći dio 1-3'!C134+'Opći dio 1-3'!C146</f>
        <v>4740737</v>
      </c>
      <c r="D6" s="20">
        <f>'Opći dio 1-3'!D98+'Opći dio 1-3'!D99+'Opći dio 1-3'!D109+'Opći dio 1-3'!D133+'Opći dio 1-3'!D134+'Opći dio 1-3'!D146</f>
        <v>6550150</v>
      </c>
      <c r="E6" s="20">
        <f>'Opći dio 1-3'!E98+'Opći dio 1-3'!E99+'Opći dio 1-3'!E109+'Opći dio 1-3'!E133+'Opći dio 1-3'!E134+'Opći dio 1-3'!E146</f>
        <v>6550150</v>
      </c>
      <c r="F6" s="20">
        <f>'Opći dio 1-3'!F98+'Opći dio 1-3'!F99+'Opći dio 1-3'!F109+'Opći dio 1-3'!F133+'Opći dio 1-3'!F134+'Opći dio 1-3'!F146</f>
        <v>6518930</v>
      </c>
      <c r="G6" s="54">
        <f t="shared" si="0"/>
        <v>137.50878819052818</v>
      </c>
      <c r="H6" s="54">
        <f t="shared" si="1"/>
        <v>99.52336969382381</v>
      </c>
    </row>
    <row r="7" spans="1:8" ht="18" customHeight="1">
      <c r="A7" s="100" t="s">
        <v>940</v>
      </c>
      <c r="B7" s="101" t="s">
        <v>941</v>
      </c>
      <c r="C7" s="20">
        <f>'Opći dio 1-3'!C103+'Opći dio 1-3'!C112+'Opći dio 1-3'!C113+'Opći dio 1-3'!C115+'Opći dio 1-3'!C124+'Opći dio 1-3'!C125+'Opći dio 1-3'!C129+'Opći dio 1-3'!C131+'Opći dio 1-3'!C138+'Opći dio 1-3'!C140</f>
        <v>10102525</v>
      </c>
      <c r="D7" s="20">
        <f>'Opći dio 1-3'!D103+'Opći dio 1-3'!D112+'Opći dio 1-3'!D113+'Opći dio 1-3'!D115+'Opći dio 1-3'!D124+'Opći dio 1-3'!D125+'Opći dio 1-3'!D129+'Opći dio 1-3'!D131+'Opći dio 1-3'!D138+'Opći dio 1-3'!D140</f>
        <v>9895000</v>
      </c>
      <c r="E7" s="20">
        <f>'Opći dio 1-3'!E103+'Opći dio 1-3'!E112+'Opći dio 1-3'!E113+'Opći dio 1-3'!E115+'Opći dio 1-3'!E124+'Opći dio 1-3'!E125+'Opći dio 1-3'!E129+'Opći dio 1-3'!E131+'Opći dio 1-3'!E138+'Opći dio 1-3'!E140</f>
        <v>9895000</v>
      </c>
      <c r="F7" s="20">
        <f>'Opći dio 1-3'!F103+'Opći dio 1-3'!F112+'Opći dio 1-3'!F113+'Opći dio 1-3'!F115+'Opći dio 1-3'!F124+'Opći dio 1-3'!F125+'Opći dio 1-3'!F129+'Opći dio 1-3'!F131+'Opći dio 1-3'!F138+'Opći dio 1-3'!F140</f>
        <v>9709945</v>
      </c>
      <c r="G7" s="54">
        <f t="shared" si="0"/>
        <v>96.11404079673152</v>
      </c>
      <c r="H7" s="54">
        <f t="shared" si="1"/>
        <v>98.12981303688731</v>
      </c>
    </row>
    <row r="8" spans="1:8" ht="18" customHeight="1">
      <c r="A8" s="100" t="s">
        <v>942</v>
      </c>
      <c r="B8" s="101" t="s">
        <v>943</v>
      </c>
      <c r="C8" s="20">
        <f>'Opći dio 1-3'!C66</f>
        <v>3375024</v>
      </c>
      <c r="D8" s="20">
        <f>'Opći dio 1-3'!D66</f>
        <v>5220700</v>
      </c>
      <c r="E8" s="20">
        <f>'Opći dio 1-3'!E66</f>
        <v>5220700</v>
      </c>
      <c r="F8" s="20">
        <f>'Opći dio 1-3'!F66</f>
        <v>3422620</v>
      </c>
      <c r="G8" s="54">
        <f t="shared" si="0"/>
        <v>101.41024182346554</v>
      </c>
      <c r="H8" s="54">
        <f t="shared" si="1"/>
        <v>65.55864156147642</v>
      </c>
    </row>
    <row r="9" spans="1:8" ht="18" customHeight="1">
      <c r="A9" s="100" t="s">
        <v>944</v>
      </c>
      <c r="B9" s="101" t="s">
        <v>945</v>
      </c>
      <c r="C9" s="20">
        <f>'Opći dio 1-3'!C151</f>
        <v>125932</v>
      </c>
      <c r="D9" s="20">
        <f>'Opći dio 1-3'!D151</f>
        <v>165000</v>
      </c>
      <c r="E9" s="20">
        <f>'Opći dio 1-3'!E151</f>
        <v>165000</v>
      </c>
      <c r="F9" s="20">
        <f>'Opći dio 1-3'!F151</f>
        <v>155328</v>
      </c>
      <c r="G9" s="54">
        <f t="shared" si="0"/>
        <v>123.3427564082203</v>
      </c>
      <c r="H9" s="54">
        <f t="shared" si="1"/>
        <v>94.13818181818182</v>
      </c>
    </row>
    <row r="10" spans="1:8" ht="18" customHeight="1">
      <c r="A10" s="100" t="s">
        <v>946</v>
      </c>
      <c r="B10" s="101" t="s">
        <v>947</v>
      </c>
      <c r="C10" s="20">
        <f>'Opći dio 1-3'!C163</f>
        <v>16431</v>
      </c>
      <c r="D10" s="20">
        <f>'Opći dio 1-3'!D163</f>
        <v>122000</v>
      </c>
      <c r="E10" s="20">
        <f>'Opći dio 1-3'!E163</f>
        <v>122000</v>
      </c>
      <c r="F10" s="20">
        <f>'Opći dio 1-3'!F163</f>
        <v>102808</v>
      </c>
      <c r="G10" s="54">
        <f t="shared" si="0"/>
        <v>625.6953319944008</v>
      </c>
      <c r="H10" s="54">
        <f t="shared" si="1"/>
        <v>84.2688524590164</v>
      </c>
    </row>
    <row r="11" spans="1:8" ht="30" customHeight="1">
      <c r="A11" s="156" t="s">
        <v>948</v>
      </c>
      <c r="B11" s="157"/>
      <c r="C11" s="21">
        <f>SUM(C5:C10)</f>
        <v>39848215</v>
      </c>
      <c r="D11" s="21">
        <f>SUM(D5:D10)</f>
        <v>43584150</v>
      </c>
      <c r="E11" s="21">
        <f>SUM(E5:E10)</f>
        <v>43584150</v>
      </c>
      <c r="F11" s="21">
        <f>SUM(F5:F10)</f>
        <v>41279646</v>
      </c>
      <c r="G11" s="56">
        <f>F11/C11*100</f>
        <v>103.59220858449996</v>
      </c>
      <c r="H11" s="56">
        <f t="shared" si="1"/>
        <v>94.71251819755577</v>
      </c>
    </row>
    <row r="12" ht="99" customHeight="1"/>
    <row r="13" spans="1:2" ht="28.5" customHeight="1">
      <c r="A13" s="106" t="s">
        <v>1044</v>
      </c>
      <c r="B13" s="12"/>
    </row>
    <row r="14" spans="3:8" ht="22.5" customHeight="1">
      <c r="C14" s="8"/>
      <c r="D14" s="8"/>
      <c r="E14" s="8"/>
      <c r="F14" s="8"/>
      <c r="G14" s="124" t="s">
        <v>183</v>
      </c>
      <c r="H14" s="124"/>
    </row>
    <row r="15" spans="1:8" ht="30" customHeight="1">
      <c r="A15" s="93" t="s">
        <v>934</v>
      </c>
      <c r="B15" s="93" t="s">
        <v>935</v>
      </c>
      <c r="C15" s="98" t="s">
        <v>925</v>
      </c>
      <c r="D15" s="48" t="s">
        <v>862</v>
      </c>
      <c r="E15" s="48" t="s">
        <v>863</v>
      </c>
      <c r="F15" s="48" t="s">
        <v>870</v>
      </c>
      <c r="G15" s="55" t="s">
        <v>932</v>
      </c>
      <c r="H15" s="55" t="s">
        <v>933</v>
      </c>
    </row>
    <row r="16" spans="1:8" s="50" customFormat="1" ht="9.75" customHeight="1">
      <c r="A16" s="99">
        <v>1</v>
      </c>
      <c r="B16" s="99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</row>
    <row r="17" spans="1:8" ht="18" customHeight="1">
      <c r="A17" s="100" t="s">
        <v>936</v>
      </c>
      <c r="B17" s="101" t="s">
        <v>937</v>
      </c>
      <c r="C17" s="20">
        <f>C5+4372875-1214914-2866025-165903</f>
        <v>21613599</v>
      </c>
      <c r="D17" s="20">
        <f>21631300+2866000+1214000</f>
        <v>25711300</v>
      </c>
      <c r="E17" s="20">
        <f>21631300+2866000+1214000</f>
        <v>25711300</v>
      </c>
      <c r="F17" s="20">
        <f>F5+1214914+2866025-2619371</f>
        <v>22831583</v>
      </c>
      <c r="G17" s="54">
        <f aca="true" t="shared" si="2" ref="G17:G22">F17/C17*100</f>
        <v>105.63526694466756</v>
      </c>
      <c r="H17" s="54">
        <f aca="true" t="shared" si="3" ref="H17:H23">F17/E17*100</f>
        <v>88.7998000878991</v>
      </c>
    </row>
    <row r="18" spans="1:8" ht="18" customHeight="1">
      <c r="A18" s="100" t="s">
        <v>938</v>
      </c>
      <c r="B18" s="101" t="s">
        <v>939</v>
      </c>
      <c r="C18" s="20">
        <f>C6+21363+13571</f>
        <v>4775671</v>
      </c>
      <c r="D18" s="20">
        <f>6550150+64600</f>
        <v>6614750</v>
      </c>
      <c r="E18" s="20">
        <f>6550150+64600</f>
        <v>6614750</v>
      </c>
      <c r="F18" s="20">
        <f>F6+3080+27305</f>
        <v>6549315</v>
      </c>
      <c r="G18" s="54">
        <f t="shared" si="2"/>
        <v>137.1391580366403</v>
      </c>
      <c r="H18" s="54">
        <f t="shared" si="3"/>
        <v>99.0107713821384</v>
      </c>
    </row>
    <row r="19" spans="1:8" ht="18" customHeight="1">
      <c r="A19" s="100" t="s">
        <v>940</v>
      </c>
      <c r="B19" s="101" t="s">
        <v>941</v>
      </c>
      <c r="C19" s="20">
        <f>C7-220195+319607+254856+1281+29535+1194584</f>
        <v>11682193</v>
      </c>
      <c r="D19" s="20">
        <f>9895000+220000</f>
        <v>10115000</v>
      </c>
      <c r="E19" s="20">
        <f>9895000+220000</f>
        <v>10115000</v>
      </c>
      <c r="F19" s="20">
        <f>F7+220195-564624</f>
        <v>9365516</v>
      </c>
      <c r="G19" s="54">
        <f t="shared" si="2"/>
        <v>80.16916001986955</v>
      </c>
      <c r="H19" s="54">
        <f t="shared" si="3"/>
        <v>92.5903707365299</v>
      </c>
    </row>
    <row r="20" spans="1:8" ht="18" customHeight="1">
      <c r="A20" s="100" t="s">
        <v>942</v>
      </c>
      <c r="B20" s="101" t="s">
        <v>943</v>
      </c>
      <c r="C20" s="20">
        <f>C8-450000-100000+36390</f>
        <v>2861414</v>
      </c>
      <c r="D20" s="20">
        <f>5220700+450000+100000</f>
        <v>5770700</v>
      </c>
      <c r="E20" s="20">
        <f>5220700+450000+100000</f>
        <v>5770700</v>
      </c>
      <c r="F20" s="20">
        <f>F8+450000+100000-218621</f>
        <v>3753999</v>
      </c>
      <c r="G20" s="54">
        <f t="shared" si="2"/>
        <v>131.1938433236155</v>
      </c>
      <c r="H20" s="54">
        <f t="shared" si="3"/>
        <v>65.05274923319529</v>
      </c>
    </row>
    <row r="21" spans="1:8" ht="18" customHeight="1">
      <c r="A21" s="100" t="s">
        <v>944</v>
      </c>
      <c r="B21" s="101" t="s">
        <v>945</v>
      </c>
      <c r="C21" s="20">
        <f>C9</f>
        <v>125932</v>
      </c>
      <c r="D21" s="20">
        <v>165000</v>
      </c>
      <c r="E21" s="20">
        <v>165000</v>
      </c>
      <c r="F21" s="20">
        <f>F9</f>
        <v>155328</v>
      </c>
      <c r="G21" s="54">
        <f t="shared" si="2"/>
        <v>123.3427564082203</v>
      </c>
      <c r="H21" s="54">
        <f t="shared" si="3"/>
        <v>94.13818181818182</v>
      </c>
    </row>
    <row r="22" spans="1:8" ht="18" customHeight="1">
      <c r="A22" s="100" t="s">
        <v>946</v>
      </c>
      <c r="B22" s="101" t="s">
        <v>947</v>
      </c>
      <c r="C22" s="20">
        <f>C10</f>
        <v>16431</v>
      </c>
      <c r="D22" s="20">
        <f>122000+50000</f>
        <v>172000</v>
      </c>
      <c r="E22" s="20">
        <f>122000+50000</f>
        <v>172000</v>
      </c>
      <c r="F22" s="20">
        <f>F10</f>
        <v>102808</v>
      </c>
      <c r="G22" s="54">
        <f t="shared" si="2"/>
        <v>625.6953319944008</v>
      </c>
      <c r="H22" s="54">
        <f t="shared" si="3"/>
        <v>59.77209302325581</v>
      </c>
    </row>
    <row r="23" spans="1:8" ht="30" customHeight="1">
      <c r="A23" s="156" t="s">
        <v>949</v>
      </c>
      <c r="B23" s="157"/>
      <c r="C23" s="21">
        <f>SUM(C17:C22)</f>
        <v>41075240</v>
      </c>
      <c r="D23" s="21">
        <f>SUM(D17:D22)</f>
        <v>48548750</v>
      </c>
      <c r="E23" s="21">
        <f>SUM(E17:E22)</f>
        <v>48548750</v>
      </c>
      <c r="F23" s="21">
        <f>SUM(F17:F22)</f>
        <v>42758549</v>
      </c>
      <c r="G23" s="56">
        <f>F23/C23*100</f>
        <v>104.09811117354397</v>
      </c>
      <c r="H23" s="56">
        <f t="shared" si="3"/>
        <v>88.07342928499705</v>
      </c>
    </row>
    <row r="24" ht="99" customHeight="1"/>
    <row r="25" ht="54" customHeight="1"/>
    <row r="26" ht="72.75" customHeight="1"/>
    <row r="27" ht="95.25" customHeight="1"/>
    <row r="28" ht="25.5" customHeight="1"/>
  </sheetData>
  <sheetProtection/>
  <mergeCells count="4">
    <mergeCell ref="G2:H2"/>
    <mergeCell ref="A11:B11"/>
    <mergeCell ref="G14:H14"/>
    <mergeCell ref="A23:B23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140" zoomScaleNormal="140" workbookViewId="0" topLeftCell="A46">
      <selection activeCell="B11" sqref="B11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6" width="8.57421875" style="2" customWidth="1"/>
    <col min="7" max="8" width="5.421875" style="50" customWidth="1"/>
    <col min="9" max="16384" width="9.140625" style="2" customWidth="1"/>
  </cols>
  <sheetData>
    <row r="1" spans="1:2" ht="28.5" customHeight="1">
      <c r="A1" s="106" t="s">
        <v>1045</v>
      </c>
      <c r="B1" s="12"/>
    </row>
    <row r="2" spans="3:8" ht="18.75" customHeight="1">
      <c r="C2" s="8"/>
      <c r="D2" s="8"/>
      <c r="E2" s="8"/>
      <c r="F2" s="8"/>
      <c r="G2" s="124" t="s">
        <v>183</v>
      </c>
      <c r="H2" s="124"/>
    </row>
    <row r="3" spans="1:8" ht="30" customHeight="1">
      <c r="A3" s="93" t="s">
        <v>1046</v>
      </c>
      <c r="B3" s="93" t="s">
        <v>935</v>
      </c>
      <c r="C3" s="98" t="s">
        <v>925</v>
      </c>
      <c r="D3" s="48" t="s">
        <v>862</v>
      </c>
      <c r="E3" s="48" t="s">
        <v>863</v>
      </c>
      <c r="F3" s="48" t="s">
        <v>870</v>
      </c>
      <c r="G3" s="55" t="s">
        <v>932</v>
      </c>
      <c r="H3" s="55" t="s">
        <v>933</v>
      </c>
    </row>
    <row r="4" spans="1:8" s="50" customFormat="1" ht="9.75" customHeight="1">
      <c r="A4" s="99">
        <v>1</v>
      </c>
      <c r="B4" s="99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2" t="s">
        <v>950</v>
      </c>
      <c r="B5" s="103" t="s">
        <v>951</v>
      </c>
      <c r="C5" s="94">
        <f>SUM(C6:C8)</f>
        <v>9398772</v>
      </c>
      <c r="D5" s="94">
        <f>SUM(D6:D8)</f>
        <v>10811000</v>
      </c>
      <c r="E5" s="94">
        <f>SUM(E6:E8)</f>
        <v>10891000</v>
      </c>
      <c r="F5" s="94">
        <f>SUM(F6:F8)</f>
        <v>10187568</v>
      </c>
      <c r="G5" s="54">
        <f>F5/C5*100</f>
        <v>108.39254319606859</v>
      </c>
      <c r="H5" s="54">
        <f>F5/E5*100</f>
        <v>93.5411624276926</v>
      </c>
    </row>
    <row r="6" spans="1:8" ht="18" customHeight="1">
      <c r="A6" s="100" t="s">
        <v>952</v>
      </c>
      <c r="B6" s="101" t="s">
        <v>953</v>
      </c>
      <c r="C6" s="20">
        <v>5712092</v>
      </c>
      <c r="D6" s="20">
        <f>5745000+830000</f>
        <v>6575000</v>
      </c>
      <c r="E6" s="20">
        <f>D6+80000</f>
        <v>6655000</v>
      </c>
      <c r="F6" s="20">
        <v>6327244</v>
      </c>
      <c r="G6" s="54">
        <f>F6/C6*100</f>
        <v>110.76929433209408</v>
      </c>
      <c r="H6" s="54">
        <f>F6/E6*100</f>
        <v>95.07504132231405</v>
      </c>
    </row>
    <row r="7" spans="1:8" ht="18" customHeight="1">
      <c r="A7" s="100" t="s">
        <v>954</v>
      </c>
      <c r="B7" s="101" t="s">
        <v>955</v>
      </c>
      <c r="C7" s="20">
        <v>3319727</v>
      </c>
      <c r="D7" s="20">
        <v>3856000</v>
      </c>
      <c r="E7" s="20">
        <v>3856000</v>
      </c>
      <c r="F7" s="20">
        <v>3519335</v>
      </c>
      <c r="G7" s="54">
        <f>F7/C7*100</f>
        <v>106.01278358130051</v>
      </c>
      <c r="H7" s="54">
        <f>F7/E7*100</f>
        <v>91.2690612033195</v>
      </c>
    </row>
    <row r="8" spans="1:8" ht="18" customHeight="1">
      <c r="A8" s="100" t="s">
        <v>956</v>
      </c>
      <c r="B8" s="101" t="s">
        <v>957</v>
      </c>
      <c r="C8" s="20">
        <v>366953</v>
      </c>
      <c r="D8" s="20">
        <v>380000</v>
      </c>
      <c r="E8" s="20">
        <v>380000</v>
      </c>
      <c r="F8" s="20">
        <v>340989</v>
      </c>
      <c r="G8" s="54">
        <f>F8/C8*100</f>
        <v>92.9244344643592</v>
      </c>
      <c r="H8" s="54">
        <f>F8/E8*100</f>
        <v>89.73394736842106</v>
      </c>
    </row>
    <row r="9" spans="1:8" ht="18" customHeight="1">
      <c r="A9" s="102" t="s">
        <v>958</v>
      </c>
      <c r="B9" s="103" t="s">
        <v>959</v>
      </c>
      <c r="C9" s="94">
        <f>SUM(C10:C12)</f>
        <v>1878886</v>
      </c>
      <c r="D9" s="94">
        <f>SUM(D10:D12)</f>
        <v>2130000</v>
      </c>
      <c r="E9" s="94">
        <f>SUM(E10:E12)</f>
        <v>2130000</v>
      </c>
      <c r="F9" s="94">
        <f>SUM(F10:F12)</f>
        <v>2083735</v>
      </c>
      <c r="G9" s="54">
        <f aca="true" t="shared" si="0" ref="G9:G19">F9/C9*100</f>
        <v>110.90268382435124</v>
      </c>
      <c r="H9" s="54">
        <f aca="true" t="shared" si="1" ref="H9:H19">F9/E9*100</f>
        <v>97.82793427230047</v>
      </c>
    </row>
    <row r="10" spans="1:8" ht="18" customHeight="1">
      <c r="A10" s="100" t="s">
        <v>960</v>
      </c>
      <c r="B10" s="101" t="s">
        <v>961</v>
      </c>
      <c r="C10" s="20">
        <v>233886</v>
      </c>
      <c r="D10" s="20">
        <v>310000</v>
      </c>
      <c r="E10" s="20">
        <v>310000</v>
      </c>
      <c r="F10" s="20">
        <v>303735</v>
      </c>
      <c r="G10" s="54">
        <f t="shared" si="0"/>
        <v>129.8645493958595</v>
      </c>
      <c r="H10" s="54">
        <f t="shared" si="1"/>
        <v>97.9790322580645</v>
      </c>
    </row>
    <row r="11" spans="1:8" ht="18" customHeight="1">
      <c r="A11" s="100" t="s">
        <v>962</v>
      </c>
      <c r="B11" s="101" t="s">
        <v>963</v>
      </c>
      <c r="C11" s="20">
        <v>1635000</v>
      </c>
      <c r="D11" s="20">
        <v>1800000</v>
      </c>
      <c r="E11" s="20">
        <v>1800000</v>
      </c>
      <c r="F11" s="20">
        <v>1770000</v>
      </c>
      <c r="G11" s="54">
        <f t="shared" si="0"/>
        <v>108.25688073394495</v>
      </c>
      <c r="H11" s="54">
        <f t="shared" si="1"/>
        <v>98.33333333333333</v>
      </c>
    </row>
    <row r="12" spans="1:8" ht="18" customHeight="1">
      <c r="A12" s="100" t="s">
        <v>964</v>
      </c>
      <c r="B12" s="101" t="s">
        <v>965</v>
      </c>
      <c r="C12" s="20">
        <v>10000</v>
      </c>
      <c r="D12" s="20">
        <v>20000</v>
      </c>
      <c r="E12" s="20">
        <v>20000</v>
      </c>
      <c r="F12" s="20">
        <v>10000</v>
      </c>
      <c r="G12" s="54">
        <f t="shared" si="0"/>
        <v>100</v>
      </c>
      <c r="H12" s="54">
        <f t="shared" si="1"/>
        <v>50</v>
      </c>
    </row>
    <row r="13" spans="1:8" ht="18" customHeight="1">
      <c r="A13" s="102" t="s">
        <v>966</v>
      </c>
      <c r="B13" s="103" t="s">
        <v>967</v>
      </c>
      <c r="C13" s="94">
        <f>SUM(C14:C16)</f>
        <v>3711196</v>
      </c>
      <c r="D13" s="94">
        <f>SUM(D14:D16)</f>
        <v>4230000</v>
      </c>
      <c r="E13" s="94">
        <f>SUM(E14:E16)</f>
        <v>4230000</v>
      </c>
      <c r="F13" s="94">
        <f>SUM(F14:F16)</f>
        <v>3926798</v>
      </c>
      <c r="G13" s="54">
        <f t="shared" si="0"/>
        <v>105.80950184253271</v>
      </c>
      <c r="H13" s="54">
        <f t="shared" si="1"/>
        <v>92.83210401891253</v>
      </c>
    </row>
    <row r="14" spans="1:8" ht="18" customHeight="1">
      <c r="A14" s="100" t="s">
        <v>1018</v>
      </c>
      <c r="B14" s="101" t="s">
        <v>1019</v>
      </c>
      <c r="C14" s="20">
        <v>0</v>
      </c>
      <c r="D14" s="20">
        <v>20000</v>
      </c>
      <c r="E14" s="20">
        <v>20000</v>
      </c>
      <c r="F14" s="20">
        <v>0</v>
      </c>
      <c r="G14" s="54" t="e">
        <f t="shared" si="0"/>
        <v>#DIV/0!</v>
      </c>
      <c r="H14" s="54">
        <f t="shared" si="1"/>
        <v>0</v>
      </c>
    </row>
    <row r="15" spans="1:8" ht="18" customHeight="1">
      <c r="A15" s="100" t="s">
        <v>968</v>
      </c>
      <c r="B15" s="101" t="s">
        <v>969</v>
      </c>
      <c r="C15" s="20">
        <v>3711196</v>
      </c>
      <c r="D15" s="20">
        <f>3000000+1180000</f>
        <v>4180000</v>
      </c>
      <c r="E15" s="20">
        <f>3000000+1180000</f>
        <v>4180000</v>
      </c>
      <c r="F15" s="20">
        <v>3896798</v>
      </c>
      <c r="G15" s="54">
        <f>F15/C15*100</f>
        <v>105.0011370997382</v>
      </c>
      <c r="H15" s="54">
        <f>F15/E15*100</f>
        <v>93.22483253588517</v>
      </c>
    </row>
    <row r="16" spans="1:8" ht="18" customHeight="1">
      <c r="A16" s="100" t="s">
        <v>970</v>
      </c>
      <c r="B16" s="101" t="s">
        <v>971</v>
      </c>
      <c r="C16" s="20">
        <v>0</v>
      </c>
      <c r="D16" s="20">
        <v>30000</v>
      </c>
      <c r="E16" s="20">
        <v>30000</v>
      </c>
      <c r="F16" s="20">
        <v>30000</v>
      </c>
      <c r="G16" s="54" t="e">
        <f t="shared" si="0"/>
        <v>#DIV/0!</v>
      </c>
      <c r="H16" s="54">
        <f t="shared" si="1"/>
        <v>100</v>
      </c>
    </row>
    <row r="17" spans="1:8" ht="18" customHeight="1">
      <c r="A17" s="102" t="s">
        <v>972</v>
      </c>
      <c r="B17" s="103" t="s">
        <v>973</v>
      </c>
      <c r="C17" s="94">
        <f>SUM(C18:C19)</f>
        <v>2368610</v>
      </c>
      <c r="D17" s="94">
        <f>SUM(D18:D19)</f>
        <v>1810000</v>
      </c>
      <c r="E17" s="94">
        <f>SUM(E18:E19)</f>
        <v>1810000</v>
      </c>
      <c r="F17" s="94">
        <f>SUM(F18:F19)</f>
        <v>1565848</v>
      </c>
      <c r="G17" s="54">
        <f t="shared" si="0"/>
        <v>66.10830824829752</v>
      </c>
      <c r="H17" s="54">
        <f t="shared" si="1"/>
        <v>86.51093922651934</v>
      </c>
    </row>
    <row r="18" spans="1:8" ht="18" customHeight="1">
      <c r="A18" s="100" t="s">
        <v>974</v>
      </c>
      <c r="B18" s="101" t="s">
        <v>975</v>
      </c>
      <c r="C18" s="20">
        <v>141110</v>
      </c>
      <c r="D18" s="20">
        <v>960000</v>
      </c>
      <c r="E18" s="20">
        <v>960000</v>
      </c>
      <c r="F18" s="20">
        <v>776566</v>
      </c>
      <c r="G18" s="54">
        <f t="shared" si="0"/>
        <v>550.3266954857912</v>
      </c>
      <c r="H18" s="54">
        <f t="shared" si="1"/>
        <v>80.89229166666667</v>
      </c>
    </row>
    <row r="19" spans="1:8" ht="18" customHeight="1">
      <c r="A19" s="100" t="s">
        <v>976</v>
      </c>
      <c r="B19" s="101" t="s">
        <v>977</v>
      </c>
      <c r="C19" s="20">
        <v>2227500</v>
      </c>
      <c r="D19" s="20">
        <v>850000</v>
      </c>
      <c r="E19" s="20">
        <v>850000</v>
      </c>
      <c r="F19" s="20">
        <v>789282</v>
      </c>
      <c r="G19" s="54">
        <f t="shared" si="0"/>
        <v>35.433535353535355</v>
      </c>
      <c r="H19" s="54">
        <f t="shared" si="1"/>
        <v>92.85670588235294</v>
      </c>
    </row>
    <row r="20" spans="1:8" ht="18" customHeight="1">
      <c r="A20" s="102" t="s">
        <v>978</v>
      </c>
      <c r="B20" s="103" t="s">
        <v>979</v>
      </c>
      <c r="C20" s="94">
        <f>SUM(C21:C24)</f>
        <v>9015126</v>
      </c>
      <c r="D20" s="94">
        <f>SUM(D21:D24)</f>
        <v>9020000</v>
      </c>
      <c r="E20" s="94">
        <f>SUM(E21:E24)</f>
        <v>9020000</v>
      </c>
      <c r="F20" s="94">
        <f>SUM(F21:F24)</f>
        <v>8057806</v>
      </c>
      <c r="G20" s="54">
        <f>F20/C20*100</f>
        <v>89.3809581807287</v>
      </c>
      <c r="H20" s="54">
        <f>F20/E20*100</f>
        <v>89.33266075388026</v>
      </c>
    </row>
    <row r="21" spans="1:8" ht="18" customHeight="1">
      <c r="A21" s="100" t="s">
        <v>980</v>
      </c>
      <c r="B21" s="101" t="s">
        <v>981</v>
      </c>
      <c r="C21" s="20">
        <v>450358</v>
      </c>
      <c r="D21" s="20">
        <v>1015000</v>
      </c>
      <c r="E21" s="20">
        <v>1015000</v>
      </c>
      <c r="F21" s="20">
        <v>955230</v>
      </c>
      <c r="G21" s="54">
        <f aca="true" t="shared" si="2" ref="G21:G28">F21/C21*100</f>
        <v>212.1045923465332</v>
      </c>
      <c r="H21" s="54">
        <f aca="true" t="shared" si="3" ref="H21:H28">F21/E21*100</f>
        <v>94.11133004926108</v>
      </c>
    </row>
    <row r="22" spans="1:8" ht="18" customHeight="1">
      <c r="A22" s="100" t="s">
        <v>982</v>
      </c>
      <c r="B22" s="101" t="s">
        <v>983</v>
      </c>
      <c r="C22" s="20">
        <v>50000</v>
      </c>
      <c r="D22" s="20">
        <v>140000</v>
      </c>
      <c r="E22" s="20">
        <v>140000</v>
      </c>
      <c r="F22" s="20">
        <v>133541</v>
      </c>
      <c r="G22" s="54">
        <f>F22/C22*100</f>
        <v>267.082</v>
      </c>
      <c r="H22" s="54">
        <f>F22/E22*100</f>
        <v>95.38642857142857</v>
      </c>
    </row>
    <row r="23" spans="1:8" ht="18" customHeight="1">
      <c r="A23" s="100" t="s">
        <v>984</v>
      </c>
      <c r="B23" s="101" t="s">
        <v>985</v>
      </c>
      <c r="C23" s="20">
        <v>1498746</v>
      </c>
      <c r="D23" s="20">
        <v>2115000</v>
      </c>
      <c r="E23" s="20">
        <v>2115000</v>
      </c>
      <c r="F23" s="20">
        <v>2098309</v>
      </c>
      <c r="G23" s="54">
        <f>F23/C23*100</f>
        <v>140.00431027005243</v>
      </c>
      <c r="H23" s="54">
        <f>F23/E23*100</f>
        <v>99.21082742316784</v>
      </c>
    </row>
    <row r="24" spans="1:8" ht="18" customHeight="1">
      <c r="A24" s="100" t="s">
        <v>986</v>
      </c>
      <c r="B24" s="101" t="s">
        <v>987</v>
      </c>
      <c r="C24" s="20">
        <v>7016022</v>
      </c>
      <c r="D24" s="20">
        <v>5750000</v>
      </c>
      <c r="E24" s="20">
        <v>5750000</v>
      </c>
      <c r="F24" s="20">
        <v>4870726</v>
      </c>
      <c r="G24" s="54">
        <f t="shared" si="2"/>
        <v>69.42290089740311</v>
      </c>
      <c r="H24" s="54">
        <f t="shared" si="3"/>
        <v>84.70827826086956</v>
      </c>
    </row>
    <row r="25" spans="1:8" ht="18" customHeight="1">
      <c r="A25" s="102" t="s">
        <v>988</v>
      </c>
      <c r="B25" s="103" t="s">
        <v>989</v>
      </c>
      <c r="C25" s="94">
        <f>SUM(C26:C26)</f>
        <v>678500</v>
      </c>
      <c r="D25" s="94">
        <f>SUM(D26:D26)</f>
        <v>760000</v>
      </c>
      <c r="E25" s="94">
        <f>SUM(E26:E26)</f>
        <v>760000</v>
      </c>
      <c r="F25" s="94">
        <f>SUM(F26:F26)</f>
        <v>660000</v>
      </c>
      <c r="G25" s="54">
        <f t="shared" si="2"/>
        <v>97.27339719970523</v>
      </c>
      <c r="H25" s="54">
        <f t="shared" si="3"/>
        <v>86.8421052631579</v>
      </c>
    </row>
    <row r="26" spans="1:8" ht="18" customHeight="1">
      <c r="A26" s="100" t="s">
        <v>990</v>
      </c>
      <c r="B26" s="101" t="s">
        <v>991</v>
      </c>
      <c r="C26" s="20">
        <v>678500</v>
      </c>
      <c r="D26" s="20">
        <v>760000</v>
      </c>
      <c r="E26" s="20">
        <v>760000</v>
      </c>
      <c r="F26" s="20">
        <v>660000</v>
      </c>
      <c r="G26" s="54">
        <f t="shared" si="2"/>
        <v>97.27339719970523</v>
      </c>
      <c r="H26" s="54">
        <f t="shared" si="3"/>
        <v>86.8421052631579</v>
      </c>
    </row>
    <row r="27" spans="1:8" ht="18" customHeight="1">
      <c r="A27" s="102" t="s">
        <v>992</v>
      </c>
      <c r="B27" s="103" t="s">
        <v>993</v>
      </c>
      <c r="C27" s="94">
        <f>SUM(C28:C30)</f>
        <v>9289694</v>
      </c>
      <c r="D27" s="94">
        <f>SUM(D28:D30)</f>
        <v>14307350</v>
      </c>
      <c r="E27" s="94">
        <f>SUM(E28:E30)</f>
        <v>14227350</v>
      </c>
      <c r="F27" s="94">
        <f>SUM(F28:F30)</f>
        <v>11338513</v>
      </c>
      <c r="G27" s="54">
        <f t="shared" si="2"/>
        <v>122.05475228785791</v>
      </c>
      <c r="H27" s="54">
        <f t="shared" si="3"/>
        <v>79.69518568110013</v>
      </c>
    </row>
    <row r="28" spans="1:8" ht="18" customHeight="1">
      <c r="A28" s="100" t="s">
        <v>1016</v>
      </c>
      <c r="B28" s="101" t="s">
        <v>1017</v>
      </c>
      <c r="C28" s="20">
        <v>1085412</v>
      </c>
      <c r="D28" s="20">
        <v>2605000</v>
      </c>
      <c r="E28" s="20">
        <v>2605000</v>
      </c>
      <c r="F28" s="20">
        <v>1569346</v>
      </c>
      <c r="G28" s="54">
        <f t="shared" si="2"/>
        <v>144.58528190217172</v>
      </c>
      <c r="H28" s="54">
        <f t="shared" si="3"/>
        <v>60.243608445297504</v>
      </c>
    </row>
    <row r="29" spans="1:8" ht="18" customHeight="1">
      <c r="A29" s="100" t="s">
        <v>994</v>
      </c>
      <c r="B29" s="101" t="s">
        <v>995</v>
      </c>
      <c r="C29" s="20">
        <v>8054282</v>
      </c>
      <c r="D29" s="20">
        <v>11552350</v>
      </c>
      <c r="E29" s="20">
        <f>D29-80000</f>
        <v>11472350</v>
      </c>
      <c r="F29" s="20">
        <v>9625167</v>
      </c>
      <c r="G29" s="54">
        <f aca="true" t="shared" si="4" ref="G29:G34">F29/C29*100</f>
        <v>119.50372485095507</v>
      </c>
      <c r="H29" s="54">
        <f aca="true" t="shared" si="5" ref="H29:H34">F29/E29*100</f>
        <v>83.89882630847211</v>
      </c>
    </row>
    <row r="30" spans="1:8" ht="18" customHeight="1">
      <c r="A30" s="100" t="s">
        <v>996</v>
      </c>
      <c r="B30" s="101" t="s">
        <v>997</v>
      </c>
      <c r="C30" s="20">
        <v>150000</v>
      </c>
      <c r="D30" s="20">
        <v>150000</v>
      </c>
      <c r="E30" s="20">
        <v>150000</v>
      </c>
      <c r="F30" s="20">
        <v>144000</v>
      </c>
      <c r="G30" s="54">
        <f t="shared" si="4"/>
        <v>96</v>
      </c>
      <c r="H30" s="54">
        <f t="shared" si="5"/>
        <v>96</v>
      </c>
    </row>
    <row r="31" spans="1:8" ht="18" customHeight="1">
      <c r="A31" s="102" t="s">
        <v>998</v>
      </c>
      <c r="B31" s="103" t="s">
        <v>999</v>
      </c>
      <c r="C31" s="94">
        <f>SUM(C32:C33)</f>
        <v>3643458</v>
      </c>
      <c r="D31" s="94">
        <f>SUM(D32:D33)</f>
        <v>4262700</v>
      </c>
      <c r="E31" s="94">
        <f>SUM(E32:E33)</f>
        <v>4262700</v>
      </c>
      <c r="F31" s="94">
        <f>SUM(F32:F33)</f>
        <v>4060293</v>
      </c>
      <c r="G31" s="54">
        <f>F31/C31*100</f>
        <v>111.44064237875118</v>
      </c>
      <c r="H31" s="54">
        <f>F31/E31*100</f>
        <v>95.25167147582519</v>
      </c>
    </row>
    <row r="32" spans="1:8" ht="18" customHeight="1">
      <c r="A32" s="100" t="s">
        <v>1000</v>
      </c>
      <c r="B32" s="101" t="s">
        <v>1001</v>
      </c>
      <c r="C32" s="20">
        <v>3612996</v>
      </c>
      <c r="D32" s="20">
        <f>3632700+530000</f>
        <v>4162700</v>
      </c>
      <c r="E32" s="20">
        <v>4162700</v>
      </c>
      <c r="F32" s="20">
        <v>4028744</v>
      </c>
      <c r="G32" s="54">
        <f>F32/C32*100</f>
        <v>111.50701523057319</v>
      </c>
      <c r="H32" s="54">
        <f>F32/E32*100</f>
        <v>96.78199245681888</v>
      </c>
    </row>
    <row r="33" spans="1:8" ht="18" customHeight="1">
      <c r="A33" s="100" t="s">
        <v>1002</v>
      </c>
      <c r="B33" s="101" t="s">
        <v>1003</v>
      </c>
      <c r="C33" s="20">
        <v>30462</v>
      </c>
      <c r="D33" s="20">
        <v>100000</v>
      </c>
      <c r="E33" s="20">
        <v>100000</v>
      </c>
      <c r="F33" s="20">
        <v>31549</v>
      </c>
      <c r="G33" s="54">
        <f>F33/C33*100</f>
        <v>103.56838027706652</v>
      </c>
      <c r="H33" s="54">
        <f>F33/E33*100</f>
        <v>31.549</v>
      </c>
    </row>
    <row r="34" spans="1:8" ht="18" customHeight="1">
      <c r="A34" s="102" t="s">
        <v>1004</v>
      </c>
      <c r="B34" s="103" t="s">
        <v>1005</v>
      </c>
      <c r="C34" s="94">
        <f>SUM(C35:C40)</f>
        <v>978675</v>
      </c>
      <c r="D34" s="94">
        <f>SUM(D35:D40)</f>
        <v>1217700</v>
      </c>
      <c r="E34" s="94">
        <f>SUM(E35:E40)</f>
        <v>1217700</v>
      </c>
      <c r="F34" s="94">
        <f>SUM(F35:F40)</f>
        <v>877988</v>
      </c>
      <c r="G34" s="54">
        <f t="shared" si="4"/>
        <v>89.71190640406672</v>
      </c>
      <c r="H34" s="54">
        <f t="shared" si="5"/>
        <v>72.10215980947689</v>
      </c>
    </row>
    <row r="35" spans="1:8" ht="18" customHeight="1">
      <c r="A35" s="100" t="s">
        <v>1006</v>
      </c>
      <c r="B35" s="101" t="s">
        <v>1007</v>
      </c>
      <c r="C35" s="20">
        <v>60000</v>
      </c>
      <c r="D35" s="20">
        <v>65000</v>
      </c>
      <c r="E35" s="20">
        <v>65000</v>
      </c>
      <c r="F35" s="20">
        <v>45000</v>
      </c>
      <c r="G35" s="54">
        <f aca="true" t="shared" si="6" ref="G35:G41">F35/C35*100</f>
        <v>75</v>
      </c>
      <c r="H35" s="54">
        <f aca="true" t="shared" si="7" ref="H35:H41">F35/E35*100</f>
        <v>69.23076923076923</v>
      </c>
    </row>
    <row r="36" spans="1:8" ht="18" customHeight="1">
      <c r="A36" s="100" t="s">
        <v>1020</v>
      </c>
      <c r="B36" s="101" t="s">
        <v>1021</v>
      </c>
      <c r="C36" s="20">
        <v>0</v>
      </c>
      <c r="D36" s="20">
        <v>50000</v>
      </c>
      <c r="E36" s="20">
        <v>50000</v>
      </c>
      <c r="F36" s="20">
        <v>0</v>
      </c>
      <c r="G36" s="54" t="e">
        <f t="shared" si="6"/>
        <v>#DIV/0!</v>
      </c>
      <c r="H36" s="54">
        <f t="shared" si="7"/>
        <v>0</v>
      </c>
    </row>
    <row r="37" spans="1:8" ht="18" customHeight="1">
      <c r="A37" s="100" t="s">
        <v>1008</v>
      </c>
      <c r="B37" s="101" t="s">
        <v>1009</v>
      </c>
      <c r="C37" s="20">
        <v>249200</v>
      </c>
      <c r="D37" s="20">
        <v>340000</v>
      </c>
      <c r="E37" s="20">
        <v>340000</v>
      </c>
      <c r="F37" s="20">
        <v>209400</v>
      </c>
      <c r="G37" s="54">
        <f t="shared" si="6"/>
        <v>84.02889245585875</v>
      </c>
      <c r="H37" s="54">
        <f t="shared" si="7"/>
        <v>61.588235294117645</v>
      </c>
    </row>
    <row r="38" spans="1:8" ht="18" customHeight="1">
      <c r="A38" s="100" t="s">
        <v>1010</v>
      </c>
      <c r="B38" s="101" t="s">
        <v>1011</v>
      </c>
      <c r="C38" s="20">
        <v>5700</v>
      </c>
      <c r="D38" s="20">
        <v>10700</v>
      </c>
      <c r="E38" s="20">
        <v>10700</v>
      </c>
      <c r="F38" s="20">
        <v>5700</v>
      </c>
      <c r="G38" s="54">
        <f t="shared" si="6"/>
        <v>100</v>
      </c>
      <c r="H38" s="54">
        <f t="shared" si="7"/>
        <v>53.271028037383175</v>
      </c>
    </row>
    <row r="39" spans="1:8" ht="18" customHeight="1">
      <c r="A39" s="100" t="s">
        <v>1012</v>
      </c>
      <c r="B39" s="101" t="s">
        <v>1013</v>
      </c>
      <c r="C39" s="20">
        <v>443423</v>
      </c>
      <c r="D39" s="20">
        <v>552000</v>
      </c>
      <c r="E39" s="20">
        <v>552000</v>
      </c>
      <c r="F39" s="20">
        <v>442808</v>
      </c>
      <c r="G39" s="54">
        <f t="shared" si="6"/>
        <v>99.86130624708235</v>
      </c>
      <c r="H39" s="54">
        <f t="shared" si="7"/>
        <v>80.21884057971015</v>
      </c>
    </row>
    <row r="40" spans="1:8" ht="18" customHeight="1">
      <c r="A40" s="100" t="s">
        <v>1014</v>
      </c>
      <c r="B40" s="101" t="s">
        <v>1015</v>
      </c>
      <c r="C40" s="20">
        <v>220352</v>
      </c>
      <c r="D40" s="20">
        <v>200000</v>
      </c>
      <c r="E40" s="20">
        <v>200000</v>
      </c>
      <c r="F40" s="20">
        <v>175080</v>
      </c>
      <c r="G40" s="54">
        <f t="shared" si="6"/>
        <v>79.45469067673541</v>
      </c>
      <c r="H40" s="54">
        <f t="shared" si="7"/>
        <v>87.53999999999999</v>
      </c>
    </row>
    <row r="41" spans="1:8" ht="30" customHeight="1">
      <c r="A41" s="156" t="s">
        <v>949</v>
      </c>
      <c r="B41" s="157"/>
      <c r="C41" s="21">
        <f>C5+C9+C13+C17+C20+C25+C27+C31+C34</f>
        <v>40962917</v>
      </c>
      <c r="D41" s="21">
        <f>D5+D9+D13+D17+D20+D25+D27+D31+D34</f>
        <v>48548750</v>
      </c>
      <c r="E41" s="21">
        <f>E5+E9+E13+E17+E20+E25+E27+E31+E34</f>
        <v>48548750</v>
      </c>
      <c r="F41" s="21">
        <f>F5+F9+F13+F17+F20+F25+F27+F31+F34</f>
        <v>42758549</v>
      </c>
      <c r="G41" s="56">
        <f t="shared" si="6"/>
        <v>104.38355500903415</v>
      </c>
      <c r="H41" s="56">
        <f t="shared" si="7"/>
        <v>88.07342928499705</v>
      </c>
    </row>
    <row r="42" ht="99" customHeight="1"/>
    <row r="43" ht="54" customHeight="1"/>
    <row r="44" ht="72.75" customHeight="1"/>
    <row r="45" ht="95.25" customHeight="1"/>
    <row r="46" ht="25.5" customHeight="1"/>
  </sheetData>
  <sheetProtection/>
  <mergeCells count="2">
    <mergeCell ref="G2:H2"/>
    <mergeCell ref="A41:B41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140" zoomScaleNormal="140" workbookViewId="0" topLeftCell="A16">
      <selection activeCell="B10" sqref="B10"/>
    </sheetView>
  </sheetViews>
  <sheetFormatPr defaultColWidth="9.140625" defaultRowHeight="12.75"/>
  <cols>
    <col min="1" max="1" width="9.00390625" style="2" customWidth="1"/>
    <col min="2" max="2" width="47.8515625" style="2" customWidth="1"/>
    <col min="3" max="6" width="10.7109375" style="2" customWidth="1"/>
    <col min="7" max="8" width="6.7109375" style="50" customWidth="1"/>
    <col min="9" max="16384" width="9.140625" style="2" customWidth="1"/>
  </cols>
  <sheetData>
    <row r="1" spans="1:2" ht="37.5" customHeight="1">
      <c r="A1" s="110" t="s">
        <v>1047</v>
      </c>
      <c r="B1" s="12"/>
    </row>
    <row r="2" spans="3:8" ht="33.75" customHeight="1">
      <c r="C2" s="8"/>
      <c r="D2" s="8"/>
      <c r="E2" s="8"/>
      <c r="F2" s="8"/>
      <c r="G2" s="124" t="s">
        <v>183</v>
      </c>
      <c r="H2" s="124"/>
    </row>
    <row r="3" spans="1:8" ht="27" customHeight="1">
      <c r="A3" s="93" t="s">
        <v>926</v>
      </c>
      <c r="B3" s="93" t="s">
        <v>1025</v>
      </c>
      <c r="C3" s="98" t="s">
        <v>925</v>
      </c>
      <c r="D3" s="48" t="s">
        <v>862</v>
      </c>
      <c r="E3" s="48" t="s">
        <v>863</v>
      </c>
      <c r="F3" s="48" t="s">
        <v>870</v>
      </c>
      <c r="G3" s="55" t="s">
        <v>932</v>
      </c>
      <c r="H3" s="55" t="s">
        <v>933</v>
      </c>
    </row>
    <row r="4" spans="1:8" ht="11.25" customHeight="1">
      <c r="A4" s="99">
        <v>1</v>
      </c>
      <c r="B4" s="99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24.75" customHeight="1">
      <c r="A5" s="111" t="s">
        <v>570</v>
      </c>
      <c r="B5" s="112" t="s">
        <v>848</v>
      </c>
      <c r="C5" s="92">
        <f>C6</f>
        <v>0</v>
      </c>
      <c r="D5" s="92">
        <f>D6</f>
        <v>0</v>
      </c>
      <c r="E5" s="92">
        <f>E6</f>
        <v>0</v>
      </c>
      <c r="F5" s="92">
        <f>F6</f>
        <v>0</v>
      </c>
      <c r="G5" s="113" t="e">
        <f aca="true" t="shared" si="0" ref="G5:G13">F5/C5*100</f>
        <v>#DIV/0!</v>
      </c>
      <c r="H5" s="113" t="e">
        <f aca="true" t="shared" si="1" ref="H5:H13">F5/E5*100</f>
        <v>#DIV/0!</v>
      </c>
    </row>
    <row r="6" spans="1:8" ht="21" customHeight="1">
      <c r="A6" s="114" t="s">
        <v>571</v>
      </c>
      <c r="B6" s="115" t="s">
        <v>849</v>
      </c>
      <c r="C6" s="5">
        <f aca="true" t="shared" si="2" ref="C6:F7">SUM(C7)</f>
        <v>0</v>
      </c>
      <c r="D6" s="5">
        <f t="shared" si="2"/>
        <v>0</v>
      </c>
      <c r="E6" s="5">
        <f t="shared" si="2"/>
        <v>0</v>
      </c>
      <c r="F6" s="5">
        <f t="shared" si="2"/>
        <v>0</v>
      </c>
      <c r="G6" s="14" t="e">
        <f t="shared" si="0"/>
        <v>#DIV/0!</v>
      </c>
      <c r="H6" s="14" t="e">
        <f t="shared" si="1"/>
        <v>#DIV/0!</v>
      </c>
    </row>
    <row r="7" spans="1:8" ht="18" customHeight="1">
      <c r="A7" s="114" t="s">
        <v>572</v>
      </c>
      <c r="B7" s="115" t="s">
        <v>850</v>
      </c>
      <c r="C7" s="5">
        <f t="shared" si="2"/>
        <v>0</v>
      </c>
      <c r="D7" s="5">
        <f t="shared" si="2"/>
        <v>0</v>
      </c>
      <c r="E7" s="5">
        <f t="shared" si="2"/>
        <v>0</v>
      </c>
      <c r="F7" s="5">
        <f t="shared" si="2"/>
        <v>0</v>
      </c>
      <c r="G7" s="14" t="e">
        <f t="shared" si="0"/>
        <v>#DIV/0!</v>
      </c>
      <c r="H7" s="14" t="e">
        <f t="shared" si="1"/>
        <v>#DIV/0!</v>
      </c>
    </row>
    <row r="8" spans="1:8" ht="15" customHeight="1">
      <c r="A8" s="41" t="s">
        <v>573</v>
      </c>
      <c r="B8" s="68" t="s">
        <v>851</v>
      </c>
      <c r="C8" s="4">
        <v>0</v>
      </c>
      <c r="D8" s="4">
        <v>0</v>
      </c>
      <c r="E8" s="4">
        <v>0</v>
      </c>
      <c r="F8" s="4">
        <v>0</v>
      </c>
      <c r="G8" s="14" t="e">
        <f t="shared" si="0"/>
        <v>#DIV/0!</v>
      </c>
      <c r="H8" s="14" t="e">
        <f t="shared" si="1"/>
        <v>#DIV/0!</v>
      </c>
    </row>
    <row r="9" spans="1:8" ht="25.5" customHeight="1">
      <c r="A9" s="111" t="s">
        <v>535</v>
      </c>
      <c r="B9" s="112" t="s">
        <v>295</v>
      </c>
      <c r="C9" s="92">
        <f aca="true" t="shared" si="3" ref="C9:F10">C10</f>
        <v>112323</v>
      </c>
      <c r="D9" s="92">
        <f t="shared" si="3"/>
        <v>0</v>
      </c>
      <c r="E9" s="92">
        <f t="shared" si="3"/>
        <v>0</v>
      </c>
      <c r="F9" s="92">
        <f t="shared" si="3"/>
        <v>0</v>
      </c>
      <c r="G9" s="113">
        <f t="shared" si="0"/>
        <v>0</v>
      </c>
      <c r="H9" s="113" t="e">
        <f t="shared" si="1"/>
        <v>#DIV/0!</v>
      </c>
    </row>
    <row r="10" spans="1:8" ht="21" customHeight="1">
      <c r="A10" s="114" t="s">
        <v>578</v>
      </c>
      <c r="B10" s="115" t="s">
        <v>579</v>
      </c>
      <c r="C10" s="5">
        <f t="shared" si="3"/>
        <v>112323</v>
      </c>
      <c r="D10" s="5">
        <f t="shared" si="3"/>
        <v>0</v>
      </c>
      <c r="E10" s="5">
        <f t="shared" si="3"/>
        <v>0</v>
      </c>
      <c r="F10" s="5">
        <f t="shared" si="3"/>
        <v>0</v>
      </c>
      <c r="G10" s="14">
        <f t="shared" si="0"/>
        <v>0</v>
      </c>
      <c r="H10" s="14" t="e">
        <f t="shared" si="1"/>
        <v>#DIV/0!</v>
      </c>
    </row>
    <row r="11" spans="1:8" ht="18" customHeight="1">
      <c r="A11" s="114" t="s">
        <v>580</v>
      </c>
      <c r="B11" s="115" t="s">
        <v>581</v>
      </c>
      <c r="C11" s="5">
        <f>SUM(C12)</f>
        <v>112323</v>
      </c>
      <c r="D11" s="5">
        <f>SUM(D12)</f>
        <v>0</v>
      </c>
      <c r="E11" s="5">
        <f>SUM(E12)</f>
        <v>0</v>
      </c>
      <c r="F11" s="5">
        <f>SUM(F12)</f>
        <v>0</v>
      </c>
      <c r="G11" s="14">
        <f t="shared" si="0"/>
        <v>0</v>
      </c>
      <c r="H11" s="14" t="e">
        <f t="shared" si="1"/>
        <v>#DIV/0!</v>
      </c>
    </row>
    <row r="12" spans="1:8" ht="15" customHeight="1">
      <c r="A12" s="41" t="s">
        <v>582</v>
      </c>
      <c r="B12" s="68" t="s">
        <v>583</v>
      </c>
      <c r="C12" s="4">
        <v>112323</v>
      </c>
      <c r="D12" s="4">
        <v>0</v>
      </c>
      <c r="E12" s="4">
        <v>0</v>
      </c>
      <c r="F12" s="4">
        <v>0</v>
      </c>
      <c r="G12" s="14">
        <f t="shared" si="0"/>
        <v>0</v>
      </c>
      <c r="H12" s="14" t="e">
        <f t="shared" si="1"/>
        <v>#DIV/0!</v>
      </c>
    </row>
    <row r="13" spans="1:8" ht="25.5" customHeight="1">
      <c r="A13" s="3"/>
      <c r="B13" s="112" t="s">
        <v>928</v>
      </c>
      <c r="C13" s="92">
        <f>C5-C9</f>
        <v>-112323</v>
      </c>
      <c r="D13" s="92">
        <f>D5-D9</f>
        <v>0</v>
      </c>
      <c r="E13" s="92">
        <f>E5-E9</f>
        <v>0</v>
      </c>
      <c r="F13" s="92">
        <f>F5-F9</f>
        <v>0</v>
      </c>
      <c r="G13" s="113">
        <f t="shared" si="0"/>
        <v>0</v>
      </c>
      <c r="H13" s="113" t="e">
        <f t="shared" si="1"/>
        <v>#DIV/0!</v>
      </c>
    </row>
    <row r="14" ht="42.75" customHeight="1"/>
  </sheetData>
  <sheetProtection/>
  <mergeCells count="1">
    <mergeCell ref="G2:H2"/>
  </mergeCells>
  <printOptions/>
  <pageMargins left="0.9448818897637796" right="0.5905511811023623" top="0.9448818897637796" bottom="0.7874015748031497" header="0.5118110236220472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40" zoomScaleNormal="140" workbookViewId="0" topLeftCell="A1">
      <selection activeCell="B11" sqref="B11"/>
    </sheetView>
  </sheetViews>
  <sheetFormatPr defaultColWidth="9.140625" defaultRowHeight="12.75"/>
  <cols>
    <col min="1" max="1" width="10.421875" style="2" customWidth="1"/>
    <col min="2" max="2" width="52.140625" style="2" customWidth="1"/>
    <col min="3" max="4" width="10.7109375" style="2" customWidth="1"/>
    <col min="5" max="5" width="5.57421875" style="50" customWidth="1"/>
    <col min="6" max="16384" width="9.140625" style="2" customWidth="1"/>
  </cols>
  <sheetData>
    <row r="1" spans="1:2" ht="51.75" customHeight="1">
      <c r="A1" s="106" t="s">
        <v>1048</v>
      </c>
      <c r="B1" s="12"/>
    </row>
    <row r="2" spans="3:5" ht="38.25" customHeight="1">
      <c r="C2" s="8"/>
      <c r="D2" s="124" t="s">
        <v>183</v>
      </c>
      <c r="E2" s="124"/>
    </row>
    <row r="3" spans="1:5" ht="27" customHeight="1">
      <c r="A3" s="93" t="s">
        <v>926</v>
      </c>
      <c r="B3" s="93" t="s">
        <v>927</v>
      </c>
      <c r="C3" s="98" t="s">
        <v>925</v>
      </c>
      <c r="D3" s="48" t="s">
        <v>870</v>
      </c>
      <c r="E3" s="55" t="s">
        <v>554</v>
      </c>
    </row>
    <row r="4" spans="1:5" ht="11.25" customHeight="1">
      <c r="A4" s="99">
        <v>1</v>
      </c>
      <c r="B4" s="99">
        <v>2</v>
      </c>
      <c r="C4" s="55">
        <v>3</v>
      </c>
      <c r="D4" s="55">
        <v>4</v>
      </c>
      <c r="E4" s="55">
        <v>5</v>
      </c>
    </row>
    <row r="5" spans="1:5" ht="25.5" customHeight="1">
      <c r="A5" s="111" t="s">
        <v>535</v>
      </c>
      <c r="B5" s="112" t="s">
        <v>295</v>
      </c>
      <c r="C5" s="92">
        <f>C6</f>
        <v>112323</v>
      </c>
      <c r="D5" s="92">
        <f>D6</f>
        <v>0</v>
      </c>
      <c r="E5" s="113">
        <f>D5/C5*100</f>
        <v>0</v>
      </c>
    </row>
    <row r="6" spans="1:5" ht="21" customHeight="1">
      <c r="A6" s="114" t="s">
        <v>578</v>
      </c>
      <c r="B6" s="115" t="s">
        <v>579</v>
      </c>
      <c r="C6" s="5">
        <f>C7</f>
        <v>112323</v>
      </c>
      <c r="D6" s="5">
        <f>D7</f>
        <v>0</v>
      </c>
      <c r="E6" s="14">
        <f>D6/C6*100</f>
        <v>0</v>
      </c>
    </row>
    <row r="7" spans="1:5" ht="18" customHeight="1">
      <c r="A7" s="114" t="s">
        <v>580</v>
      </c>
      <c r="B7" s="115" t="s">
        <v>581</v>
      </c>
      <c r="C7" s="5">
        <f>SUM(C8)</f>
        <v>112323</v>
      </c>
      <c r="D7" s="5">
        <f>SUM(D8)</f>
        <v>0</v>
      </c>
      <c r="E7" s="14">
        <f>D7/C7*100</f>
        <v>0</v>
      </c>
    </row>
    <row r="8" spans="1:5" ht="15" customHeight="1">
      <c r="A8" s="41" t="s">
        <v>582</v>
      </c>
      <c r="B8" s="68" t="s">
        <v>583</v>
      </c>
      <c r="C8" s="4">
        <f>C9</f>
        <v>112323</v>
      </c>
      <c r="D8" s="4">
        <f>D9</f>
        <v>0</v>
      </c>
      <c r="E8" s="14">
        <f>D8/C8*100</f>
        <v>0</v>
      </c>
    </row>
    <row r="9" spans="1:5" ht="15" customHeight="1">
      <c r="A9" s="41" t="s">
        <v>1024</v>
      </c>
      <c r="B9" s="68" t="s">
        <v>1023</v>
      </c>
      <c r="C9" s="4">
        <v>112323</v>
      </c>
      <c r="D9" s="4">
        <v>0</v>
      </c>
      <c r="E9" s="14">
        <f>D9/C9*100</f>
        <v>0</v>
      </c>
    </row>
  </sheetData>
  <sheetProtection/>
  <mergeCells count="1">
    <mergeCell ref="D2:E2"/>
  </mergeCells>
  <printOptions/>
  <pageMargins left="1.3385826771653544" right="0.984251968503937" top="1.3385826771653544" bottom="0.5905511811023623" header="0.5118110236220472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="140" zoomScaleNormal="140" workbookViewId="0" topLeftCell="A1">
      <selection activeCell="C17" sqref="C17:C18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6" width="10.7109375" style="2" customWidth="1"/>
    <col min="7" max="8" width="7.7109375" style="50" customWidth="1"/>
    <col min="9" max="16384" width="9.140625" style="2" customWidth="1"/>
  </cols>
  <sheetData>
    <row r="1" spans="1:2" ht="37.5" customHeight="1">
      <c r="A1" s="106" t="s">
        <v>1049</v>
      </c>
      <c r="B1" s="12"/>
    </row>
    <row r="2" spans="3:8" ht="45.75" customHeight="1">
      <c r="C2" s="8"/>
      <c r="D2" s="8"/>
      <c r="E2" s="8"/>
      <c r="F2" s="8"/>
      <c r="G2" s="124" t="s">
        <v>183</v>
      </c>
      <c r="H2" s="124"/>
    </row>
    <row r="3" spans="1:8" ht="27" customHeight="1">
      <c r="A3" s="108" t="s">
        <v>926</v>
      </c>
      <c r="B3" s="108" t="s">
        <v>1025</v>
      </c>
      <c r="C3" s="116" t="s">
        <v>925</v>
      </c>
      <c r="D3" s="117" t="s">
        <v>862</v>
      </c>
      <c r="E3" s="117" t="s">
        <v>863</v>
      </c>
      <c r="F3" s="117" t="s">
        <v>870</v>
      </c>
      <c r="G3" s="117" t="s">
        <v>932</v>
      </c>
      <c r="H3" s="117" t="s">
        <v>933</v>
      </c>
    </row>
    <row r="4" spans="1:8" ht="11.25" customHeight="1">
      <c r="A4" s="122">
        <v>1</v>
      </c>
      <c r="B4" s="122">
        <v>2</v>
      </c>
      <c r="C4" s="123">
        <v>3</v>
      </c>
      <c r="D4" s="123">
        <v>4</v>
      </c>
      <c r="E4" s="123">
        <v>5</v>
      </c>
      <c r="F4" s="123">
        <v>6</v>
      </c>
      <c r="G4" s="123">
        <v>7</v>
      </c>
      <c r="H4" s="123">
        <v>8</v>
      </c>
    </row>
    <row r="5" spans="1:8" ht="27.75" customHeight="1">
      <c r="A5" s="158" t="s">
        <v>1027</v>
      </c>
      <c r="B5" s="159"/>
      <c r="C5" s="118">
        <v>112323</v>
      </c>
      <c r="D5" s="118">
        <v>0</v>
      </c>
      <c r="E5" s="118">
        <v>0</v>
      </c>
      <c r="F5" s="118">
        <v>0</v>
      </c>
      <c r="G5" s="119">
        <f>F5/C5*100</f>
        <v>0</v>
      </c>
      <c r="H5" s="119" t="e">
        <f>F5/E5*100</f>
        <v>#DIV/0!</v>
      </c>
    </row>
    <row r="6" spans="1:8" ht="25.5" customHeight="1">
      <c r="A6" s="160" t="s">
        <v>1028</v>
      </c>
      <c r="B6" s="161"/>
      <c r="C6" s="120">
        <f>C5</f>
        <v>112323</v>
      </c>
      <c r="D6" s="120">
        <f>D5</f>
        <v>0</v>
      </c>
      <c r="E6" s="120">
        <f>E5</f>
        <v>0</v>
      </c>
      <c r="F6" s="120">
        <f>F5</f>
        <v>0</v>
      </c>
      <c r="G6" s="121">
        <f>F6/C6*100</f>
        <v>0</v>
      </c>
      <c r="H6" s="121" t="e">
        <f>F6/E6*100</f>
        <v>#DIV/0!</v>
      </c>
    </row>
  </sheetData>
  <sheetProtection/>
  <mergeCells count="3">
    <mergeCell ref="G2:H2"/>
    <mergeCell ref="A5:B5"/>
    <mergeCell ref="A6:B6"/>
  </mergeCells>
  <printOptions/>
  <pageMargins left="1.141732283464567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34">
      <selection activeCell="B8" sqref="B8:C8"/>
    </sheetView>
  </sheetViews>
  <sheetFormatPr defaultColWidth="21.421875" defaultRowHeight="12.75"/>
  <cols>
    <col min="1" max="1" width="18.00390625" style="38" customWidth="1"/>
    <col min="2" max="2" width="21.421875" style="38" customWidth="1"/>
    <col min="3" max="3" width="46.00390625" style="38" customWidth="1"/>
    <col min="4" max="6" width="17.7109375" style="38" customWidth="1"/>
    <col min="7" max="7" width="11.7109375" style="38" customWidth="1"/>
    <col min="8" max="16384" width="21.421875" style="38" customWidth="1"/>
  </cols>
  <sheetData>
    <row r="1" spans="1:7" ht="82.5" customHeight="1">
      <c r="A1" s="173" t="s">
        <v>1050</v>
      </c>
      <c r="B1" s="173"/>
      <c r="C1" s="173"/>
      <c r="D1" s="173"/>
      <c r="E1" s="173"/>
      <c r="F1" s="173"/>
      <c r="G1" s="173"/>
    </row>
    <row r="2" ht="45" customHeight="1"/>
    <row r="3" spans="1:7" ht="18" customHeight="1">
      <c r="A3" s="171" t="s">
        <v>555</v>
      </c>
      <c r="B3" s="174" t="s">
        <v>556</v>
      </c>
      <c r="C3" s="175"/>
      <c r="D3" s="171" t="s">
        <v>864</v>
      </c>
      <c r="E3" s="171" t="s">
        <v>865</v>
      </c>
      <c r="F3" s="171" t="s">
        <v>866</v>
      </c>
      <c r="G3" s="170" t="s">
        <v>836</v>
      </c>
    </row>
    <row r="4" spans="1:7" ht="22.5" customHeight="1">
      <c r="A4" s="172"/>
      <c r="B4" s="176"/>
      <c r="C4" s="177"/>
      <c r="D4" s="172"/>
      <c r="E4" s="172"/>
      <c r="F4" s="172"/>
      <c r="G4" s="170"/>
    </row>
    <row r="5" spans="1:7" ht="18" customHeight="1">
      <c r="A5" s="39">
        <v>1</v>
      </c>
      <c r="B5" s="178">
        <v>2</v>
      </c>
      <c r="C5" s="178"/>
      <c r="D5" s="39">
        <v>3</v>
      </c>
      <c r="E5" s="39">
        <v>4</v>
      </c>
      <c r="F5" s="39">
        <v>5</v>
      </c>
      <c r="G5" s="39">
        <v>6</v>
      </c>
    </row>
    <row r="6" spans="1:7" ht="49.5" customHeight="1">
      <c r="A6" s="42" t="s">
        <v>560</v>
      </c>
      <c r="B6" s="179" t="s">
        <v>564</v>
      </c>
      <c r="C6" s="180"/>
      <c r="D6" s="88">
        <v>49794690</v>
      </c>
      <c r="E6" s="88">
        <v>49794690</v>
      </c>
      <c r="F6" s="88">
        <v>41075240</v>
      </c>
      <c r="G6" s="40">
        <f>F6/E6*100</f>
        <v>82.48919714130162</v>
      </c>
    </row>
    <row r="7" spans="1:7" ht="37.5" customHeight="1">
      <c r="A7" s="44" t="s">
        <v>561</v>
      </c>
      <c r="B7" s="162" t="s">
        <v>557</v>
      </c>
      <c r="C7" s="163"/>
      <c r="D7" s="89">
        <v>44310700</v>
      </c>
      <c r="E7" s="89">
        <v>44310700</v>
      </c>
      <c r="F7" s="89">
        <v>38696239</v>
      </c>
      <c r="G7" s="40">
        <f>F7/E7*100</f>
        <v>87.32933354697624</v>
      </c>
    </row>
    <row r="8" spans="1:7" ht="37.5" customHeight="1">
      <c r="A8" s="45" t="s">
        <v>562</v>
      </c>
      <c r="B8" s="164" t="s">
        <v>558</v>
      </c>
      <c r="C8" s="165"/>
      <c r="D8" s="90">
        <v>3632700</v>
      </c>
      <c r="E8" s="90">
        <v>3632700</v>
      </c>
      <c r="F8" s="90">
        <v>3499302</v>
      </c>
      <c r="G8" s="40">
        <f>F8/E8*100</f>
        <v>96.32785531422908</v>
      </c>
    </row>
    <row r="9" spans="1:7" ht="37.5" customHeight="1">
      <c r="A9" s="46" t="s">
        <v>563</v>
      </c>
      <c r="B9" s="166" t="s">
        <v>559</v>
      </c>
      <c r="C9" s="167"/>
      <c r="D9" s="90">
        <v>605350</v>
      </c>
      <c r="E9" s="90">
        <v>605350</v>
      </c>
      <c r="F9" s="90">
        <v>563008</v>
      </c>
      <c r="G9" s="40">
        <f>F9/E9*100</f>
        <v>93.00536879491203</v>
      </c>
    </row>
    <row r="10" spans="1:7" ht="39" customHeight="1">
      <c r="A10" s="43"/>
      <c r="B10" s="168" t="s">
        <v>568</v>
      </c>
      <c r="C10" s="169"/>
      <c r="D10" s="91">
        <f>D7+D8+D9</f>
        <v>48548750</v>
      </c>
      <c r="E10" s="91">
        <f>E7+E8+E9</f>
        <v>48548750</v>
      </c>
      <c r="F10" s="91">
        <f>F7+F8+F9</f>
        <v>42758549</v>
      </c>
      <c r="G10" s="47">
        <f>F10/E10*100</f>
        <v>88.07342928499705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A1:G1"/>
    <mergeCell ref="B3:C4"/>
    <mergeCell ref="A3:A4"/>
    <mergeCell ref="B5:C5"/>
    <mergeCell ref="B6:C6"/>
    <mergeCell ref="D3:D4"/>
    <mergeCell ref="B7:C7"/>
    <mergeCell ref="B8:C8"/>
    <mergeCell ref="B9:C9"/>
    <mergeCell ref="B10:C10"/>
    <mergeCell ref="G3:G4"/>
    <mergeCell ref="E3:E4"/>
    <mergeCell ref="F3:F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07"/>
  <sheetViews>
    <sheetView tabSelected="1" zoomScale="84" zoomScaleNormal="84" zoomScaleSheetLayoutView="50" workbookViewId="0" topLeftCell="A145">
      <selection activeCell="B31" sqref="B31"/>
    </sheetView>
  </sheetViews>
  <sheetFormatPr defaultColWidth="9.140625" defaultRowHeight="12.75"/>
  <cols>
    <col min="1" max="1" width="8.140625" style="2" customWidth="1"/>
    <col min="2" max="2" width="56.00390625" style="2" customWidth="1"/>
    <col min="3" max="5" width="11.7109375" style="2" customWidth="1"/>
    <col min="6" max="6" width="8.28125" style="2" customWidth="1"/>
    <col min="7" max="16384" width="9.140625" style="2" customWidth="1"/>
  </cols>
  <sheetData>
    <row r="1" ht="11.25" customHeight="1"/>
    <row r="2" spans="1:7" ht="22.5" customHeight="1">
      <c r="A2" s="208" t="s">
        <v>1051</v>
      </c>
      <c r="B2" s="208"/>
      <c r="C2" s="208"/>
      <c r="D2" s="208"/>
      <c r="E2" s="208"/>
      <c r="F2" s="208"/>
      <c r="G2" s="59"/>
    </row>
    <row r="3" ht="18.75" customHeight="1"/>
    <row r="4" spans="1:6" ht="30" customHeight="1">
      <c r="A4" s="209" t="s">
        <v>565</v>
      </c>
      <c r="B4" s="210"/>
      <c r="C4" s="13" t="s">
        <v>867</v>
      </c>
      <c r="D4" s="13" t="s">
        <v>868</v>
      </c>
      <c r="E4" s="13" t="s">
        <v>869</v>
      </c>
      <c r="F4" s="13" t="s">
        <v>554</v>
      </c>
    </row>
    <row r="5" spans="1:6" ht="11.25" customHeight="1">
      <c r="A5" s="211">
        <v>1</v>
      </c>
      <c r="B5" s="210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14" t="s">
        <v>566</v>
      </c>
      <c r="B6" s="210"/>
      <c r="C6" s="60">
        <f>C7+C497+C553</f>
        <v>48548750</v>
      </c>
      <c r="D6" s="60">
        <f>D7+D497+D553</f>
        <v>48548750</v>
      </c>
      <c r="E6" s="60">
        <f>E7+E497+E553</f>
        <v>42758549</v>
      </c>
      <c r="F6" s="61">
        <f aca="true" t="shared" si="0" ref="F6:F15">E6/D6*100</f>
        <v>88.07342928499705</v>
      </c>
    </row>
    <row r="7" spans="1:6" ht="36" customHeight="1">
      <c r="A7" s="213" t="s">
        <v>567</v>
      </c>
      <c r="B7" s="210"/>
      <c r="C7" s="62">
        <f>C14+C64+C77+C96+C103+C126+C146+C155+C170+C195+C209+C214+C226+C249+C262+C278+C288+C325+C416+C421+C440+C454</f>
        <v>44310700</v>
      </c>
      <c r="D7" s="62">
        <f>D14+D64+D77+D96+D103+D126+D146+D155+D170+D195+D209+D214+D226+D249+D262+D278+D288+D325+D416+D421+D440+D454</f>
        <v>44310700</v>
      </c>
      <c r="E7" s="62">
        <f>E14+E64+E77+E96+E103+E126+E146+E155+E170+E195+E209+E214+E226+E249+E262+E278+E288+E325+E416+E421+E440+E454</f>
        <v>38696239</v>
      </c>
      <c r="F7" s="61">
        <f t="shared" si="0"/>
        <v>87.32933354697624</v>
      </c>
    </row>
    <row r="8" spans="1:6" ht="18" customHeight="1">
      <c r="A8" s="215" t="s">
        <v>1034</v>
      </c>
      <c r="B8" s="216"/>
      <c r="C8" s="4">
        <v>22408400</v>
      </c>
      <c r="D8" s="4">
        <v>22408400</v>
      </c>
      <c r="E8" s="4">
        <f>22831583-E498-E554</f>
        <v>19683123</v>
      </c>
      <c r="F8" s="14">
        <f t="shared" si="0"/>
        <v>87.83814551685974</v>
      </c>
    </row>
    <row r="9" spans="1:6" ht="18" customHeight="1">
      <c r="A9" s="215" t="s">
        <v>1035</v>
      </c>
      <c r="B9" s="216"/>
      <c r="C9" s="4">
        <v>5786600</v>
      </c>
      <c r="D9" s="4">
        <v>5786600</v>
      </c>
      <c r="E9" s="4">
        <f>6549315-E499-E555</f>
        <v>5730400</v>
      </c>
      <c r="F9" s="14">
        <f t="shared" si="0"/>
        <v>99.02879065427021</v>
      </c>
    </row>
    <row r="10" spans="1:6" ht="18" customHeight="1">
      <c r="A10" s="215" t="s">
        <v>1036</v>
      </c>
      <c r="B10" s="216"/>
      <c r="C10" s="4">
        <v>10115000</v>
      </c>
      <c r="D10" s="4">
        <v>10115000</v>
      </c>
      <c r="E10" s="4">
        <v>9365516</v>
      </c>
      <c r="F10" s="14">
        <f t="shared" si="0"/>
        <v>92.5903707365299</v>
      </c>
    </row>
    <row r="11" spans="1:6" ht="18" customHeight="1">
      <c r="A11" s="215" t="s">
        <v>1037</v>
      </c>
      <c r="B11" s="216"/>
      <c r="C11" s="4">
        <v>5688700</v>
      </c>
      <c r="D11" s="4">
        <v>5688700</v>
      </c>
      <c r="E11" s="4">
        <v>3674392</v>
      </c>
      <c r="F11" s="14">
        <f t="shared" si="0"/>
        <v>64.5910665002549</v>
      </c>
    </row>
    <row r="12" spans="1:6" ht="18" customHeight="1">
      <c r="A12" s="215" t="s">
        <v>1038</v>
      </c>
      <c r="B12" s="216"/>
      <c r="C12" s="4">
        <v>140000</v>
      </c>
      <c r="D12" s="4">
        <v>140000</v>
      </c>
      <c r="E12" s="4">
        <f>155328-E501-E557</f>
        <v>140000</v>
      </c>
      <c r="F12" s="14">
        <f t="shared" si="0"/>
        <v>100</v>
      </c>
    </row>
    <row r="13" spans="1:6" ht="18" customHeight="1">
      <c r="A13" s="215" t="s">
        <v>1039</v>
      </c>
      <c r="B13" s="216"/>
      <c r="C13" s="4">
        <v>172000</v>
      </c>
      <c r="D13" s="4">
        <v>172000</v>
      </c>
      <c r="E13" s="4">
        <v>102808</v>
      </c>
      <c r="F13" s="14">
        <f t="shared" si="0"/>
        <v>59.77209302325581</v>
      </c>
    </row>
    <row r="14" spans="1:6" ht="30" customHeight="1">
      <c r="A14" s="185" t="s">
        <v>625</v>
      </c>
      <c r="B14" s="185"/>
      <c r="C14" s="63">
        <f>C15+C45+C54</f>
        <v>5403000</v>
      </c>
      <c r="D14" s="63">
        <f>D15+D45+D54</f>
        <v>5403000</v>
      </c>
      <c r="E14" s="63">
        <f>E15+E45+E54</f>
        <v>5149224</v>
      </c>
      <c r="F14" s="14">
        <f t="shared" si="0"/>
        <v>95.30305385896723</v>
      </c>
    </row>
    <row r="15" spans="1:6" ht="25.5" customHeight="1">
      <c r="A15" s="195" t="s">
        <v>626</v>
      </c>
      <c r="B15" s="196"/>
      <c r="C15" s="64">
        <f>C16+C24</f>
        <v>4819000</v>
      </c>
      <c r="D15" s="64">
        <f>D16+D24</f>
        <v>4819000</v>
      </c>
      <c r="E15" s="64">
        <f>E16+E24</f>
        <v>4626356</v>
      </c>
      <c r="F15" s="14">
        <f t="shared" si="0"/>
        <v>96.00240713841046</v>
      </c>
    </row>
    <row r="16" spans="1:6" ht="21" customHeight="1">
      <c r="A16" s="41">
        <v>31</v>
      </c>
      <c r="B16" s="68" t="s">
        <v>38</v>
      </c>
      <c r="C16" s="4">
        <f>C17+C19+C21</f>
        <v>3606000</v>
      </c>
      <c r="D16" s="4">
        <f>D17+D19+D21</f>
        <v>3606000</v>
      </c>
      <c r="E16" s="4">
        <f>E17+E19+E21</f>
        <v>3534560</v>
      </c>
      <c r="F16" s="14">
        <f aca="true" t="shared" si="1" ref="F16:F92">E16/D16*100</f>
        <v>98.01885745978925</v>
      </c>
    </row>
    <row r="17" spans="1:6" ht="18" customHeight="1">
      <c r="A17" s="41">
        <v>311</v>
      </c>
      <c r="B17" s="68" t="s">
        <v>335</v>
      </c>
      <c r="C17" s="4">
        <f>SUM(C18:C18)</f>
        <v>2970000</v>
      </c>
      <c r="D17" s="4">
        <f>SUM(D18:D18)</f>
        <v>2970000</v>
      </c>
      <c r="E17" s="4">
        <f>SUM(E18:E18)</f>
        <v>2926886</v>
      </c>
      <c r="F17" s="14">
        <f t="shared" si="1"/>
        <v>98.54835016835017</v>
      </c>
    </row>
    <row r="18" spans="1:6" ht="15" customHeight="1">
      <c r="A18" s="41">
        <v>3111</v>
      </c>
      <c r="B18" s="68" t="s">
        <v>39</v>
      </c>
      <c r="C18" s="4">
        <v>2970000</v>
      </c>
      <c r="D18" s="4">
        <v>2970000</v>
      </c>
      <c r="E18" s="4">
        <v>2926886</v>
      </c>
      <c r="F18" s="14">
        <f t="shared" si="1"/>
        <v>98.54835016835017</v>
      </c>
    </row>
    <row r="19" spans="1:6" ht="18" customHeight="1">
      <c r="A19" s="41">
        <v>312</v>
      </c>
      <c r="B19" s="68" t="s">
        <v>40</v>
      </c>
      <c r="C19" s="4">
        <f>C20</f>
        <v>125000</v>
      </c>
      <c r="D19" s="4">
        <f>D20</f>
        <v>125000</v>
      </c>
      <c r="E19" s="4">
        <f>E20</f>
        <v>104250</v>
      </c>
      <c r="F19" s="14">
        <f t="shared" si="1"/>
        <v>83.39999999999999</v>
      </c>
    </row>
    <row r="20" spans="1:6" ht="15" customHeight="1">
      <c r="A20" s="41">
        <v>3121</v>
      </c>
      <c r="B20" s="68" t="s">
        <v>41</v>
      </c>
      <c r="C20" s="4">
        <v>125000</v>
      </c>
      <c r="D20" s="4">
        <v>125000</v>
      </c>
      <c r="E20" s="4">
        <v>104250</v>
      </c>
      <c r="F20" s="14">
        <f t="shared" si="1"/>
        <v>83.39999999999999</v>
      </c>
    </row>
    <row r="21" spans="1:6" ht="18" customHeight="1">
      <c r="A21" s="41">
        <v>313</v>
      </c>
      <c r="B21" s="68" t="s">
        <v>42</v>
      </c>
      <c r="C21" s="4">
        <f>SUM(C22:C23)</f>
        <v>511000</v>
      </c>
      <c r="D21" s="4">
        <f>SUM(D22:D23)</f>
        <v>511000</v>
      </c>
      <c r="E21" s="4">
        <f>SUM(E22:E23)</f>
        <v>503424</v>
      </c>
      <c r="F21" s="14">
        <f t="shared" si="1"/>
        <v>98.5174168297456</v>
      </c>
    </row>
    <row r="22" spans="1:6" ht="15" customHeight="1">
      <c r="A22" s="41">
        <v>3132</v>
      </c>
      <c r="B22" s="68" t="s">
        <v>336</v>
      </c>
      <c r="C22" s="4">
        <v>460000</v>
      </c>
      <c r="D22" s="4">
        <v>460000</v>
      </c>
      <c r="E22" s="4">
        <v>453667</v>
      </c>
      <c r="F22" s="14">
        <f t="shared" si="1"/>
        <v>98.62326086956521</v>
      </c>
    </row>
    <row r="23" spans="1:6" ht="15" customHeight="1">
      <c r="A23" s="41">
        <v>3133</v>
      </c>
      <c r="B23" s="68" t="s">
        <v>337</v>
      </c>
      <c r="C23" s="4">
        <v>51000</v>
      </c>
      <c r="D23" s="4">
        <v>51000</v>
      </c>
      <c r="E23" s="4">
        <v>49757</v>
      </c>
      <c r="F23" s="14">
        <f t="shared" si="1"/>
        <v>97.56274509803922</v>
      </c>
    </row>
    <row r="24" spans="1:6" ht="21" customHeight="1">
      <c r="A24" s="69">
        <v>32</v>
      </c>
      <c r="B24" s="70" t="s">
        <v>43</v>
      </c>
      <c r="C24" s="71">
        <f>C25+C30+C36+C43</f>
        <v>1213000</v>
      </c>
      <c r="D24" s="71">
        <f>D25+D30+D36+D43</f>
        <v>1213000</v>
      </c>
      <c r="E24" s="71">
        <f>E25+E30+E36+E43</f>
        <v>1091796</v>
      </c>
      <c r="F24" s="14">
        <f t="shared" si="1"/>
        <v>90.00791426215994</v>
      </c>
    </row>
    <row r="25" spans="1:6" ht="18" customHeight="1">
      <c r="A25" s="41">
        <v>321</v>
      </c>
      <c r="B25" s="68" t="s">
        <v>44</v>
      </c>
      <c r="C25" s="4">
        <f>SUM(C26:C29)</f>
        <v>231000</v>
      </c>
      <c r="D25" s="4">
        <f>SUM(D26:D29)</f>
        <v>231000</v>
      </c>
      <c r="E25" s="4">
        <f>SUM(E26:E29)</f>
        <v>217051</v>
      </c>
      <c r="F25" s="14">
        <f t="shared" si="1"/>
        <v>93.96147186147186</v>
      </c>
    </row>
    <row r="26" spans="1:6" ht="15" customHeight="1">
      <c r="A26" s="41">
        <v>3211</v>
      </c>
      <c r="B26" s="68" t="s">
        <v>45</v>
      </c>
      <c r="C26" s="4">
        <v>90000</v>
      </c>
      <c r="D26" s="4">
        <v>90000</v>
      </c>
      <c r="E26" s="4">
        <v>79810</v>
      </c>
      <c r="F26" s="14">
        <f t="shared" si="1"/>
        <v>88.67777777777778</v>
      </c>
    </row>
    <row r="27" spans="1:6" ht="15" customHeight="1">
      <c r="A27" s="41" t="s">
        <v>154</v>
      </c>
      <c r="B27" s="68" t="s">
        <v>156</v>
      </c>
      <c r="C27" s="4">
        <v>118000</v>
      </c>
      <c r="D27" s="4">
        <v>118000</v>
      </c>
      <c r="E27" s="4">
        <v>116668</v>
      </c>
      <c r="F27" s="14">
        <f t="shared" si="1"/>
        <v>98.87118644067796</v>
      </c>
    </row>
    <row r="28" spans="1:6" ht="15" customHeight="1">
      <c r="A28" s="41">
        <v>3213</v>
      </c>
      <c r="B28" s="68" t="s">
        <v>46</v>
      </c>
      <c r="C28" s="4">
        <v>20000</v>
      </c>
      <c r="D28" s="4">
        <v>20000</v>
      </c>
      <c r="E28" s="4">
        <v>19429</v>
      </c>
      <c r="F28" s="14">
        <f t="shared" si="1"/>
        <v>97.14500000000001</v>
      </c>
    </row>
    <row r="29" spans="1:6" ht="15" customHeight="1">
      <c r="A29" s="41" t="s">
        <v>327</v>
      </c>
      <c r="B29" s="68" t="s">
        <v>338</v>
      </c>
      <c r="C29" s="4">
        <v>3000</v>
      </c>
      <c r="D29" s="4">
        <v>3000</v>
      </c>
      <c r="E29" s="4">
        <v>1144</v>
      </c>
      <c r="F29" s="14">
        <f t="shared" si="1"/>
        <v>38.13333333333333</v>
      </c>
    </row>
    <row r="30" spans="1:6" ht="18" customHeight="1">
      <c r="A30" s="41">
        <v>322</v>
      </c>
      <c r="B30" s="68" t="s">
        <v>47</v>
      </c>
      <c r="C30" s="4">
        <f>SUM(C31:C35)</f>
        <v>260000</v>
      </c>
      <c r="D30" s="4">
        <f>SUM(D31:D35)</f>
        <v>260000</v>
      </c>
      <c r="E30" s="4">
        <f>SUM(E31:E35)</f>
        <v>236890</v>
      </c>
      <c r="F30" s="14">
        <f t="shared" si="1"/>
        <v>91.11153846153847</v>
      </c>
    </row>
    <row r="31" spans="1:6" ht="15" customHeight="1">
      <c r="A31" s="41">
        <v>3221</v>
      </c>
      <c r="B31" s="68" t="s">
        <v>48</v>
      </c>
      <c r="C31" s="4">
        <v>120000</v>
      </c>
      <c r="D31" s="4">
        <v>120000</v>
      </c>
      <c r="E31" s="4">
        <v>119305</v>
      </c>
      <c r="F31" s="14">
        <f t="shared" si="1"/>
        <v>99.42083333333333</v>
      </c>
    </row>
    <row r="32" spans="1:6" ht="15" customHeight="1">
      <c r="A32" s="41">
        <v>3223</v>
      </c>
      <c r="B32" s="68" t="s">
        <v>49</v>
      </c>
      <c r="C32" s="4">
        <v>110000</v>
      </c>
      <c r="D32" s="4">
        <v>110000</v>
      </c>
      <c r="E32" s="4">
        <v>95473</v>
      </c>
      <c r="F32" s="14">
        <f t="shared" si="1"/>
        <v>86.79363636363637</v>
      </c>
    </row>
    <row r="33" spans="1:6" ht="15" customHeight="1">
      <c r="A33" s="41">
        <v>3224</v>
      </c>
      <c r="B33" s="68" t="s">
        <v>50</v>
      </c>
      <c r="C33" s="4">
        <v>5000</v>
      </c>
      <c r="D33" s="4">
        <v>5000</v>
      </c>
      <c r="E33" s="4">
        <v>2446</v>
      </c>
      <c r="F33" s="14">
        <f t="shared" si="1"/>
        <v>48.92</v>
      </c>
    </row>
    <row r="34" spans="1:6" ht="15" customHeight="1">
      <c r="A34" s="41">
        <v>3225</v>
      </c>
      <c r="B34" s="68" t="s">
        <v>51</v>
      </c>
      <c r="C34" s="4">
        <v>10000</v>
      </c>
      <c r="D34" s="4">
        <v>10000</v>
      </c>
      <c r="E34" s="4">
        <v>6824</v>
      </c>
      <c r="F34" s="14">
        <f>E34/D34*100</f>
        <v>68.24</v>
      </c>
    </row>
    <row r="35" spans="1:6" ht="15" customHeight="1">
      <c r="A35" s="41" t="s">
        <v>601</v>
      </c>
      <c r="B35" s="68" t="s">
        <v>602</v>
      </c>
      <c r="C35" s="4">
        <v>15000</v>
      </c>
      <c r="D35" s="4">
        <v>15000</v>
      </c>
      <c r="E35" s="4">
        <v>12842</v>
      </c>
      <c r="F35" s="14">
        <f t="shared" si="1"/>
        <v>85.61333333333333</v>
      </c>
    </row>
    <row r="36" spans="1:6" ht="18" customHeight="1">
      <c r="A36" s="41">
        <v>323</v>
      </c>
      <c r="B36" s="68" t="s">
        <v>52</v>
      </c>
      <c r="C36" s="4">
        <f>SUM(C37:C42)</f>
        <v>632000</v>
      </c>
      <c r="D36" s="4">
        <f>SUM(D37:D42)</f>
        <v>632000</v>
      </c>
      <c r="E36" s="4">
        <f>SUM(E37:E42)</f>
        <v>556451</v>
      </c>
      <c r="F36" s="14">
        <f t="shared" si="1"/>
        <v>88.04604430379747</v>
      </c>
    </row>
    <row r="37" spans="1:6" ht="15" customHeight="1">
      <c r="A37" s="41">
        <v>3231</v>
      </c>
      <c r="B37" s="68" t="s">
        <v>53</v>
      </c>
      <c r="C37" s="4">
        <v>210000</v>
      </c>
      <c r="D37" s="4">
        <v>210000</v>
      </c>
      <c r="E37" s="4">
        <v>185286</v>
      </c>
      <c r="F37" s="14">
        <f t="shared" si="1"/>
        <v>88.23142857142857</v>
      </c>
    </row>
    <row r="38" spans="1:6" ht="15" customHeight="1">
      <c r="A38" s="41">
        <v>3232</v>
      </c>
      <c r="B38" s="68" t="s">
        <v>54</v>
      </c>
      <c r="C38" s="4">
        <v>70000</v>
      </c>
      <c r="D38" s="4">
        <v>70000</v>
      </c>
      <c r="E38" s="4">
        <v>51666</v>
      </c>
      <c r="F38" s="14">
        <f t="shared" si="1"/>
        <v>73.80857142857143</v>
      </c>
    </row>
    <row r="39" spans="1:6" ht="15" customHeight="1">
      <c r="A39" s="41">
        <v>3234</v>
      </c>
      <c r="B39" s="68" t="s">
        <v>55</v>
      </c>
      <c r="C39" s="4">
        <v>45000</v>
      </c>
      <c r="D39" s="4">
        <v>45000</v>
      </c>
      <c r="E39" s="4">
        <v>38074</v>
      </c>
      <c r="F39" s="14">
        <f t="shared" si="1"/>
        <v>84.60888888888888</v>
      </c>
    </row>
    <row r="40" spans="1:6" ht="15" customHeight="1">
      <c r="A40" s="41" t="s">
        <v>361</v>
      </c>
      <c r="B40" s="68" t="s">
        <v>362</v>
      </c>
      <c r="C40" s="4">
        <v>130000</v>
      </c>
      <c r="D40" s="4">
        <v>130000</v>
      </c>
      <c r="E40" s="4">
        <v>123910</v>
      </c>
      <c r="F40" s="14">
        <f t="shared" si="1"/>
        <v>95.31538461538462</v>
      </c>
    </row>
    <row r="41" spans="1:6" ht="15" customHeight="1">
      <c r="A41" s="41">
        <v>3238</v>
      </c>
      <c r="B41" s="68" t="s">
        <v>56</v>
      </c>
      <c r="C41" s="4">
        <v>175000</v>
      </c>
      <c r="D41" s="4">
        <v>175000</v>
      </c>
      <c r="E41" s="4">
        <v>157515</v>
      </c>
      <c r="F41" s="14">
        <f t="shared" si="1"/>
        <v>90.00857142857143</v>
      </c>
    </row>
    <row r="42" spans="1:6" ht="15" customHeight="1">
      <c r="A42" s="41" t="s">
        <v>353</v>
      </c>
      <c r="B42" s="68" t="s">
        <v>360</v>
      </c>
      <c r="C42" s="4">
        <v>2000</v>
      </c>
      <c r="D42" s="4">
        <v>2000</v>
      </c>
      <c r="E42" s="4">
        <v>0</v>
      </c>
      <c r="F42" s="14">
        <f t="shared" si="1"/>
        <v>0</v>
      </c>
    </row>
    <row r="43" spans="1:6" ht="18" customHeight="1">
      <c r="A43" s="41" t="s">
        <v>305</v>
      </c>
      <c r="B43" s="68" t="s">
        <v>311</v>
      </c>
      <c r="C43" s="4">
        <f>C44</f>
        <v>90000</v>
      </c>
      <c r="D43" s="4">
        <f>D44</f>
        <v>90000</v>
      </c>
      <c r="E43" s="4">
        <f>E44</f>
        <v>81404</v>
      </c>
      <c r="F43" s="14">
        <f t="shared" si="1"/>
        <v>90.44888888888889</v>
      </c>
    </row>
    <row r="44" spans="1:6" ht="15" customHeight="1">
      <c r="A44" s="41">
        <v>3293</v>
      </c>
      <c r="B44" s="3" t="s">
        <v>37</v>
      </c>
      <c r="C44" s="4">
        <v>90000</v>
      </c>
      <c r="D44" s="4">
        <v>90000</v>
      </c>
      <c r="E44" s="4">
        <v>81404</v>
      </c>
      <c r="F44" s="14">
        <f t="shared" si="1"/>
        <v>90.44888888888889</v>
      </c>
    </row>
    <row r="45" spans="1:6" ht="25.5" customHeight="1">
      <c r="A45" s="190" t="s">
        <v>627</v>
      </c>
      <c r="B45" s="191"/>
      <c r="C45" s="64">
        <f>C46</f>
        <v>342000</v>
      </c>
      <c r="D45" s="64">
        <f>D46</f>
        <v>342000</v>
      </c>
      <c r="E45" s="64">
        <f>E46</f>
        <v>318960</v>
      </c>
      <c r="F45" s="14">
        <f t="shared" si="1"/>
        <v>93.26315789473684</v>
      </c>
    </row>
    <row r="46" spans="1:6" ht="21" customHeight="1">
      <c r="A46" s="41">
        <v>32</v>
      </c>
      <c r="B46" s="68" t="s">
        <v>58</v>
      </c>
      <c r="C46" s="4">
        <f>C47+C49+C51</f>
        <v>342000</v>
      </c>
      <c r="D46" s="4">
        <f>D47+D49+D51</f>
        <v>342000</v>
      </c>
      <c r="E46" s="4">
        <f>E47+E49+E51</f>
        <v>318960</v>
      </c>
      <c r="F46" s="14">
        <f t="shared" si="1"/>
        <v>93.26315789473684</v>
      </c>
    </row>
    <row r="47" spans="1:6" ht="18" customHeight="1">
      <c r="A47" s="41">
        <v>323</v>
      </c>
      <c r="B47" s="3" t="s">
        <v>348</v>
      </c>
      <c r="C47" s="4">
        <f>C48</f>
        <v>105000</v>
      </c>
      <c r="D47" s="4">
        <f>D48</f>
        <v>105000</v>
      </c>
      <c r="E47" s="4">
        <f>E48</f>
        <v>103318</v>
      </c>
      <c r="F47" s="14">
        <f t="shared" si="1"/>
        <v>98.39809523809524</v>
      </c>
    </row>
    <row r="48" spans="1:6" ht="15" customHeight="1">
      <c r="A48" s="41">
        <v>3233</v>
      </c>
      <c r="B48" s="3" t="s">
        <v>349</v>
      </c>
      <c r="C48" s="4">
        <v>105000</v>
      </c>
      <c r="D48" s="4">
        <v>105000</v>
      </c>
      <c r="E48" s="4">
        <v>103318</v>
      </c>
      <c r="F48" s="14">
        <f t="shared" si="1"/>
        <v>98.39809523809524</v>
      </c>
    </row>
    <row r="49" spans="1:6" ht="18" customHeight="1">
      <c r="A49" s="41" t="s">
        <v>315</v>
      </c>
      <c r="B49" s="68" t="s">
        <v>316</v>
      </c>
      <c r="C49" s="4">
        <f>C50</f>
        <v>2000</v>
      </c>
      <c r="D49" s="4">
        <f>D50</f>
        <v>2000</v>
      </c>
      <c r="E49" s="4">
        <f>E50</f>
        <v>767</v>
      </c>
      <c r="F49" s="14">
        <f t="shared" si="1"/>
        <v>38.35</v>
      </c>
    </row>
    <row r="50" spans="1:6" ht="15" customHeight="1">
      <c r="A50" s="41" t="s">
        <v>317</v>
      </c>
      <c r="B50" s="72" t="s">
        <v>358</v>
      </c>
      <c r="C50" s="4">
        <v>2000</v>
      </c>
      <c r="D50" s="4">
        <v>2000</v>
      </c>
      <c r="E50" s="4">
        <v>767</v>
      </c>
      <c r="F50" s="14">
        <f t="shared" si="1"/>
        <v>38.35</v>
      </c>
    </row>
    <row r="51" spans="1:6" ht="18" customHeight="1">
      <c r="A51" s="41">
        <v>329</v>
      </c>
      <c r="B51" s="68" t="s">
        <v>57</v>
      </c>
      <c r="C51" s="4">
        <f>SUM(C52:C53)</f>
        <v>235000</v>
      </c>
      <c r="D51" s="4">
        <f>SUM(D52:D53)</f>
        <v>235000</v>
      </c>
      <c r="E51" s="4">
        <f>SUM(E52:E53)</f>
        <v>214875</v>
      </c>
      <c r="F51" s="14">
        <f t="shared" si="1"/>
        <v>91.43617021276596</v>
      </c>
    </row>
    <row r="52" spans="1:6" ht="15" customHeight="1">
      <c r="A52" s="41">
        <v>3291</v>
      </c>
      <c r="B52" s="3" t="s">
        <v>364</v>
      </c>
      <c r="C52" s="4">
        <v>175000</v>
      </c>
      <c r="D52" s="4">
        <v>175000</v>
      </c>
      <c r="E52" s="4">
        <v>164189</v>
      </c>
      <c r="F52" s="14">
        <f t="shared" si="1"/>
        <v>93.82228571428571</v>
      </c>
    </row>
    <row r="53" spans="1:6" ht="15" customHeight="1">
      <c r="A53" s="41">
        <v>3293</v>
      </c>
      <c r="B53" s="3" t="s">
        <v>37</v>
      </c>
      <c r="C53" s="4">
        <v>60000</v>
      </c>
      <c r="D53" s="4">
        <v>60000</v>
      </c>
      <c r="E53" s="4">
        <v>50686</v>
      </c>
      <c r="F53" s="14">
        <f t="shared" si="1"/>
        <v>84.47666666666666</v>
      </c>
    </row>
    <row r="54" spans="1:6" ht="25.5" customHeight="1">
      <c r="A54" s="186" t="s">
        <v>706</v>
      </c>
      <c r="B54" s="187"/>
      <c r="C54" s="5">
        <f>C55</f>
        <v>242000</v>
      </c>
      <c r="D54" s="5">
        <f>D55</f>
        <v>242000</v>
      </c>
      <c r="E54" s="5">
        <f>E55</f>
        <v>203908</v>
      </c>
      <c r="F54" s="14">
        <f>E54/D54*100</f>
        <v>84.2595041322314</v>
      </c>
    </row>
    <row r="55" spans="1:6" ht="21" customHeight="1">
      <c r="A55" s="41">
        <v>42</v>
      </c>
      <c r="B55" s="3" t="s">
        <v>9</v>
      </c>
      <c r="C55" s="4">
        <f>C56+C62</f>
        <v>242000</v>
      </c>
      <c r="D55" s="4">
        <f>D56+D62</f>
        <v>242000</v>
      </c>
      <c r="E55" s="4">
        <f>E56+E62</f>
        <v>203908</v>
      </c>
      <c r="F55" s="14">
        <f>E55/D55*100</f>
        <v>84.2595041322314</v>
      </c>
    </row>
    <row r="56" spans="1:6" ht="18" customHeight="1">
      <c r="A56" s="41">
        <v>422</v>
      </c>
      <c r="B56" s="3" t="s">
        <v>10</v>
      </c>
      <c r="C56" s="4">
        <f>SUM(C57:C61)</f>
        <v>222000</v>
      </c>
      <c r="D56" s="4">
        <f>SUM(D57:D61)</f>
        <v>222000</v>
      </c>
      <c r="E56" s="4">
        <f>SUM(E57:E61)</f>
        <v>192037</v>
      </c>
      <c r="F56" s="14">
        <f>E56/D56*100</f>
        <v>86.50315315315315</v>
      </c>
    </row>
    <row r="57" spans="1:6" ht="15" customHeight="1">
      <c r="A57" s="41">
        <v>4221</v>
      </c>
      <c r="B57" s="3" t="s">
        <v>11</v>
      </c>
      <c r="C57" s="4">
        <v>60000</v>
      </c>
      <c r="D57" s="4">
        <v>60000</v>
      </c>
      <c r="E57" s="4">
        <v>45733</v>
      </c>
      <c r="F57" s="14">
        <f>E57/D57*100</f>
        <v>76.22166666666666</v>
      </c>
    </row>
    <row r="58" spans="1:6" ht="15" customHeight="1">
      <c r="A58" s="41">
        <v>4222</v>
      </c>
      <c r="B58" s="3" t="s">
        <v>12</v>
      </c>
      <c r="C58" s="4">
        <v>5000</v>
      </c>
      <c r="D58" s="4">
        <v>5000</v>
      </c>
      <c r="E58" s="4">
        <v>4788</v>
      </c>
      <c r="F58" s="14">
        <f>E58/D58*100</f>
        <v>95.76</v>
      </c>
    </row>
    <row r="59" spans="1:6" ht="15" customHeight="1">
      <c r="A59" s="41">
        <v>4223</v>
      </c>
      <c r="B59" s="3" t="s">
        <v>13</v>
      </c>
      <c r="C59" s="4">
        <v>10000</v>
      </c>
      <c r="D59" s="4">
        <v>10000</v>
      </c>
      <c r="E59" s="4">
        <v>7766</v>
      </c>
      <c r="F59" s="14">
        <f aca="true" t="shared" si="2" ref="F59:F64">E59/D59*100</f>
        <v>77.66</v>
      </c>
    </row>
    <row r="60" spans="1:6" ht="15" customHeight="1">
      <c r="A60" s="41" t="s">
        <v>631</v>
      </c>
      <c r="B60" s="3" t="s">
        <v>632</v>
      </c>
      <c r="C60" s="4">
        <v>5000</v>
      </c>
      <c r="D60" s="4">
        <v>5000</v>
      </c>
      <c r="E60" s="4">
        <v>2500</v>
      </c>
      <c r="F60" s="14">
        <f t="shared" si="2"/>
        <v>50</v>
      </c>
    </row>
    <row r="61" spans="1:6" ht="15" customHeight="1">
      <c r="A61" s="41" t="s">
        <v>179</v>
      </c>
      <c r="B61" s="3" t="s">
        <v>854</v>
      </c>
      <c r="C61" s="4">
        <v>142000</v>
      </c>
      <c r="D61" s="4">
        <v>142000</v>
      </c>
      <c r="E61" s="4">
        <v>131250</v>
      </c>
      <c r="F61" s="14">
        <f t="shared" si="2"/>
        <v>92.42957746478874</v>
      </c>
    </row>
    <row r="62" spans="1:6" ht="18" customHeight="1">
      <c r="A62" s="41">
        <v>426</v>
      </c>
      <c r="B62" s="3" t="s">
        <v>14</v>
      </c>
      <c r="C62" s="4">
        <f>C63</f>
        <v>20000</v>
      </c>
      <c r="D62" s="4">
        <f>D63</f>
        <v>20000</v>
      </c>
      <c r="E62" s="4">
        <f>E63</f>
        <v>11871</v>
      </c>
      <c r="F62" s="14">
        <f t="shared" si="2"/>
        <v>59.355000000000004</v>
      </c>
    </row>
    <row r="63" spans="1:6" ht="15" customHeight="1">
      <c r="A63" s="41">
        <v>4262</v>
      </c>
      <c r="B63" s="3" t="s">
        <v>15</v>
      </c>
      <c r="C63" s="4">
        <v>20000</v>
      </c>
      <c r="D63" s="4">
        <v>20000</v>
      </c>
      <c r="E63" s="4">
        <v>11871</v>
      </c>
      <c r="F63" s="14">
        <f t="shared" si="2"/>
        <v>59.355000000000004</v>
      </c>
    </row>
    <row r="64" spans="1:6" ht="30" customHeight="1">
      <c r="A64" s="185" t="s">
        <v>707</v>
      </c>
      <c r="B64" s="185"/>
      <c r="C64" s="63">
        <f aca="true" t="shared" si="3" ref="C64:E65">C65</f>
        <v>1650000</v>
      </c>
      <c r="D64" s="63">
        <f t="shared" si="3"/>
        <v>1650000</v>
      </c>
      <c r="E64" s="63">
        <f t="shared" si="3"/>
        <v>1595764</v>
      </c>
      <c r="F64" s="14">
        <f t="shared" si="2"/>
        <v>96.7129696969697</v>
      </c>
    </row>
    <row r="65" spans="1:6" ht="25.5" customHeight="1">
      <c r="A65" s="192" t="s">
        <v>708</v>
      </c>
      <c r="B65" s="193"/>
      <c r="C65" s="5">
        <f>C66</f>
        <v>1650000</v>
      </c>
      <c r="D65" s="5">
        <f t="shared" si="3"/>
        <v>1650000</v>
      </c>
      <c r="E65" s="5">
        <f t="shared" si="3"/>
        <v>1595764</v>
      </c>
      <c r="F65" s="14">
        <f t="shared" si="1"/>
        <v>96.7129696969697</v>
      </c>
    </row>
    <row r="66" spans="1:6" ht="21" customHeight="1">
      <c r="A66" s="41">
        <v>32</v>
      </c>
      <c r="B66" s="3" t="s">
        <v>64</v>
      </c>
      <c r="C66" s="4">
        <f>C67+C69+C74</f>
        <v>1650000</v>
      </c>
      <c r="D66" s="4">
        <f>D67+D69+D74</f>
        <v>1650000</v>
      </c>
      <c r="E66" s="4">
        <f>E67+E69+E74</f>
        <v>1595764</v>
      </c>
      <c r="F66" s="14">
        <f t="shared" si="1"/>
        <v>96.7129696969697</v>
      </c>
    </row>
    <row r="67" spans="1:6" ht="18" customHeight="1">
      <c r="A67" s="41">
        <v>322</v>
      </c>
      <c r="B67" s="3" t="s">
        <v>71</v>
      </c>
      <c r="C67" s="4">
        <f>SUM(C68:C68)</f>
        <v>6000</v>
      </c>
      <c r="D67" s="4">
        <f>SUM(D68:D68)</f>
        <v>6000</v>
      </c>
      <c r="E67" s="4">
        <f>SUM(E68:E68)</f>
        <v>3398</v>
      </c>
      <c r="F67" s="14">
        <f t="shared" si="1"/>
        <v>56.63333333333333</v>
      </c>
    </row>
    <row r="68" spans="1:6" ht="15" customHeight="1">
      <c r="A68" s="41">
        <v>3221</v>
      </c>
      <c r="B68" s="3" t="s">
        <v>634</v>
      </c>
      <c r="C68" s="4">
        <v>6000</v>
      </c>
      <c r="D68" s="4">
        <v>6000</v>
      </c>
      <c r="E68" s="4">
        <v>3398</v>
      </c>
      <c r="F68" s="14">
        <f t="shared" si="1"/>
        <v>56.63333333333333</v>
      </c>
    </row>
    <row r="69" spans="1:6" ht="18" customHeight="1">
      <c r="A69" s="41">
        <v>323</v>
      </c>
      <c r="B69" s="3" t="s">
        <v>73</v>
      </c>
      <c r="C69" s="4">
        <f>SUM(C70:C73)</f>
        <v>1520000</v>
      </c>
      <c r="D69" s="4">
        <f>SUM(D70:D73)</f>
        <v>1520000</v>
      </c>
      <c r="E69" s="4">
        <f>SUM(E70:E73)</f>
        <v>1493801</v>
      </c>
      <c r="F69" s="14">
        <f t="shared" si="1"/>
        <v>98.27638157894737</v>
      </c>
    </row>
    <row r="70" spans="1:6" ht="15" customHeight="1">
      <c r="A70" s="41">
        <v>3233</v>
      </c>
      <c r="B70" s="3" t="s">
        <v>108</v>
      </c>
      <c r="C70" s="4">
        <v>260000</v>
      </c>
      <c r="D70" s="4">
        <v>260000</v>
      </c>
      <c r="E70" s="4">
        <v>241852</v>
      </c>
      <c r="F70" s="14">
        <f t="shared" si="1"/>
        <v>93.02</v>
      </c>
    </row>
    <row r="71" spans="1:6" ht="15" customHeight="1">
      <c r="A71" s="41" t="s">
        <v>628</v>
      </c>
      <c r="B71" s="3" t="s">
        <v>629</v>
      </c>
      <c r="C71" s="4">
        <v>30000</v>
      </c>
      <c r="D71" s="4">
        <v>30000</v>
      </c>
      <c r="E71" s="4">
        <v>27500</v>
      </c>
      <c r="F71" s="14">
        <f>E71/D71*100</f>
        <v>91.66666666666666</v>
      </c>
    </row>
    <row r="72" spans="1:6" ht="15" customHeight="1">
      <c r="A72" s="41">
        <v>3237</v>
      </c>
      <c r="B72" s="3" t="s">
        <v>109</v>
      </c>
      <c r="C72" s="4">
        <v>500000</v>
      </c>
      <c r="D72" s="4">
        <v>500000</v>
      </c>
      <c r="E72" s="4">
        <v>495969</v>
      </c>
      <c r="F72" s="14">
        <f>E72/D72*100</f>
        <v>99.1938</v>
      </c>
    </row>
    <row r="73" spans="1:6" ht="15" customHeight="1">
      <c r="A73" s="41" t="s">
        <v>353</v>
      </c>
      <c r="B73" s="3" t="s">
        <v>165</v>
      </c>
      <c r="C73" s="4">
        <v>730000</v>
      </c>
      <c r="D73" s="4">
        <v>730000</v>
      </c>
      <c r="E73" s="4">
        <v>728480</v>
      </c>
      <c r="F73" s="14">
        <f t="shared" si="1"/>
        <v>99.79178082191781</v>
      </c>
    </row>
    <row r="74" spans="1:6" ht="18" customHeight="1">
      <c r="A74" s="41">
        <v>329</v>
      </c>
      <c r="B74" s="3" t="s">
        <v>150</v>
      </c>
      <c r="C74" s="4">
        <f>SUM(C75:C76)</f>
        <v>124000</v>
      </c>
      <c r="D74" s="4">
        <f>SUM(D75:D76)</f>
        <v>124000</v>
      </c>
      <c r="E74" s="4">
        <f>SUM(E75:E76)</f>
        <v>98565</v>
      </c>
      <c r="F74" s="14">
        <f t="shared" si="1"/>
        <v>79.48790322580646</v>
      </c>
    </row>
    <row r="75" spans="1:6" ht="15" customHeight="1">
      <c r="A75" s="41">
        <v>3293</v>
      </c>
      <c r="B75" s="3" t="s">
        <v>111</v>
      </c>
      <c r="C75" s="4">
        <v>74000</v>
      </c>
      <c r="D75" s="4">
        <v>74000</v>
      </c>
      <c r="E75" s="4">
        <v>70220</v>
      </c>
      <c r="F75" s="14">
        <f t="shared" si="1"/>
        <v>94.89189189189189</v>
      </c>
    </row>
    <row r="76" spans="1:6" ht="15" customHeight="1">
      <c r="A76" s="41">
        <v>3299</v>
      </c>
      <c r="B76" s="3" t="s">
        <v>112</v>
      </c>
      <c r="C76" s="4">
        <v>50000</v>
      </c>
      <c r="D76" s="4">
        <v>50000</v>
      </c>
      <c r="E76" s="4">
        <v>28345</v>
      </c>
      <c r="F76" s="14">
        <f t="shared" si="1"/>
        <v>56.69</v>
      </c>
    </row>
    <row r="77" spans="1:6" ht="30" customHeight="1">
      <c r="A77" s="185" t="s">
        <v>709</v>
      </c>
      <c r="B77" s="185"/>
      <c r="C77" s="63">
        <f>C78</f>
        <v>2206000</v>
      </c>
      <c r="D77" s="63">
        <f>D78</f>
        <v>2206000</v>
      </c>
      <c r="E77" s="63">
        <f>E78</f>
        <v>1923571</v>
      </c>
      <c r="F77" s="14">
        <f>E77/D77*100</f>
        <v>87.19723481414324</v>
      </c>
    </row>
    <row r="78" spans="1:6" ht="25.5" customHeight="1">
      <c r="A78" s="186" t="s">
        <v>710</v>
      </c>
      <c r="B78" s="187"/>
      <c r="C78" s="5">
        <f>C79+C93</f>
        <v>2206000</v>
      </c>
      <c r="D78" s="5">
        <f>D79+D93</f>
        <v>2206000</v>
      </c>
      <c r="E78" s="5">
        <f>E79+E93</f>
        <v>1923571</v>
      </c>
      <c r="F78" s="14">
        <f t="shared" si="1"/>
        <v>87.19723481414324</v>
      </c>
    </row>
    <row r="79" spans="1:6" ht="21" customHeight="1">
      <c r="A79" s="41">
        <v>32</v>
      </c>
      <c r="B79" s="3" t="s">
        <v>286</v>
      </c>
      <c r="C79" s="4">
        <f>C80+C85+C87</f>
        <v>2100450</v>
      </c>
      <c r="D79" s="4">
        <f>D80+D85+D87</f>
        <v>2100450</v>
      </c>
      <c r="E79" s="4">
        <f>E80+E85+E87</f>
        <v>1923571</v>
      </c>
      <c r="F79" s="14">
        <f t="shared" si="1"/>
        <v>91.57899497726677</v>
      </c>
    </row>
    <row r="80" spans="1:6" ht="18" customHeight="1">
      <c r="A80" s="41">
        <v>323</v>
      </c>
      <c r="B80" s="3" t="s">
        <v>0</v>
      </c>
      <c r="C80" s="4">
        <f>SUM(C81:C84)</f>
        <v>1070000</v>
      </c>
      <c r="D80" s="4">
        <f>SUM(D81:D84)</f>
        <v>1070000</v>
      </c>
      <c r="E80" s="4">
        <f>SUM(E81:E84)</f>
        <v>1003581</v>
      </c>
      <c r="F80" s="14">
        <f t="shared" si="1"/>
        <v>93.7926168224299</v>
      </c>
    </row>
    <row r="81" spans="1:6" ht="15" customHeight="1">
      <c r="A81" s="41">
        <v>3233</v>
      </c>
      <c r="B81" s="3" t="s">
        <v>1</v>
      </c>
      <c r="C81" s="4">
        <v>100000</v>
      </c>
      <c r="D81" s="4">
        <v>100000</v>
      </c>
      <c r="E81" s="4">
        <v>77312</v>
      </c>
      <c r="F81" s="14">
        <f t="shared" si="1"/>
        <v>77.312</v>
      </c>
    </row>
    <row r="82" spans="1:6" ht="15" customHeight="1">
      <c r="A82" s="41" t="s">
        <v>35</v>
      </c>
      <c r="B82" s="3" t="s">
        <v>36</v>
      </c>
      <c r="C82" s="4">
        <v>920000</v>
      </c>
      <c r="D82" s="4">
        <v>920000</v>
      </c>
      <c r="E82" s="4">
        <v>888105</v>
      </c>
      <c r="F82" s="14">
        <f t="shared" si="1"/>
        <v>96.53315217391304</v>
      </c>
    </row>
    <row r="83" spans="1:6" ht="15" customHeight="1">
      <c r="A83" s="41" t="s">
        <v>711</v>
      </c>
      <c r="B83" s="3" t="s">
        <v>600</v>
      </c>
      <c r="C83" s="4">
        <v>5000</v>
      </c>
      <c r="D83" s="4">
        <v>5000</v>
      </c>
      <c r="E83" s="4">
        <v>0</v>
      </c>
      <c r="F83" s="14">
        <f>E83/D83*100</f>
        <v>0</v>
      </c>
    </row>
    <row r="84" spans="1:6" ht="15" customHeight="1">
      <c r="A84" s="41">
        <v>3239</v>
      </c>
      <c r="B84" s="3" t="s">
        <v>2</v>
      </c>
      <c r="C84" s="4">
        <v>45000</v>
      </c>
      <c r="D84" s="4">
        <v>45000</v>
      </c>
      <c r="E84" s="4">
        <v>38164</v>
      </c>
      <c r="F84" s="14">
        <f t="shared" si="1"/>
        <v>84.80888888888889</v>
      </c>
    </row>
    <row r="85" spans="1:6" ht="18" customHeight="1">
      <c r="A85" s="41" t="s">
        <v>315</v>
      </c>
      <c r="B85" s="68" t="s">
        <v>316</v>
      </c>
      <c r="C85" s="4">
        <f>C86</f>
        <v>5000</v>
      </c>
      <c r="D85" s="4">
        <f>D86</f>
        <v>5000</v>
      </c>
      <c r="E85" s="4">
        <f>E86</f>
        <v>1482</v>
      </c>
      <c r="F85" s="14">
        <f>E85/D85*100</f>
        <v>29.64</v>
      </c>
    </row>
    <row r="86" spans="1:6" ht="15" customHeight="1">
      <c r="A86" s="41" t="s">
        <v>317</v>
      </c>
      <c r="B86" s="72" t="s">
        <v>358</v>
      </c>
      <c r="C86" s="4">
        <v>5000</v>
      </c>
      <c r="D86" s="4">
        <v>5000</v>
      </c>
      <c r="E86" s="4">
        <v>1482</v>
      </c>
      <c r="F86" s="14">
        <f>E86/D86*100</f>
        <v>29.64</v>
      </c>
    </row>
    <row r="87" spans="1:6" ht="18" customHeight="1">
      <c r="A87" s="41">
        <v>329</v>
      </c>
      <c r="B87" s="3" t="s">
        <v>3</v>
      </c>
      <c r="C87" s="4">
        <f>SUM(C88:C92)</f>
        <v>1025450</v>
      </c>
      <c r="D87" s="4">
        <f>SUM(D88:D92)</f>
        <v>1025450</v>
      </c>
      <c r="E87" s="4">
        <f>SUM(E88:E92)</f>
        <v>918508</v>
      </c>
      <c r="F87" s="14">
        <f t="shared" si="1"/>
        <v>89.5712126383539</v>
      </c>
    </row>
    <row r="88" spans="1:6" ht="15" customHeight="1">
      <c r="A88" s="41">
        <v>3292</v>
      </c>
      <c r="B88" s="3" t="s">
        <v>4</v>
      </c>
      <c r="C88" s="4">
        <v>55000</v>
      </c>
      <c r="D88" s="4">
        <v>55000</v>
      </c>
      <c r="E88" s="4">
        <v>50166</v>
      </c>
      <c r="F88" s="14">
        <f t="shared" si="1"/>
        <v>91.21090909090908</v>
      </c>
    </row>
    <row r="89" spans="1:6" ht="15" customHeight="1">
      <c r="A89" s="41">
        <v>3294</v>
      </c>
      <c r="B89" s="3" t="s">
        <v>630</v>
      </c>
      <c r="C89" s="4">
        <v>130000</v>
      </c>
      <c r="D89" s="4">
        <v>130000</v>
      </c>
      <c r="E89" s="4">
        <v>82482</v>
      </c>
      <c r="F89" s="14">
        <f t="shared" si="1"/>
        <v>63.44769230769231</v>
      </c>
    </row>
    <row r="90" spans="1:6" ht="15" customHeight="1">
      <c r="A90" s="41" t="s">
        <v>346</v>
      </c>
      <c r="B90" s="3" t="s">
        <v>350</v>
      </c>
      <c r="C90" s="4">
        <v>430000</v>
      </c>
      <c r="D90" s="4">
        <v>430000</v>
      </c>
      <c r="E90" s="4">
        <v>417222</v>
      </c>
      <c r="F90" s="14">
        <f t="shared" si="1"/>
        <v>97.02837209302325</v>
      </c>
    </row>
    <row r="91" spans="1:6" ht="15" customHeight="1">
      <c r="A91" s="41" t="s">
        <v>712</v>
      </c>
      <c r="B91" s="3" t="s">
        <v>713</v>
      </c>
      <c r="C91" s="4">
        <v>220000</v>
      </c>
      <c r="D91" s="4">
        <v>220000</v>
      </c>
      <c r="E91" s="4">
        <v>202071</v>
      </c>
      <c r="F91" s="14">
        <f>E91/D91*100</f>
        <v>91.85045454545454</v>
      </c>
    </row>
    <row r="92" spans="1:6" ht="15" customHeight="1">
      <c r="A92" s="41">
        <v>3299</v>
      </c>
      <c r="B92" s="3" t="s">
        <v>5</v>
      </c>
      <c r="C92" s="4">
        <v>190450</v>
      </c>
      <c r="D92" s="4">
        <v>190450</v>
      </c>
      <c r="E92" s="4">
        <v>166567</v>
      </c>
      <c r="F92" s="14">
        <f t="shared" si="1"/>
        <v>87.45970070884746</v>
      </c>
    </row>
    <row r="93" spans="1:6" ht="21" customHeight="1">
      <c r="A93" s="41">
        <v>38</v>
      </c>
      <c r="B93" s="3" t="s">
        <v>6</v>
      </c>
      <c r="C93" s="4">
        <f aca="true" t="shared" si="4" ref="C93:E94">C94</f>
        <v>105550</v>
      </c>
      <c r="D93" s="4">
        <f t="shared" si="4"/>
        <v>105550</v>
      </c>
      <c r="E93" s="4">
        <f t="shared" si="4"/>
        <v>0</v>
      </c>
      <c r="F93" s="14">
        <f aca="true" t="shared" si="5" ref="F93:F146">E93/D93*100</f>
        <v>0</v>
      </c>
    </row>
    <row r="94" spans="1:6" ht="18" customHeight="1">
      <c r="A94" s="41">
        <v>385</v>
      </c>
      <c r="B94" s="3" t="s">
        <v>7</v>
      </c>
      <c r="C94" s="4">
        <f t="shared" si="4"/>
        <v>105550</v>
      </c>
      <c r="D94" s="4">
        <f t="shared" si="4"/>
        <v>105550</v>
      </c>
      <c r="E94" s="4">
        <f t="shared" si="4"/>
        <v>0</v>
      </c>
      <c r="F94" s="14">
        <f t="shared" si="5"/>
        <v>0</v>
      </c>
    </row>
    <row r="95" spans="1:6" ht="15" customHeight="1">
      <c r="A95" s="41">
        <v>3851</v>
      </c>
      <c r="B95" s="3" t="s">
        <v>8</v>
      </c>
      <c r="C95" s="4">
        <v>105550</v>
      </c>
      <c r="D95" s="4">
        <v>105550</v>
      </c>
      <c r="E95" s="4">
        <v>0</v>
      </c>
      <c r="F95" s="14">
        <f t="shared" si="5"/>
        <v>0</v>
      </c>
    </row>
    <row r="96" spans="1:6" ht="30" customHeight="1">
      <c r="A96" s="194" t="s">
        <v>714</v>
      </c>
      <c r="B96" s="189"/>
      <c r="C96" s="63">
        <f aca="true" t="shared" si="6" ref="C96:E98">C97</f>
        <v>830000</v>
      </c>
      <c r="D96" s="63">
        <f t="shared" si="6"/>
        <v>910000</v>
      </c>
      <c r="E96" s="63">
        <f t="shared" si="6"/>
        <v>907136</v>
      </c>
      <c r="F96" s="14">
        <f t="shared" si="5"/>
        <v>99.68527472527472</v>
      </c>
    </row>
    <row r="97" spans="1:6" ht="25.5" customHeight="1">
      <c r="A97" s="181" t="s">
        <v>715</v>
      </c>
      <c r="B97" s="182"/>
      <c r="C97" s="5">
        <f t="shared" si="6"/>
        <v>830000</v>
      </c>
      <c r="D97" s="5">
        <f t="shared" si="6"/>
        <v>910000</v>
      </c>
      <c r="E97" s="5">
        <f t="shared" si="6"/>
        <v>907136</v>
      </c>
      <c r="F97" s="14">
        <f t="shared" si="5"/>
        <v>99.68527472527472</v>
      </c>
    </row>
    <row r="98" spans="1:6" ht="21" customHeight="1">
      <c r="A98" s="41">
        <v>34</v>
      </c>
      <c r="B98" s="3" t="s">
        <v>60</v>
      </c>
      <c r="C98" s="4">
        <f t="shared" si="6"/>
        <v>830000</v>
      </c>
      <c r="D98" s="4">
        <f t="shared" si="6"/>
        <v>910000</v>
      </c>
      <c r="E98" s="4">
        <f t="shared" si="6"/>
        <v>907136</v>
      </c>
      <c r="F98" s="14">
        <f t="shared" si="5"/>
        <v>99.68527472527472</v>
      </c>
    </row>
    <row r="99" spans="1:6" ht="18" customHeight="1">
      <c r="A99" s="41">
        <v>343</v>
      </c>
      <c r="B99" s="3" t="s">
        <v>61</v>
      </c>
      <c r="C99" s="4">
        <f>SUM(C100:C102)</f>
        <v>830000</v>
      </c>
      <c r="D99" s="4">
        <f>SUM(D100:D102)</f>
        <v>910000</v>
      </c>
      <c r="E99" s="4">
        <f>SUM(E100:E102)</f>
        <v>907136</v>
      </c>
      <c r="F99" s="14">
        <f t="shared" si="5"/>
        <v>99.68527472527472</v>
      </c>
    </row>
    <row r="100" spans="1:6" ht="15" customHeight="1">
      <c r="A100" s="41">
        <v>3431</v>
      </c>
      <c r="B100" s="3" t="s">
        <v>62</v>
      </c>
      <c r="C100" s="4">
        <v>130000</v>
      </c>
      <c r="D100" s="4">
        <v>130000</v>
      </c>
      <c r="E100" s="4">
        <v>129266</v>
      </c>
      <c r="F100" s="14">
        <f t="shared" si="5"/>
        <v>99.43538461538462</v>
      </c>
    </row>
    <row r="101" spans="1:6" ht="15" customHeight="1">
      <c r="A101" s="41" t="s">
        <v>881</v>
      </c>
      <c r="B101" s="3" t="s">
        <v>882</v>
      </c>
      <c r="C101" s="4">
        <v>345000</v>
      </c>
      <c r="D101" s="4">
        <v>425000</v>
      </c>
      <c r="E101" s="4">
        <v>423754</v>
      </c>
      <c r="F101" s="14">
        <f>E101/D101*100</f>
        <v>99.70682352941176</v>
      </c>
    </row>
    <row r="102" spans="1:6" ht="15" customHeight="1">
      <c r="A102" s="41">
        <v>3433</v>
      </c>
      <c r="B102" s="3" t="s">
        <v>63</v>
      </c>
      <c r="C102" s="4">
        <v>355000</v>
      </c>
      <c r="D102" s="4">
        <v>355000</v>
      </c>
      <c r="E102" s="4">
        <v>354116</v>
      </c>
      <c r="F102" s="14">
        <f t="shared" si="5"/>
        <v>99.75098591549296</v>
      </c>
    </row>
    <row r="103" spans="1:6" ht="30" customHeight="1">
      <c r="A103" s="188" t="s">
        <v>716</v>
      </c>
      <c r="B103" s="189"/>
      <c r="C103" s="63">
        <f>C104+C108+C114+C118+C122</f>
        <v>2130000</v>
      </c>
      <c r="D103" s="63">
        <f>D104+D108+D114+D118+D122</f>
        <v>2130000</v>
      </c>
      <c r="E103" s="63">
        <f>E104+E108+E114+E118+E122</f>
        <v>2083735</v>
      </c>
      <c r="F103" s="14">
        <f t="shared" si="5"/>
        <v>97.82793427230047</v>
      </c>
    </row>
    <row r="104" spans="1:6" ht="25.5" customHeight="1">
      <c r="A104" s="181" t="s">
        <v>717</v>
      </c>
      <c r="B104" s="182"/>
      <c r="C104" s="5">
        <f aca="true" t="shared" si="7" ref="C104:E105">C105</f>
        <v>30000</v>
      </c>
      <c r="D104" s="5">
        <f t="shared" si="7"/>
        <v>30000</v>
      </c>
      <c r="E104" s="5">
        <f t="shared" si="7"/>
        <v>0</v>
      </c>
      <c r="F104" s="14">
        <f t="shared" si="5"/>
        <v>0</v>
      </c>
    </row>
    <row r="105" spans="1:6" ht="21" customHeight="1">
      <c r="A105" s="41">
        <v>32</v>
      </c>
      <c r="B105" s="72" t="s">
        <v>64</v>
      </c>
      <c r="C105" s="4">
        <f t="shared" si="7"/>
        <v>30000</v>
      </c>
      <c r="D105" s="4">
        <f t="shared" si="7"/>
        <v>30000</v>
      </c>
      <c r="E105" s="4">
        <f t="shared" si="7"/>
        <v>0</v>
      </c>
      <c r="F105" s="14">
        <f t="shared" si="5"/>
        <v>0</v>
      </c>
    </row>
    <row r="106" spans="1:6" ht="18" customHeight="1">
      <c r="A106" s="41">
        <v>329</v>
      </c>
      <c r="B106" s="72" t="s">
        <v>65</v>
      </c>
      <c r="C106" s="4">
        <f>SUM(C107:C107)</f>
        <v>30000</v>
      </c>
      <c r="D106" s="4">
        <f>SUM(D107:D107)</f>
        <v>30000</v>
      </c>
      <c r="E106" s="4">
        <f>SUM(E107:E107)</f>
        <v>0</v>
      </c>
      <c r="F106" s="14">
        <f t="shared" si="5"/>
        <v>0</v>
      </c>
    </row>
    <row r="107" spans="1:6" ht="15" customHeight="1">
      <c r="A107" s="41">
        <v>3299</v>
      </c>
      <c r="B107" s="72" t="s">
        <v>66</v>
      </c>
      <c r="C107" s="4">
        <v>30000</v>
      </c>
      <c r="D107" s="4">
        <v>30000</v>
      </c>
      <c r="E107" s="4">
        <v>0</v>
      </c>
      <c r="F107" s="14">
        <f t="shared" si="5"/>
        <v>0</v>
      </c>
    </row>
    <row r="108" spans="1:6" ht="25.5" customHeight="1">
      <c r="A108" s="181" t="s">
        <v>718</v>
      </c>
      <c r="B108" s="182"/>
      <c r="C108" s="5">
        <f>C109</f>
        <v>1770000</v>
      </c>
      <c r="D108" s="5">
        <f>D109</f>
        <v>1770000</v>
      </c>
      <c r="E108" s="5">
        <f>E109</f>
        <v>1770000</v>
      </c>
      <c r="F108" s="14">
        <f>E108/D108*100</f>
        <v>100</v>
      </c>
    </row>
    <row r="109" spans="1:6" ht="21" customHeight="1">
      <c r="A109" s="41">
        <v>38</v>
      </c>
      <c r="B109" s="72" t="s">
        <v>584</v>
      </c>
      <c r="C109" s="4">
        <f>SUM(C110+C112)</f>
        <v>1770000</v>
      </c>
      <c r="D109" s="4">
        <f>SUM(D110+D112)</f>
        <v>1770000</v>
      </c>
      <c r="E109" s="4">
        <f>SUM(E110+E112)</f>
        <v>1770000</v>
      </c>
      <c r="F109" s="14">
        <f t="shared" si="5"/>
        <v>100</v>
      </c>
    </row>
    <row r="110" spans="1:6" ht="18" customHeight="1">
      <c r="A110" s="41">
        <v>381</v>
      </c>
      <c r="B110" s="72" t="s">
        <v>68</v>
      </c>
      <c r="C110" s="4">
        <f>C111</f>
        <v>1400000</v>
      </c>
      <c r="D110" s="4">
        <f>D111</f>
        <v>1400000</v>
      </c>
      <c r="E110" s="4">
        <f>E111</f>
        <v>1400000</v>
      </c>
      <c r="F110" s="14">
        <f t="shared" si="5"/>
        <v>100</v>
      </c>
    </row>
    <row r="111" spans="1:6" ht="15" customHeight="1">
      <c r="A111" s="41">
        <v>3811</v>
      </c>
      <c r="B111" s="72" t="s">
        <v>145</v>
      </c>
      <c r="C111" s="4">
        <v>1400000</v>
      </c>
      <c r="D111" s="4">
        <v>1400000</v>
      </c>
      <c r="E111" s="4">
        <v>1400000</v>
      </c>
      <c r="F111" s="14">
        <f t="shared" si="5"/>
        <v>100</v>
      </c>
    </row>
    <row r="112" spans="1:6" ht="18" customHeight="1">
      <c r="A112" s="41" t="s">
        <v>158</v>
      </c>
      <c r="B112" s="72" t="s">
        <v>94</v>
      </c>
      <c r="C112" s="4">
        <f>SUM(C113:C113)</f>
        <v>370000</v>
      </c>
      <c r="D112" s="4">
        <f>SUM(D113:D113)</f>
        <v>370000</v>
      </c>
      <c r="E112" s="4">
        <f>SUM(E113:E113)</f>
        <v>370000</v>
      </c>
      <c r="F112" s="14">
        <f t="shared" si="5"/>
        <v>100</v>
      </c>
    </row>
    <row r="113" spans="1:6" ht="15" customHeight="1">
      <c r="A113" s="41" t="s">
        <v>159</v>
      </c>
      <c r="B113" s="72" t="s">
        <v>164</v>
      </c>
      <c r="C113" s="4">
        <v>370000</v>
      </c>
      <c r="D113" s="4">
        <v>370000</v>
      </c>
      <c r="E113" s="4">
        <v>370000</v>
      </c>
      <c r="F113" s="14">
        <f t="shared" si="5"/>
        <v>100</v>
      </c>
    </row>
    <row r="114" spans="1:6" ht="25.5" customHeight="1">
      <c r="A114" s="181" t="s">
        <v>719</v>
      </c>
      <c r="B114" s="182"/>
      <c r="C114" s="5">
        <f>C115</f>
        <v>10000</v>
      </c>
      <c r="D114" s="5">
        <f>D115</f>
        <v>10000</v>
      </c>
      <c r="E114" s="5">
        <f>E115</f>
        <v>0</v>
      </c>
      <c r="F114" s="14">
        <f t="shared" si="5"/>
        <v>0</v>
      </c>
    </row>
    <row r="115" spans="1:6" ht="21" customHeight="1">
      <c r="A115" s="41">
        <v>32</v>
      </c>
      <c r="B115" s="72" t="s">
        <v>64</v>
      </c>
      <c r="C115" s="4">
        <f aca="true" t="shared" si="8" ref="C115:E116">C116</f>
        <v>10000</v>
      </c>
      <c r="D115" s="4">
        <f t="shared" si="8"/>
        <v>10000</v>
      </c>
      <c r="E115" s="4">
        <f t="shared" si="8"/>
        <v>0</v>
      </c>
      <c r="F115" s="14">
        <f t="shared" si="5"/>
        <v>0</v>
      </c>
    </row>
    <row r="116" spans="1:6" ht="18" customHeight="1">
      <c r="A116" s="41">
        <v>329</v>
      </c>
      <c r="B116" s="72" t="s">
        <v>65</v>
      </c>
      <c r="C116" s="4">
        <f t="shared" si="8"/>
        <v>10000</v>
      </c>
      <c r="D116" s="4">
        <f t="shared" si="8"/>
        <v>10000</v>
      </c>
      <c r="E116" s="4">
        <f t="shared" si="8"/>
        <v>0</v>
      </c>
      <c r="F116" s="14">
        <f t="shared" si="5"/>
        <v>0</v>
      </c>
    </row>
    <row r="117" spans="1:6" ht="15" customHeight="1">
      <c r="A117" s="41">
        <v>3299</v>
      </c>
      <c r="B117" s="72" t="s">
        <v>176</v>
      </c>
      <c r="C117" s="4">
        <v>10000</v>
      </c>
      <c r="D117" s="4">
        <v>10000</v>
      </c>
      <c r="E117" s="4">
        <v>0</v>
      </c>
      <c r="F117" s="14">
        <f t="shared" si="5"/>
        <v>0</v>
      </c>
    </row>
    <row r="118" spans="1:6" ht="25.5" customHeight="1">
      <c r="A118" s="181" t="s">
        <v>720</v>
      </c>
      <c r="B118" s="182"/>
      <c r="C118" s="5">
        <f>C119</f>
        <v>10000</v>
      </c>
      <c r="D118" s="5">
        <f>D119</f>
        <v>10000</v>
      </c>
      <c r="E118" s="5">
        <f>E119</f>
        <v>10000</v>
      </c>
      <c r="F118" s="14">
        <f>E118/D118*100</f>
        <v>100</v>
      </c>
    </row>
    <row r="119" spans="1:6" ht="21" customHeight="1">
      <c r="A119" s="41">
        <v>38</v>
      </c>
      <c r="B119" s="72" t="s">
        <v>584</v>
      </c>
      <c r="C119" s="4">
        <f aca="true" t="shared" si="9" ref="C119:E120">C120</f>
        <v>10000</v>
      </c>
      <c r="D119" s="4">
        <f t="shared" si="9"/>
        <v>10000</v>
      </c>
      <c r="E119" s="4">
        <f t="shared" si="9"/>
        <v>10000</v>
      </c>
      <c r="F119" s="14">
        <f t="shared" si="5"/>
        <v>100</v>
      </c>
    </row>
    <row r="120" spans="1:6" ht="18" customHeight="1">
      <c r="A120" s="41">
        <v>381</v>
      </c>
      <c r="B120" s="72" t="s">
        <v>68</v>
      </c>
      <c r="C120" s="4">
        <f t="shared" si="9"/>
        <v>10000</v>
      </c>
      <c r="D120" s="4">
        <f t="shared" si="9"/>
        <v>10000</v>
      </c>
      <c r="E120" s="4">
        <f t="shared" si="9"/>
        <v>10000</v>
      </c>
      <c r="F120" s="14">
        <f t="shared" si="5"/>
        <v>100</v>
      </c>
    </row>
    <row r="121" spans="1:6" ht="15" customHeight="1">
      <c r="A121" s="41">
        <v>3811</v>
      </c>
      <c r="B121" s="74" t="s">
        <v>144</v>
      </c>
      <c r="C121" s="4">
        <v>10000</v>
      </c>
      <c r="D121" s="4">
        <v>10000</v>
      </c>
      <c r="E121" s="4">
        <v>10000</v>
      </c>
      <c r="F121" s="14">
        <f t="shared" si="5"/>
        <v>100</v>
      </c>
    </row>
    <row r="122" spans="1:6" ht="25.5" customHeight="1">
      <c r="A122" s="181" t="s">
        <v>721</v>
      </c>
      <c r="B122" s="182"/>
      <c r="C122" s="5">
        <f>C123</f>
        <v>310000</v>
      </c>
      <c r="D122" s="5">
        <f>D123</f>
        <v>310000</v>
      </c>
      <c r="E122" s="5">
        <f>E123</f>
        <v>303735</v>
      </c>
      <c r="F122" s="14">
        <f t="shared" si="5"/>
        <v>97.9790322580645</v>
      </c>
    </row>
    <row r="123" spans="1:6" ht="21" customHeight="1">
      <c r="A123" s="41">
        <v>32</v>
      </c>
      <c r="B123" s="72" t="s">
        <v>64</v>
      </c>
      <c r="C123" s="4">
        <f aca="true" t="shared" si="10" ref="C123:E124">C124</f>
        <v>310000</v>
      </c>
      <c r="D123" s="4">
        <f t="shared" si="10"/>
        <v>310000</v>
      </c>
      <c r="E123" s="4">
        <f t="shared" si="10"/>
        <v>303735</v>
      </c>
      <c r="F123" s="14">
        <f t="shared" si="5"/>
        <v>97.9790322580645</v>
      </c>
    </row>
    <row r="124" spans="1:6" ht="18" customHeight="1">
      <c r="A124" s="41">
        <v>329</v>
      </c>
      <c r="B124" s="72" t="s">
        <v>65</v>
      </c>
      <c r="C124" s="4">
        <f t="shared" si="10"/>
        <v>310000</v>
      </c>
      <c r="D124" s="4">
        <f t="shared" si="10"/>
        <v>310000</v>
      </c>
      <c r="E124" s="4">
        <f t="shared" si="10"/>
        <v>303735</v>
      </c>
      <c r="F124" s="14">
        <f t="shared" si="5"/>
        <v>97.9790322580645</v>
      </c>
    </row>
    <row r="125" spans="1:6" ht="15" customHeight="1">
      <c r="A125" s="41">
        <v>3299</v>
      </c>
      <c r="B125" s="72" t="s">
        <v>351</v>
      </c>
      <c r="C125" s="4">
        <v>310000</v>
      </c>
      <c r="D125" s="4">
        <v>310000</v>
      </c>
      <c r="E125" s="4">
        <v>303735</v>
      </c>
      <c r="F125" s="14">
        <f t="shared" si="5"/>
        <v>97.9790322580645</v>
      </c>
    </row>
    <row r="126" spans="1:6" ht="30" customHeight="1">
      <c r="A126" s="188" t="s">
        <v>722</v>
      </c>
      <c r="B126" s="189"/>
      <c r="C126" s="63">
        <f>C127+C134+C138+C142</f>
        <v>342000</v>
      </c>
      <c r="D126" s="63">
        <f>D127+D134+D138+D142</f>
        <v>342000</v>
      </c>
      <c r="E126" s="63">
        <f>E127+E134+E138+E142</f>
        <v>270884</v>
      </c>
      <c r="F126" s="14">
        <f t="shared" si="5"/>
        <v>79.20584795321638</v>
      </c>
    </row>
    <row r="127" spans="1:6" ht="25.5" customHeight="1">
      <c r="A127" s="181" t="s">
        <v>724</v>
      </c>
      <c r="B127" s="182"/>
      <c r="C127" s="5">
        <f>C128</f>
        <v>172000</v>
      </c>
      <c r="D127" s="5">
        <f>D128</f>
        <v>172000</v>
      </c>
      <c r="E127" s="5">
        <f>E128</f>
        <v>133509</v>
      </c>
      <c r="F127" s="14">
        <f t="shared" si="5"/>
        <v>77.62151162790698</v>
      </c>
    </row>
    <row r="128" spans="1:6" ht="21" customHeight="1">
      <c r="A128" s="41">
        <v>32</v>
      </c>
      <c r="B128" s="72" t="s">
        <v>64</v>
      </c>
      <c r="C128" s="4">
        <f>C129+C131</f>
        <v>172000</v>
      </c>
      <c r="D128" s="4">
        <f>D129+D131</f>
        <v>172000</v>
      </c>
      <c r="E128" s="4">
        <f>E129+E131</f>
        <v>133509</v>
      </c>
      <c r="F128" s="14">
        <f t="shared" si="5"/>
        <v>77.62151162790698</v>
      </c>
    </row>
    <row r="129" spans="1:6" ht="18" customHeight="1">
      <c r="A129" s="41">
        <v>322</v>
      </c>
      <c r="B129" s="72" t="s">
        <v>71</v>
      </c>
      <c r="C129" s="4">
        <f>C130</f>
        <v>2000</v>
      </c>
      <c r="D129" s="4">
        <f>D130</f>
        <v>2000</v>
      </c>
      <c r="E129" s="4">
        <f>E130</f>
        <v>1945</v>
      </c>
      <c r="F129" s="14">
        <f t="shared" si="5"/>
        <v>97.25</v>
      </c>
    </row>
    <row r="130" spans="1:6" ht="15" customHeight="1">
      <c r="A130" s="41">
        <v>3224</v>
      </c>
      <c r="B130" s="72" t="s">
        <v>72</v>
      </c>
      <c r="C130" s="4">
        <v>2000</v>
      </c>
      <c r="D130" s="4">
        <v>2000</v>
      </c>
      <c r="E130" s="4">
        <v>1945</v>
      </c>
      <c r="F130" s="14">
        <f t="shared" si="5"/>
        <v>97.25</v>
      </c>
    </row>
    <row r="131" spans="1:6" ht="18" customHeight="1">
      <c r="A131" s="41">
        <v>323</v>
      </c>
      <c r="B131" s="72" t="s">
        <v>73</v>
      </c>
      <c r="C131" s="4">
        <f>SUM(C132:C133)</f>
        <v>170000</v>
      </c>
      <c r="D131" s="4">
        <f>SUM(D132:D133)</f>
        <v>170000</v>
      </c>
      <c r="E131" s="4">
        <f>SUM(E132:E133)</f>
        <v>131564</v>
      </c>
      <c r="F131" s="14">
        <f t="shared" si="5"/>
        <v>77.39058823529412</v>
      </c>
    </row>
    <row r="132" spans="1:6" ht="15" customHeight="1">
      <c r="A132" s="41">
        <v>3232</v>
      </c>
      <c r="B132" s="72" t="s">
        <v>74</v>
      </c>
      <c r="C132" s="4">
        <v>150000</v>
      </c>
      <c r="D132" s="4">
        <v>150000</v>
      </c>
      <c r="E132" s="4">
        <v>126444</v>
      </c>
      <c r="F132" s="14">
        <f t="shared" si="5"/>
        <v>84.296</v>
      </c>
    </row>
    <row r="133" spans="1:6" ht="15" customHeight="1">
      <c r="A133" s="41" t="s">
        <v>353</v>
      </c>
      <c r="B133" s="72" t="s">
        <v>723</v>
      </c>
      <c r="C133" s="4">
        <v>20000</v>
      </c>
      <c r="D133" s="4">
        <v>20000</v>
      </c>
      <c r="E133" s="4">
        <v>5120</v>
      </c>
      <c r="F133" s="14">
        <f>E133/D133*100</f>
        <v>25.6</v>
      </c>
    </row>
    <row r="134" spans="1:6" ht="25.5" customHeight="1">
      <c r="A134" s="181" t="s">
        <v>725</v>
      </c>
      <c r="B134" s="182"/>
      <c r="C134" s="5">
        <f>C135</f>
        <v>10000</v>
      </c>
      <c r="D134" s="5">
        <f>D135</f>
        <v>10000</v>
      </c>
      <c r="E134" s="5">
        <f>E135</f>
        <v>0</v>
      </c>
      <c r="F134" s="14">
        <f>E134/D134*100</f>
        <v>0</v>
      </c>
    </row>
    <row r="135" spans="1:6" ht="21" customHeight="1">
      <c r="A135" s="41">
        <v>45</v>
      </c>
      <c r="B135" s="72" t="s">
        <v>76</v>
      </c>
      <c r="C135" s="4">
        <f aca="true" t="shared" si="11" ref="C135:E136">C136</f>
        <v>10000</v>
      </c>
      <c r="D135" s="4">
        <f t="shared" si="11"/>
        <v>10000</v>
      </c>
      <c r="E135" s="4">
        <f t="shared" si="11"/>
        <v>0</v>
      </c>
      <c r="F135" s="14">
        <f>E135/D135*100</f>
        <v>0</v>
      </c>
    </row>
    <row r="136" spans="1:6" ht="18" customHeight="1">
      <c r="A136" s="41">
        <v>451</v>
      </c>
      <c r="B136" s="72" t="s">
        <v>77</v>
      </c>
      <c r="C136" s="4">
        <f t="shared" si="11"/>
        <v>10000</v>
      </c>
      <c r="D136" s="4">
        <f t="shared" si="11"/>
        <v>10000</v>
      </c>
      <c r="E136" s="4">
        <f t="shared" si="11"/>
        <v>0</v>
      </c>
      <c r="F136" s="14">
        <f>E136/D136*100</f>
        <v>0</v>
      </c>
    </row>
    <row r="137" spans="1:6" ht="15" customHeight="1">
      <c r="A137" s="41">
        <v>4511</v>
      </c>
      <c r="B137" s="72" t="s">
        <v>726</v>
      </c>
      <c r="C137" s="4">
        <v>10000</v>
      </c>
      <c r="D137" s="4">
        <v>10000</v>
      </c>
      <c r="E137" s="4">
        <v>0</v>
      </c>
      <c r="F137" s="14">
        <f>E137/D137*100</f>
        <v>0</v>
      </c>
    </row>
    <row r="138" spans="1:6" ht="25.5" customHeight="1">
      <c r="A138" s="181" t="s">
        <v>883</v>
      </c>
      <c r="B138" s="182"/>
      <c r="C138" s="5">
        <f>C139</f>
        <v>10000</v>
      </c>
      <c r="D138" s="5">
        <f>D139</f>
        <v>10000</v>
      </c>
      <c r="E138" s="5">
        <f>E139</f>
        <v>0</v>
      </c>
      <c r="F138" s="14">
        <f aca="true" t="shared" si="12" ref="F138:F145">E138/D138*100</f>
        <v>0</v>
      </c>
    </row>
    <row r="139" spans="1:6" ht="21" customHeight="1">
      <c r="A139" s="41">
        <v>45</v>
      </c>
      <c r="B139" s="72" t="s">
        <v>76</v>
      </c>
      <c r="C139" s="4">
        <f aca="true" t="shared" si="13" ref="C139:E140">C140</f>
        <v>10000</v>
      </c>
      <c r="D139" s="4">
        <f t="shared" si="13"/>
        <v>10000</v>
      </c>
      <c r="E139" s="4">
        <f t="shared" si="13"/>
        <v>0</v>
      </c>
      <c r="F139" s="14">
        <f t="shared" si="12"/>
        <v>0</v>
      </c>
    </row>
    <row r="140" spans="1:6" ht="18" customHeight="1">
      <c r="A140" s="41">
        <v>451</v>
      </c>
      <c r="B140" s="72" t="s">
        <v>77</v>
      </c>
      <c r="C140" s="4">
        <f t="shared" si="13"/>
        <v>10000</v>
      </c>
      <c r="D140" s="4">
        <f t="shared" si="13"/>
        <v>10000</v>
      </c>
      <c r="E140" s="4">
        <f t="shared" si="13"/>
        <v>0</v>
      </c>
      <c r="F140" s="14">
        <f t="shared" si="12"/>
        <v>0</v>
      </c>
    </row>
    <row r="141" spans="1:6" ht="15" customHeight="1">
      <c r="A141" s="41">
        <v>4511</v>
      </c>
      <c r="B141" s="72" t="s">
        <v>884</v>
      </c>
      <c r="C141" s="4">
        <v>10000</v>
      </c>
      <c r="D141" s="4">
        <v>10000</v>
      </c>
      <c r="E141" s="4">
        <v>0</v>
      </c>
      <c r="F141" s="14">
        <f t="shared" si="12"/>
        <v>0</v>
      </c>
    </row>
    <row r="142" spans="1:6" ht="25.5" customHeight="1">
      <c r="A142" s="181" t="s">
        <v>885</v>
      </c>
      <c r="B142" s="182"/>
      <c r="C142" s="5">
        <f>C143</f>
        <v>150000</v>
      </c>
      <c r="D142" s="5">
        <f>D143</f>
        <v>150000</v>
      </c>
      <c r="E142" s="5">
        <f>E143</f>
        <v>137375</v>
      </c>
      <c r="F142" s="14">
        <f t="shared" si="12"/>
        <v>91.58333333333334</v>
      </c>
    </row>
    <row r="143" spans="1:6" ht="21" customHeight="1">
      <c r="A143" s="41">
        <v>45</v>
      </c>
      <c r="B143" s="72" t="s">
        <v>76</v>
      </c>
      <c r="C143" s="4">
        <f aca="true" t="shared" si="14" ref="C143:E144">C144</f>
        <v>150000</v>
      </c>
      <c r="D143" s="4">
        <f t="shared" si="14"/>
        <v>150000</v>
      </c>
      <c r="E143" s="4">
        <f t="shared" si="14"/>
        <v>137375</v>
      </c>
      <c r="F143" s="14">
        <f t="shared" si="12"/>
        <v>91.58333333333334</v>
      </c>
    </row>
    <row r="144" spans="1:6" ht="18" customHeight="1">
      <c r="A144" s="41">
        <v>451</v>
      </c>
      <c r="B144" s="72" t="s">
        <v>77</v>
      </c>
      <c r="C144" s="4">
        <f t="shared" si="14"/>
        <v>150000</v>
      </c>
      <c r="D144" s="4">
        <f t="shared" si="14"/>
        <v>150000</v>
      </c>
      <c r="E144" s="4">
        <f t="shared" si="14"/>
        <v>137375</v>
      </c>
      <c r="F144" s="14">
        <f t="shared" si="12"/>
        <v>91.58333333333334</v>
      </c>
    </row>
    <row r="145" spans="1:6" ht="15" customHeight="1">
      <c r="A145" s="41">
        <v>4511</v>
      </c>
      <c r="B145" s="72" t="s">
        <v>886</v>
      </c>
      <c r="C145" s="4">
        <v>150000</v>
      </c>
      <c r="D145" s="4">
        <v>150000</v>
      </c>
      <c r="E145" s="4">
        <v>137375</v>
      </c>
      <c r="F145" s="14">
        <f t="shared" si="12"/>
        <v>91.58333333333334</v>
      </c>
    </row>
    <row r="146" spans="1:6" ht="30" customHeight="1">
      <c r="A146" s="194" t="s">
        <v>727</v>
      </c>
      <c r="B146" s="189"/>
      <c r="C146" s="63">
        <f>C147+C151</f>
        <v>50000</v>
      </c>
      <c r="D146" s="63">
        <f>D147+D151</f>
        <v>50000</v>
      </c>
      <c r="E146" s="63">
        <f>E147+E151</f>
        <v>30000</v>
      </c>
      <c r="F146" s="14">
        <f t="shared" si="5"/>
        <v>60</v>
      </c>
    </row>
    <row r="147" spans="1:6" ht="25.5" customHeight="1">
      <c r="A147" s="181" t="s">
        <v>728</v>
      </c>
      <c r="B147" s="182"/>
      <c r="C147" s="5">
        <f aca="true" t="shared" si="15" ref="C147:E148">C148</f>
        <v>20000</v>
      </c>
      <c r="D147" s="5">
        <f t="shared" si="15"/>
        <v>20000</v>
      </c>
      <c r="E147" s="5">
        <f t="shared" si="15"/>
        <v>0</v>
      </c>
      <c r="F147" s="14">
        <f aca="true" t="shared" si="16" ref="F147:F209">E147/D147*100</f>
        <v>0</v>
      </c>
    </row>
    <row r="148" spans="1:6" ht="21" customHeight="1">
      <c r="A148" s="41">
        <v>35</v>
      </c>
      <c r="B148" s="3" t="s">
        <v>78</v>
      </c>
      <c r="C148" s="4">
        <f t="shared" si="15"/>
        <v>20000</v>
      </c>
      <c r="D148" s="4">
        <f t="shared" si="15"/>
        <v>20000</v>
      </c>
      <c r="E148" s="4">
        <f t="shared" si="15"/>
        <v>0</v>
      </c>
      <c r="F148" s="14">
        <f t="shared" si="16"/>
        <v>0</v>
      </c>
    </row>
    <row r="149" spans="1:6" ht="18" customHeight="1">
      <c r="A149" s="41">
        <v>352</v>
      </c>
      <c r="B149" s="3" t="s">
        <v>79</v>
      </c>
      <c r="C149" s="4">
        <f>SUM(C150:C150)</f>
        <v>20000</v>
      </c>
      <c r="D149" s="4">
        <f>SUM(D150:D150)</f>
        <v>20000</v>
      </c>
      <c r="E149" s="4">
        <f>SUM(E150:E150)</f>
        <v>0</v>
      </c>
      <c r="F149" s="14">
        <f t="shared" si="16"/>
        <v>0</v>
      </c>
    </row>
    <row r="150" spans="1:6" ht="15" customHeight="1">
      <c r="A150" s="41">
        <v>3523</v>
      </c>
      <c r="B150" s="3" t="s">
        <v>80</v>
      </c>
      <c r="C150" s="4">
        <v>20000</v>
      </c>
      <c r="D150" s="4">
        <v>20000</v>
      </c>
      <c r="E150" s="4">
        <v>0</v>
      </c>
      <c r="F150" s="14">
        <f t="shared" si="16"/>
        <v>0</v>
      </c>
    </row>
    <row r="151" spans="1:6" ht="25.5" customHeight="1">
      <c r="A151" s="181" t="s">
        <v>887</v>
      </c>
      <c r="B151" s="182"/>
      <c r="C151" s="5">
        <f aca="true" t="shared" si="17" ref="C151:E152">C152</f>
        <v>30000</v>
      </c>
      <c r="D151" s="5">
        <f t="shared" si="17"/>
        <v>30000</v>
      </c>
      <c r="E151" s="5">
        <f t="shared" si="17"/>
        <v>30000</v>
      </c>
      <c r="F151" s="14">
        <f>E151/D151*100</f>
        <v>100</v>
      </c>
    </row>
    <row r="152" spans="1:6" ht="21" customHeight="1">
      <c r="A152" s="41" t="s">
        <v>888</v>
      </c>
      <c r="B152" s="3" t="s">
        <v>584</v>
      </c>
      <c r="C152" s="4">
        <f t="shared" si="17"/>
        <v>30000</v>
      </c>
      <c r="D152" s="4">
        <f t="shared" si="17"/>
        <v>30000</v>
      </c>
      <c r="E152" s="4">
        <f t="shared" si="17"/>
        <v>30000</v>
      </c>
      <c r="F152" s="14">
        <f>E152/D152*100</f>
        <v>100</v>
      </c>
    </row>
    <row r="153" spans="1:6" ht="18" customHeight="1">
      <c r="A153" s="41" t="s">
        <v>889</v>
      </c>
      <c r="B153" s="3" t="s">
        <v>68</v>
      </c>
      <c r="C153" s="4">
        <f>SUM(C154:C154)</f>
        <v>30000</v>
      </c>
      <c r="D153" s="4">
        <f>SUM(D154:D154)</f>
        <v>30000</v>
      </c>
      <c r="E153" s="4">
        <f>SUM(E154:E154)</f>
        <v>30000</v>
      </c>
      <c r="F153" s="14">
        <f>E153/D153*100</f>
        <v>100</v>
      </c>
    </row>
    <row r="154" spans="1:6" ht="15" customHeight="1">
      <c r="A154" s="41" t="s">
        <v>890</v>
      </c>
      <c r="B154" s="3" t="s">
        <v>891</v>
      </c>
      <c r="C154" s="4">
        <v>30000</v>
      </c>
      <c r="D154" s="4">
        <v>30000</v>
      </c>
      <c r="E154" s="4">
        <v>30000</v>
      </c>
      <c r="F154" s="14">
        <f>E154/D154*100</f>
        <v>100</v>
      </c>
    </row>
    <row r="155" spans="1:6" ht="30" customHeight="1">
      <c r="A155" s="194" t="s">
        <v>729</v>
      </c>
      <c r="B155" s="189"/>
      <c r="C155" s="63">
        <f>C156+C162+C166</f>
        <v>3000000</v>
      </c>
      <c r="D155" s="63">
        <f>D156+D162+D166</f>
        <v>3000000</v>
      </c>
      <c r="E155" s="63">
        <f>E156+E162+E166</f>
        <v>2840041</v>
      </c>
      <c r="F155" s="14">
        <f t="shared" si="16"/>
        <v>94.66803333333334</v>
      </c>
    </row>
    <row r="156" spans="1:6" ht="25.5" customHeight="1">
      <c r="A156" s="181" t="s">
        <v>730</v>
      </c>
      <c r="B156" s="182"/>
      <c r="C156" s="5">
        <f>C157</f>
        <v>660000</v>
      </c>
      <c r="D156" s="5">
        <f>D157</f>
        <v>685000</v>
      </c>
      <c r="E156" s="5">
        <f>E157</f>
        <v>673192</v>
      </c>
      <c r="F156" s="14">
        <f t="shared" si="16"/>
        <v>98.27620437956205</v>
      </c>
    </row>
    <row r="157" spans="1:6" ht="21" customHeight="1">
      <c r="A157" s="41">
        <v>32</v>
      </c>
      <c r="B157" s="3" t="s">
        <v>286</v>
      </c>
      <c r="C157" s="4">
        <f>C158+C160</f>
        <v>660000</v>
      </c>
      <c r="D157" s="4">
        <f>D158+D160</f>
        <v>685000</v>
      </c>
      <c r="E157" s="4">
        <f>E158+E160</f>
        <v>673192</v>
      </c>
      <c r="F157" s="14">
        <f t="shared" si="16"/>
        <v>98.27620437956205</v>
      </c>
    </row>
    <row r="158" spans="1:6" ht="18" customHeight="1">
      <c r="A158" s="41">
        <v>322</v>
      </c>
      <c r="B158" s="3" t="s">
        <v>71</v>
      </c>
      <c r="C158" s="4">
        <f>C159</f>
        <v>110000</v>
      </c>
      <c r="D158" s="4">
        <f>D159</f>
        <v>110000</v>
      </c>
      <c r="E158" s="4">
        <f>E159</f>
        <v>99276</v>
      </c>
      <c r="F158" s="14">
        <f t="shared" si="16"/>
        <v>90.25090909090909</v>
      </c>
    </row>
    <row r="159" spans="1:6" ht="15" customHeight="1">
      <c r="A159" s="41">
        <v>3224</v>
      </c>
      <c r="B159" s="3" t="s">
        <v>81</v>
      </c>
      <c r="C159" s="4">
        <v>110000</v>
      </c>
      <c r="D159" s="4">
        <v>110000</v>
      </c>
      <c r="E159" s="4">
        <v>99276</v>
      </c>
      <c r="F159" s="14">
        <f t="shared" si="16"/>
        <v>90.25090909090909</v>
      </c>
    </row>
    <row r="160" spans="1:6" ht="18" customHeight="1">
      <c r="A160" s="41">
        <v>323</v>
      </c>
      <c r="B160" s="3" t="s">
        <v>73</v>
      </c>
      <c r="C160" s="4">
        <f>SUM(C161:C161)</f>
        <v>550000</v>
      </c>
      <c r="D160" s="4">
        <f>SUM(D161:D161)</f>
        <v>575000</v>
      </c>
      <c r="E160" s="4">
        <f>SUM(E161:E161)</f>
        <v>573916</v>
      </c>
      <c r="F160" s="14">
        <f t="shared" si="16"/>
        <v>99.81147826086956</v>
      </c>
    </row>
    <row r="161" spans="1:6" ht="15" customHeight="1">
      <c r="A161" s="41">
        <v>3232</v>
      </c>
      <c r="B161" s="3" t="s">
        <v>635</v>
      </c>
      <c r="C161" s="4">
        <v>550000</v>
      </c>
      <c r="D161" s="4">
        <v>575000</v>
      </c>
      <c r="E161" s="4">
        <v>573916</v>
      </c>
      <c r="F161" s="14">
        <f t="shared" si="16"/>
        <v>99.81147826086956</v>
      </c>
    </row>
    <row r="162" spans="1:6" ht="25.5" customHeight="1">
      <c r="A162" s="181" t="s">
        <v>731</v>
      </c>
      <c r="B162" s="182"/>
      <c r="C162" s="5">
        <f>C163</f>
        <v>50000</v>
      </c>
      <c r="D162" s="5">
        <f>D163</f>
        <v>50000</v>
      </c>
      <c r="E162" s="5">
        <f>E163</f>
        <v>33507</v>
      </c>
      <c r="F162" s="14">
        <f t="shared" si="16"/>
        <v>67.014</v>
      </c>
    </row>
    <row r="163" spans="1:6" ht="21" customHeight="1">
      <c r="A163" s="41">
        <v>41</v>
      </c>
      <c r="B163" s="3" t="s">
        <v>82</v>
      </c>
      <c r="C163" s="4">
        <f aca="true" t="shared" si="18" ref="C163:E164">C164</f>
        <v>50000</v>
      </c>
      <c r="D163" s="4">
        <f t="shared" si="18"/>
        <v>50000</v>
      </c>
      <c r="E163" s="4">
        <f t="shared" si="18"/>
        <v>33507</v>
      </c>
      <c r="F163" s="14">
        <f t="shared" si="16"/>
        <v>67.014</v>
      </c>
    </row>
    <row r="164" spans="1:6" ht="18" customHeight="1">
      <c r="A164" s="41">
        <v>411</v>
      </c>
      <c r="B164" s="3" t="s">
        <v>83</v>
      </c>
      <c r="C164" s="4">
        <f t="shared" si="18"/>
        <v>50000</v>
      </c>
      <c r="D164" s="4">
        <f t="shared" si="18"/>
        <v>50000</v>
      </c>
      <c r="E164" s="4">
        <f t="shared" si="18"/>
        <v>33507</v>
      </c>
      <c r="F164" s="14">
        <f t="shared" si="16"/>
        <v>67.014</v>
      </c>
    </row>
    <row r="165" spans="1:6" ht="15" customHeight="1">
      <c r="A165" s="41">
        <v>4111</v>
      </c>
      <c r="B165" s="3" t="s">
        <v>352</v>
      </c>
      <c r="C165" s="4">
        <v>50000</v>
      </c>
      <c r="D165" s="4">
        <v>50000</v>
      </c>
      <c r="E165" s="4">
        <v>33507</v>
      </c>
      <c r="F165" s="14">
        <f t="shared" si="16"/>
        <v>67.014</v>
      </c>
    </row>
    <row r="166" spans="1:6" ht="25.5" customHeight="1">
      <c r="A166" s="181" t="s">
        <v>732</v>
      </c>
      <c r="B166" s="182"/>
      <c r="C166" s="5">
        <f>C167</f>
        <v>2290000</v>
      </c>
      <c r="D166" s="5">
        <f>D167</f>
        <v>2265000</v>
      </c>
      <c r="E166" s="5">
        <f>E167</f>
        <v>2133342</v>
      </c>
      <c r="F166" s="14">
        <f t="shared" si="16"/>
        <v>94.18728476821192</v>
      </c>
    </row>
    <row r="167" spans="1:6" ht="21" customHeight="1">
      <c r="A167" s="41">
        <v>42</v>
      </c>
      <c r="B167" s="3" t="s">
        <v>84</v>
      </c>
      <c r="C167" s="4">
        <f aca="true" t="shared" si="19" ref="C167:E168">C168</f>
        <v>2290000</v>
      </c>
      <c r="D167" s="4">
        <f t="shared" si="19"/>
        <v>2265000</v>
      </c>
      <c r="E167" s="4">
        <f t="shared" si="19"/>
        <v>2133342</v>
      </c>
      <c r="F167" s="14">
        <f t="shared" si="16"/>
        <v>94.18728476821192</v>
      </c>
    </row>
    <row r="168" spans="1:6" ht="18" customHeight="1">
      <c r="A168" s="41">
        <v>421</v>
      </c>
      <c r="B168" s="3" t="s">
        <v>85</v>
      </c>
      <c r="C168" s="4">
        <f t="shared" si="19"/>
        <v>2290000</v>
      </c>
      <c r="D168" s="4">
        <f t="shared" si="19"/>
        <v>2265000</v>
      </c>
      <c r="E168" s="4">
        <f t="shared" si="19"/>
        <v>2133342</v>
      </c>
      <c r="F168" s="14">
        <f t="shared" si="16"/>
        <v>94.18728476821192</v>
      </c>
    </row>
    <row r="169" spans="1:6" ht="15" customHeight="1">
      <c r="A169" s="41">
        <v>4213</v>
      </c>
      <c r="B169" s="3" t="s">
        <v>636</v>
      </c>
      <c r="C169" s="4">
        <v>2290000</v>
      </c>
      <c r="D169" s="4">
        <v>2265000</v>
      </c>
      <c r="E169" s="4">
        <v>2133342</v>
      </c>
      <c r="F169" s="14">
        <f t="shared" si="16"/>
        <v>94.18728476821192</v>
      </c>
    </row>
    <row r="170" spans="1:6" ht="30" customHeight="1">
      <c r="A170" s="194" t="s">
        <v>733</v>
      </c>
      <c r="B170" s="189"/>
      <c r="C170" s="63">
        <f>C171+C175+C179+C183+C187+C191</f>
        <v>1810000</v>
      </c>
      <c r="D170" s="63">
        <f>D171+D175+D179+D183+D187+D191</f>
        <v>1810000</v>
      </c>
      <c r="E170" s="63">
        <f>E171+E175+E179+E183+E187+E191</f>
        <v>1565848</v>
      </c>
      <c r="F170" s="14">
        <f t="shared" si="16"/>
        <v>86.51093922651934</v>
      </c>
    </row>
    <row r="171" spans="1:6" ht="25.5" customHeight="1">
      <c r="A171" s="181" t="s">
        <v>734</v>
      </c>
      <c r="B171" s="182"/>
      <c r="C171" s="5">
        <f>C172</f>
        <v>10000</v>
      </c>
      <c r="D171" s="5">
        <f>D172</f>
        <v>10000</v>
      </c>
      <c r="E171" s="5">
        <f>E172</f>
        <v>0</v>
      </c>
      <c r="F171" s="14">
        <f>E171/D171*100</f>
        <v>0</v>
      </c>
    </row>
    <row r="172" spans="1:6" ht="21" customHeight="1">
      <c r="A172" s="41">
        <v>32</v>
      </c>
      <c r="B172" s="3" t="s">
        <v>286</v>
      </c>
      <c r="C172" s="4">
        <f aca="true" t="shared" si="20" ref="C172:E173">C173</f>
        <v>10000</v>
      </c>
      <c r="D172" s="4">
        <f t="shared" si="20"/>
        <v>10000</v>
      </c>
      <c r="E172" s="4">
        <f t="shared" si="20"/>
        <v>0</v>
      </c>
      <c r="F172" s="14">
        <f t="shared" si="16"/>
        <v>0</v>
      </c>
    </row>
    <row r="173" spans="1:6" ht="18" customHeight="1">
      <c r="A173" s="41">
        <v>323</v>
      </c>
      <c r="B173" s="3" t="s">
        <v>73</v>
      </c>
      <c r="C173" s="4">
        <f t="shared" si="20"/>
        <v>10000</v>
      </c>
      <c r="D173" s="4">
        <f t="shared" si="20"/>
        <v>10000</v>
      </c>
      <c r="E173" s="4">
        <f t="shared" si="20"/>
        <v>0</v>
      </c>
      <c r="F173" s="14">
        <f t="shared" si="16"/>
        <v>0</v>
      </c>
    </row>
    <row r="174" spans="1:6" ht="15" customHeight="1">
      <c r="A174" s="41">
        <v>3232</v>
      </c>
      <c r="B174" s="3" t="s">
        <v>226</v>
      </c>
      <c r="C174" s="4">
        <v>10000</v>
      </c>
      <c r="D174" s="4">
        <v>10000</v>
      </c>
      <c r="E174" s="4">
        <v>0</v>
      </c>
      <c r="F174" s="14">
        <f t="shared" si="16"/>
        <v>0</v>
      </c>
    </row>
    <row r="175" spans="1:6" ht="25.5" customHeight="1">
      <c r="A175" s="192" t="s">
        <v>735</v>
      </c>
      <c r="B175" s="193"/>
      <c r="C175" s="5">
        <f>C176</f>
        <v>175000</v>
      </c>
      <c r="D175" s="5">
        <f>D176</f>
        <v>175000</v>
      </c>
      <c r="E175" s="5">
        <f>E176</f>
        <v>57200</v>
      </c>
      <c r="F175" s="14">
        <f>E175/D175*100</f>
        <v>32.68571428571428</v>
      </c>
    </row>
    <row r="176" spans="1:6" ht="21" customHeight="1">
      <c r="A176" s="41">
        <v>38</v>
      </c>
      <c r="B176" s="3" t="s">
        <v>6</v>
      </c>
      <c r="C176" s="4">
        <f aca="true" t="shared" si="21" ref="C176:E177">C177</f>
        <v>175000</v>
      </c>
      <c r="D176" s="4">
        <f t="shared" si="21"/>
        <v>175000</v>
      </c>
      <c r="E176" s="4">
        <f t="shared" si="21"/>
        <v>57200</v>
      </c>
      <c r="F176" s="14">
        <f t="shared" si="16"/>
        <v>32.68571428571428</v>
      </c>
    </row>
    <row r="177" spans="1:6" ht="18" customHeight="1">
      <c r="A177" s="41">
        <v>386</v>
      </c>
      <c r="B177" s="3" t="s">
        <v>86</v>
      </c>
      <c r="C177" s="4">
        <f t="shared" si="21"/>
        <v>175000</v>
      </c>
      <c r="D177" s="4">
        <f t="shared" si="21"/>
        <v>175000</v>
      </c>
      <c r="E177" s="4">
        <f t="shared" si="21"/>
        <v>57200</v>
      </c>
      <c r="F177" s="14">
        <f t="shared" si="16"/>
        <v>32.68571428571428</v>
      </c>
    </row>
    <row r="178" spans="1:6" ht="15" customHeight="1">
      <c r="A178" s="41">
        <v>3861</v>
      </c>
      <c r="B178" s="3" t="s">
        <v>637</v>
      </c>
      <c r="C178" s="4">
        <v>175000</v>
      </c>
      <c r="D178" s="4">
        <v>175000</v>
      </c>
      <c r="E178" s="4">
        <v>57200</v>
      </c>
      <c r="F178" s="14">
        <f t="shared" si="16"/>
        <v>32.68571428571428</v>
      </c>
    </row>
    <row r="179" spans="1:6" ht="25.5" customHeight="1">
      <c r="A179" s="181" t="s">
        <v>736</v>
      </c>
      <c r="B179" s="182"/>
      <c r="C179" s="5">
        <f>C180</f>
        <v>750000</v>
      </c>
      <c r="D179" s="5">
        <f>D180</f>
        <v>750000</v>
      </c>
      <c r="E179" s="5">
        <f>E180</f>
        <v>704366</v>
      </c>
      <c r="F179" s="14">
        <f>E179/D179*100</f>
        <v>93.91546666666667</v>
      </c>
    </row>
    <row r="180" spans="1:6" ht="21" customHeight="1">
      <c r="A180" s="41">
        <v>41</v>
      </c>
      <c r="B180" s="3" t="s">
        <v>82</v>
      </c>
      <c r="C180" s="4">
        <f aca="true" t="shared" si="22" ref="C180:E181">C181</f>
        <v>750000</v>
      </c>
      <c r="D180" s="4">
        <f t="shared" si="22"/>
        <v>750000</v>
      </c>
      <c r="E180" s="4">
        <f t="shared" si="22"/>
        <v>704366</v>
      </c>
      <c r="F180" s="14">
        <f>E180/D180*100</f>
        <v>93.91546666666667</v>
      </c>
    </row>
    <row r="181" spans="1:6" ht="18" customHeight="1">
      <c r="A181" s="41">
        <v>411</v>
      </c>
      <c r="B181" s="3" t="s">
        <v>83</v>
      </c>
      <c r="C181" s="4">
        <f t="shared" si="22"/>
        <v>750000</v>
      </c>
      <c r="D181" s="4">
        <f t="shared" si="22"/>
        <v>750000</v>
      </c>
      <c r="E181" s="4">
        <f t="shared" si="22"/>
        <v>704366</v>
      </c>
      <c r="F181" s="14">
        <f>E181/D181*100</f>
        <v>93.91546666666667</v>
      </c>
    </row>
    <row r="182" spans="1:6" ht="15" customHeight="1">
      <c r="A182" s="41">
        <v>4111</v>
      </c>
      <c r="B182" s="3" t="s">
        <v>737</v>
      </c>
      <c r="C182" s="4">
        <v>750000</v>
      </c>
      <c r="D182" s="4">
        <v>750000</v>
      </c>
      <c r="E182" s="4">
        <v>704366</v>
      </c>
      <c r="F182" s="14">
        <f>E182/D182*100</f>
        <v>93.91546666666667</v>
      </c>
    </row>
    <row r="183" spans="1:6" ht="25.5" customHeight="1">
      <c r="A183" s="181" t="s">
        <v>738</v>
      </c>
      <c r="B183" s="182"/>
      <c r="C183" s="5">
        <f aca="true" t="shared" si="23" ref="C183:E185">C184</f>
        <v>5000</v>
      </c>
      <c r="D183" s="5">
        <f t="shared" si="23"/>
        <v>5000</v>
      </c>
      <c r="E183" s="5">
        <f t="shared" si="23"/>
        <v>0</v>
      </c>
      <c r="F183" s="14">
        <f t="shared" si="16"/>
        <v>0</v>
      </c>
    </row>
    <row r="184" spans="1:6" ht="21" customHeight="1">
      <c r="A184" s="41">
        <v>32</v>
      </c>
      <c r="B184" s="3" t="s">
        <v>286</v>
      </c>
      <c r="C184" s="4">
        <f t="shared" si="23"/>
        <v>5000</v>
      </c>
      <c r="D184" s="4">
        <f t="shared" si="23"/>
        <v>5000</v>
      </c>
      <c r="E184" s="4">
        <f t="shared" si="23"/>
        <v>0</v>
      </c>
      <c r="F184" s="14">
        <f t="shared" si="16"/>
        <v>0</v>
      </c>
    </row>
    <row r="185" spans="1:6" ht="18" customHeight="1">
      <c r="A185" s="41">
        <v>323</v>
      </c>
      <c r="B185" s="3" t="s">
        <v>73</v>
      </c>
      <c r="C185" s="4">
        <f t="shared" si="23"/>
        <v>5000</v>
      </c>
      <c r="D185" s="4">
        <f t="shared" si="23"/>
        <v>5000</v>
      </c>
      <c r="E185" s="4">
        <f t="shared" si="23"/>
        <v>0</v>
      </c>
      <c r="F185" s="14">
        <f t="shared" si="16"/>
        <v>0</v>
      </c>
    </row>
    <row r="186" spans="1:6" ht="15" customHeight="1">
      <c r="A186" s="41">
        <v>3232</v>
      </c>
      <c r="B186" s="3" t="s">
        <v>148</v>
      </c>
      <c r="C186" s="4">
        <v>5000</v>
      </c>
      <c r="D186" s="4">
        <v>5000</v>
      </c>
      <c r="E186" s="4">
        <v>0</v>
      </c>
      <c r="F186" s="14">
        <f t="shared" si="16"/>
        <v>0</v>
      </c>
    </row>
    <row r="187" spans="1:6" ht="25.5" customHeight="1">
      <c r="A187" s="192" t="s">
        <v>892</v>
      </c>
      <c r="B187" s="193"/>
      <c r="C187" s="5">
        <f>C188</f>
        <v>845000</v>
      </c>
      <c r="D187" s="5">
        <f>D188</f>
        <v>845000</v>
      </c>
      <c r="E187" s="5">
        <f>E188</f>
        <v>789282</v>
      </c>
      <c r="F187" s="14">
        <f t="shared" si="16"/>
        <v>93.40615384615386</v>
      </c>
    </row>
    <row r="188" spans="1:6" ht="21" customHeight="1">
      <c r="A188" s="41">
        <v>38</v>
      </c>
      <c r="B188" s="72" t="s">
        <v>584</v>
      </c>
      <c r="C188" s="4">
        <f aca="true" t="shared" si="24" ref="C188:E189">C189</f>
        <v>845000</v>
      </c>
      <c r="D188" s="4">
        <f t="shared" si="24"/>
        <v>845000</v>
      </c>
      <c r="E188" s="4">
        <f t="shared" si="24"/>
        <v>789282</v>
      </c>
      <c r="F188" s="14">
        <f t="shared" si="16"/>
        <v>93.40615384615386</v>
      </c>
    </row>
    <row r="189" spans="1:6" ht="18" customHeight="1">
      <c r="A189" s="41">
        <v>386</v>
      </c>
      <c r="B189" s="3" t="s">
        <v>86</v>
      </c>
      <c r="C189" s="4">
        <f>C190</f>
        <v>845000</v>
      </c>
      <c r="D189" s="4">
        <f t="shared" si="24"/>
        <v>845000</v>
      </c>
      <c r="E189" s="4">
        <f t="shared" si="24"/>
        <v>789282</v>
      </c>
      <c r="F189" s="14">
        <f t="shared" si="16"/>
        <v>93.40615384615386</v>
      </c>
    </row>
    <row r="190" spans="1:6" ht="15" customHeight="1">
      <c r="A190" s="41">
        <v>3861</v>
      </c>
      <c r="B190" s="3" t="s">
        <v>739</v>
      </c>
      <c r="C190" s="4">
        <v>845000</v>
      </c>
      <c r="D190" s="4">
        <v>845000</v>
      </c>
      <c r="E190" s="4">
        <v>789282</v>
      </c>
      <c r="F190" s="14">
        <f>E190/D190*100</f>
        <v>93.40615384615386</v>
      </c>
    </row>
    <row r="191" spans="1:6" ht="25.5" customHeight="1">
      <c r="A191" s="181" t="s">
        <v>740</v>
      </c>
      <c r="B191" s="182"/>
      <c r="C191" s="5">
        <f>C192</f>
        <v>25000</v>
      </c>
      <c r="D191" s="5">
        <f>D192</f>
        <v>25000</v>
      </c>
      <c r="E191" s="5">
        <f>E192</f>
        <v>15000</v>
      </c>
      <c r="F191" s="14">
        <f>E191/D191*100</f>
        <v>60</v>
      </c>
    </row>
    <row r="192" spans="1:6" ht="21" customHeight="1">
      <c r="A192" s="41">
        <v>32</v>
      </c>
      <c r="B192" s="3" t="s">
        <v>286</v>
      </c>
      <c r="C192" s="4">
        <f aca="true" t="shared" si="25" ref="C192:E193">C193</f>
        <v>25000</v>
      </c>
      <c r="D192" s="4">
        <f t="shared" si="25"/>
        <v>25000</v>
      </c>
      <c r="E192" s="4">
        <f t="shared" si="25"/>
        <v>15000</v>
      </c>
      <c r="F192" s="14">
        <f>E192/D192*100</f>
        <v>60</v>
      </c>
    </row>
    <row r="193" spans="1:6" ht="18" customHeight="1">
      <c r="A193" s="41">
        <v>323</v>
      </c>
      <c r="B193" s="3" t="s">
        <v>73</v>
      </c>
      <c r="C193" s="4">
        <f t="shared" si="25"/>
        <v>25000</v>
      </c>
      <c r="D193" s="4">
        <f t="shared" si="25"/>
        <v>25000</v>
      </c>
      <c r="E193" s="4">
        <f t="shared" si="25"/>
        <v>15000</v>
      </c>
      <c r="F193" s="14">
        <f>E193/D193*100</f>
        <v>60</v>
      </c>
    </row>
    <row r="194" spans="1:6" ht="15" customHeight="1">
      <c r="A194" s="41" t="s">
        <v>741</v>
      </c>
      <c r="B194" s="3" t="s">
        <v>108</v>
      </c>
      <c r="C194" s="4">
        <v>25000</v>
      </c>
      <c r="D194" s="4">
        <v>25000</v>
      </c>
      <c r="E194" s="4">
        <v>15000</v>
      </c>
      <c r="F194" s="14">
        <f>E194/D194*100</f>
        <v>60</v>
      </c>
    </row>
    <row r="195" spans="1:6" ht="30" customHeight="1">
      <c r="A195" s="194" t="s">
        <v>742</v>
      </c>
      <c r="B195" s="189"/>
      <c r="C195" s="63">
        <f>C196+C200+C204</f>
        <v>1015000</v>
      </c>
      <c r="D195" s="63">
        <f>D196+D200+D204</f>
        <v>1015000</v>
      </c>
      <c r="E195" s="63">
        <f>E196+E200+E204</f>
        <v>955230</v>
      </c>
      <c r="F195" s="14">
        <f t="shared" si="16"/>
        <v>94.11133004926108</v>
      </c>
    </row>
    <row r="196" spans="1:6" ht="25.5" customHeight="1">
      <c r="A196" s="181" t="s">
        <v>743</v>
      </c>
      <c r="B196" s="182"/>
      <c r="C196" s="5">
        <f>C197</f>
        <v>675000</v>
      </c>
      <c r="D196" s="5">
        <f>D197</f>
        <v>675000</v>
      </c>
      <c r="E196" s="5">
        <f>E197</f>
        <v>654437</v>
      </c>
      <c r="F196" s="14">
        <f t="shared" si="16"/>
        <v>96.95362962962963</v>
      </c>
    </row>
    <row r="197" spans="1:6" ht="21" customHeight="1">
      <c r="A197" s="41">
        <v>32</v>
      </c>
      <c r="B197" s="3" t="s">
        <v>286</v>
      </c>
      <c r="C197" s="4">
        <f aca="true" t="shared" si="26" ref="C197:E198">C198</f>
        <v>675000</v>
      </c>
      <c r="D197" s="4">
        <f t="shared" si="26"/>
        <v>675000</v>
      </c>
      <c r="E197" s="4">
        <f t="shared" si="26"/>
        <v>654437</v>
      </c>
      <c r="F197" s="14">
        <f t="shared" si="16"/>
        <v>96.95362962962963</v>
      </c>
    </row>
    <row r="198" spans="1:6" ht="18" customHeight="1">
      <c r="A198" s="41">
        <v>323</v>
      </c>
      <c r="B198" s="3" t="s">
        <v>0</v>
      </c>
      <c r="C198" s="4">
        <f t="shared" si="26"/>
        <v>675000</v>
      </c>
      <c r="D198" s="4">
        <f t="shared" si="26"/>
        <v>675000</v>
      </c>
      <c r="E198" s="4">
        <f t="shared" si="26"/>
        <v>654437</v>
      </c>
      <c r="F198" s="14">
        <f t="shared" si="16"/>
        <v>96.95362962962963</v>
      </c>
    </row>
    <row r="199" spans="1:6" ht="15" customHeight="1">
      <c r="A199" s="41">
        <v>3237</v>
      </c>
      <c r="B199" s="3" t="s">
        <v>87</v>
      </c>
      <c r="C199" s="4">
        <v>675000</v>
      </c>
      <c r="D199" s="4">
        <v>675000</v>
      </c>
      <c r="E199" s="4">
        <v>654437</v>
      </c>
      <c r="F199" s="14">
        <f t="shared" si="16"/>
        <v>96.95362962962963</v>
      </c>
    </row>
    <row r="200" spans="1:6" ht="25.5" customHeight="1">
      <c r="A200" s="181" t="s">
        <v>744</v>
      </c>
      <c r="B200" s="182"/>
      <c r="C200" s="5">
        <f>C201</f>
        <v>200000</v>
      </c>
      <c r="D200" s="5">
        <f>D201</f>
        <v>200000</v>
      </c>
      <c r="E200" s="5">
        <f>E201</f>
        <v>190750</v>
      </c>
      <c r="F200" s="14">
        <f t="shared" si="16"/>
        <v>95.375</v>
      </c>
    </row>
    <row r="201" spans="1:6" ht="21" customHeight="1">
      <c r="A201" s="41">
        <v>42</v>
      </c>
      <c r="B201" s="3" t="s">
        <v>638</v>
      </c>
      <c r="C201" s="4">
        <f aca="true" t="shared" si="27" ref="C201:E202">C202</f>
        <v>200000</v>
      </c>
      <c r="D201" s="4">
        <f t="shared" si="27"/>
        <v>200000</v>
      </c>
      <c r="E201" s="4">
        <f t="shared" si="27"/>
        <v>190750</v>
      </c>
      <c r="F201" s="14">
        <f t="shared" si="16"/>
        <v>95.375</v>
      </c>
    </row>
    <row r="202" spans="1:6" ht="18" customHeight="1">
      <c r="A202" s="41">
        <v>426</v>
      </c>
      <c r="B202" s="3" t="s">
        <v>88</v>
      </c>
      <c r="C202" s="4">
        <f t="shared" si="27"/>
        <v>200000</v>
      </c>
      <c r="D202" s="4">
        <f t="shared" si="27"/>
        <v>200000</v>
      </c>
      <c r="E202" s="4">
        <f t="shared" si="27"/>
        <v>190750</v>
      </c>
      <c r="F202" s="14">
        <f t="shared" si="16"/>
        <v>95.375</v>
      </c>
    </row>
    <row r="203" spans="1:6" ht="15" customHeight="1">
      <c r="A203" s="41" t="s">
        <v>333</v>
      </c>
      <c r="B203" s="3" t="s">
        <v>639</v>
      </c>
      <c r="C203" s="4">
        <v>200000</v>
      </c>
      <c r="D203" s="4">
        <v>200000</v>
      </c>
      <c r="E203" s="4">
        <v>190750</v>
      </c>
      <c r="F203" s="14">
        <f t="shared" si="16"/>
        <v>95.375</v>
      </c>
    </row>
    <row r="204" spans="1:6" ht="25.5" customHeight="1">
      <c r="A204" s="181" t="s">
        <v>585</v>
      </c>
      <c r="B204" s="182"/>
      <c r="C204" s="5">
        <f aca="true" t="shared" si="28" ref="C204:E205">C205</f>
        <v>140000</v>
      </c>
      <c r="D204" s="5">
        <f t="shared" si="28"/>
        <v>140000</v>
      </c>
      <c r="E204" s="5">
        <f t="shared" si="28"/>
        <v>110043</v>
      </c>
      <c r="F204" s="14">
        <f>E204/D204*100</f>
        <v>78.60214285714285</v>
      </c>
    </row>
    <row r="205" spans="1:6" ht="21" customHeight="1">
      <c r="A205" s="41">
        <v>32</v>
      </c>
      <c r="B205" s="3" t="s">
        <v>286</v>
      </c>
      <c r="C205" s="4">
        <f t="shared" si="28"/>
        <v>140000</v>
      </c>
      <c r="D205" s="4">
        <f t="shared" si="28"/>
        <v>140000</v>
      </c>
      <c r="E205" s="4">
        <f t="shared" si="28"/>
        <v>110043</v>
      </c>
      <c r="F205" s="14">
        <f>E205/D205*100</f>
        <v>78.60214285714285</v>
      </c>
    </row>
    <row r="206" spans="1:6" ht="18" customHeight="1">
      <c r="A206" s="41">
        <v>323</v>
      </c>
      <c r="B206" s="3" t="s">
        <v>0</v>
      </c>
      <c r="C206" s="4">
        <f>C207+C208</f>
        <v>140000</v>
      </c>
      <c r="D206" s="4">
        <f>D207+D208</f>
        <v>140000</v>
      </c>
      <c r="E206" s="4">
        <f>E207+E208</f>
        <v>110043</v>
      </c>
      <c r="F206" s="14">
        <f>E206/D206*100</f>
        <v>78.60214285714285</v>
      </c>
    </row>
    <row r="207" spans="1:6" ht="15" customHeight="1">
      <c r="A207" s="41" t="s">
        <v>143</v>
      </c>
      <c r="B207" s="3" t="s">
        <v>640</v>
      </c>
      <c r="C207" s="4">
        <v>90000</v>
      </c>
      <c r="D207" s="4">
        <v>90000</v>
      </c>
      <c r="E207" s="4">
        <v>80043</v>
      </c>
      <c r="F207" s="14">
        <f>E207/D207*100</f>
        <v>88.93666666666667</v>
      </c>
    </row>
    <row r="208" spans="1:6" ht="15" customHeight="1">
      <c r="A208" s="41" t="s">
        <v>35</v>
      </c>
      <c r="B208" s="3" t="s">
        <v>893</v>
      </c>
      <c r="C208" s="4">
        <v>50000</v>
      </c>
      <c r="D208" s="4">
        <v>50000</v>
      </c>
      <c r="E208" s="4">
        <v>30000</v>
      </c>
      <c r="F208" s="14">
        <f>E208/D208*100</f>
        <v>60</v>
      </c>
    </row>
    <row r="209" spans="1:6" ht="30" customHeight="1">
      <c r="A209" s="194" t="s">
        <v>745</v>
      </c>
      <c r="B209" s="189"/>
      <c r="C209" s="63">
        <f aca="true" t="shared" si="29" ref="C209:E212">C210</f>
        <v>140000</v>
      </c>
      <c r="D209" s="63">
        <f t="shared" si="29"/>
        <v>140000</v>
      </c>
      <c r="E209" s="63">
        <f t="shared" si="29"/>
        <v>133541</v>
      </c>
      <c r="F209" s="14">
        <f t="shared" si="16"/>
        <v>95.38642857142857</v>
      </c>
    </row>
    <row r="210" spans="1:6" ht="25.5" customHeight="1">
      <c r="A210" s="201" t="s">
        <v>746</v>
      </c>
      <c r="B210" s="182"/>
      <c r="C210" s="5">
        <f>C211</f>
        <v>140000</v>
      </c>
      <c r="D210" s="5">
        <f t="shared" si="29"/>
        <v>140000</v>
      </c>
      <c r="E210" s="5">
        <f t="shared" si="29"/>
        <v>133541</v>
      </c>
      <c r="F210" s="14">
        <f aca="true" t="shared" si="30" ref="F210:F276">E210/D210*100</f>
        <v>95.38642857142857</v>
      </c>
    </row>
    <row r="211" spans="1:6" ht="21" customHeight="1">
      <c r="A211" s="41">
        <v>38</v>
      </c>
      <c r="B211" s="3" t="s">
        <v>584</v>
      </c>
      <c r="C211" s="4">
        <f t="shared" si="29"/>
        <v>140000</v>
      </c>
      <c r="D211" s="4">
        <f t="shared" si="29"/>
        <v>140000</v>
      </c>
      <c r="E211" s="4">
        <f t="shared" si="29"/>
        <v>133541</v>
      </c>
      <c r="F211" s="14">
        <f t="shared" si="30"/>
        <v>95.38642857142857</v>
      </c>
    </row>
    <row r="212" spans="1:6" ht="18" customHeight="1">
      <c r="A212" s="41">
        <v>386</v>
      </c>
      <c r="B212" s="3" t="s">
        <v>86</v>
      </c>
      <c r="C212" s="4">
        <f t="shared" si="29"/>
        <v>140000</v>
      </c>
      <c r="D212" s="4">
        <f t="shared" si="29"/>
        <v>140000</v>
      </c>
      <c r="E212" s="4">
        <f t="shared" si="29"/>
        <v>133541</v>
      </c>
      <c r="F212" s="14">
        <f t="shared" si="30"/>
        <v>95.38642857142857</v>
      </c>
    </row>
    <row r="213" spans="1:6" ht="15" customHeight="1">
      <c r="A213" s="41">
        <v>3861</v>
      </c>
      <c r="B213" s="3" t="s">
        <v>89</v>
      </c>
      <c r="C213" s="4">
        <v>140000</v>
      </c>
      <c r="D213" s="4">
        <v>140000</v>
      </c>
      <c r="E213" s="4">
        <v>133541</v>
      </c>
      <c r="F213" s="14">
        <f t="shared" si="30"/>
        <v>95.38642857142857</v>
      </c>
    </row>
    <row r="214" spans="1:6" ht="30" customHeight="1">
      <c r="A214" s="194" t="s">
        <v>747</v>
      </c>
      <c r="B214" s="189"/>
      <c r="C214" s="63">
        <f>C215+C222</f>
        <v>2115000</v>
      </c>
      <c r="D214" s="63">
        <f>D215+D222</f>
        <v>2115000</v>
      </c>
      <c r="E214" s="63">
        <f>E215+E222</f>
        <v>2098309</v>
      </c>
      <c r="F214" s="14">
        <f t="shared" si="30"/>
        <v>99.21082742316784</v>
      </c>
    </row>
    <row r="215" spans="1:6" ht="25.5" customHeight="1">
      <c r="A215" s="181" t="s">
        <v>748</v>
      </c>
      <c r="B215" s="182"/>
      <c r="C215" s="5">
        <f>C216</f>
        <v>860000</v>
      </c>
      <c r="D215" s="5">
        <f>D216</f>
        <v>855000</v>
      </c>
      <c r="E215" s="5">
        <f>E216</f>
        <v>841800</v>
      </c>
      <c r="F215" s="14">
        <f t="shared" si="30"/>
        <v>98.45614035087719</v>
      </c>
    </row>
    <row r="216" spans="1:6" ht="21" customHeight="1">
      <c r="A216" s="41">
        <v>32</v>
      </c>
      <c r="B216" s="3" t="s">
        <v>64</v>
      </c>
      <c r="C216" s="4">
        <f>C217+C220</f>
        <v>860000</v>
      </c>
      <c r="D216" s="4">
        <f>D217+D220</f>
        <v>855000</v>
      </c>
      <c r="E216" s="4">
        <f>E217+E220</f>
        <v>841800</v>
      </c>
      <c r="F216" s="14">
        <f t="shared" si="30"/>
        <v>98.45614035087719</v>
      </c>
    </row>
    <row r="217" spans="1:6" ht="18" customHeight="1">
      <c r="A217" s="41">
        <v>322</v>
      </c>
      <c r="B217" s="3" t="s">
        <v>19</v>
      </c>
      <c r="C217" s="4">
        <f>SUM(C218:C219)</f>
        <v>460000</v>
      </c>
      <c r="D217" s="4">
        <f>SUM(D218:D219)</f>
        <v>460000</v>
      </c>
      <c r="E217" s="4">
        <f>SUM(E218:E219)</f>
        <v>454431</v>
      </c>
      <c r="F217" s="14">
        <f t="shared" si="30"/>
        <v>98.78934782608695</v>
      </c>
    </row>
    <row r="218" spans="1:6" ht="15" customHeight="1">
      <c r="A218" s="41">
        <v>3223</v>
      </c>
      <c r="B218" s="3" t="s">
        <v>140</v>
      </c>
      <c r="C218" s="4">
        <v>400000</v>
      </c>
      <c r="D218" s="4">
        <v>400000</v>
      </c>
      <c r="E218" s="4">
        <v>396454</v>
      </c>
      <c r="F218" s="14">
        <f t="shared" si="30"/>
        <v>99.1135</v>
      </c>
    </row>
    <row r="219" spans="1:6" ht="15" customHeight="1">
      <c r="A219" s="41">
        <v>3224</v>
      </c>
      <c r="B219" s="3" t="s">
        <v>90</v>
      </c>
      <c r="C219" s="4">
        <v>60000</v>
      </c>
      <c r="D219" s="4">
        <v>60000</v>
      </c>
      <c r="E219" s="4">
        <v>57977</v>
      </c>
      <c r="F219" s="14">
        <f t="shared" si="30"/>
        <v>96.62833333333334</v>
      </c>
    </row>
    <row r="220" spans="1:6" ht="18" customHeight="1">
      <c r="A220" s="41">
        <v>323</v>
      </c>
      <c r="B220" s="3" t="s">
        <v>73</v>
      </c>
      <c r="C220" s="4">
        <f>C221</f>
        <v>400000</v>
      </c>
      <c r="D220" s="4">
        <f>D221</f>
        <v>395000</v>
      </c>
      <c r="E220" s="4">
        <f>E221</f>
        <v>387369</v>
      </c>
      <c r="F220" s="14">
        <f t="shared" si="30"/>
        <v>98.06810126582278</v>
      </c>
    </row>
    <row r="221" spans="1:6" ht="15" customHeight="1">
      <c r="A221" s="41">
        <v>3232</v>
      </c>
      <c r="B221" s="3" t="s">
        <v>74</v>
      </c>
      <c r="C221" s="4">
        <v>400000</v>
      </c>
      <c r="D221" s="4">
        <v>395000</v>
      </c>
      <c r="E221" s="4">
        <v>387369</v>
      </c>
      <c r="F221" s="14">
        <f t="shared" si="30"/>
        <v>98.06810126582278</v>
      </c>
    </row>
    <row r="222" spans="1:6" ht="25.5" customHeight="1">
      <c r="A222" s="181" t="s">
        <v>749</v>
      </c>
      <c r="B222" s="182"/>
      <c r="C222" s="5">
        <f>C223</f>
        <v>1255000</v>
      </c>
      <c r="D222" s="5">
        <f>D223</f>
        <v>1260000</v>
      </c>
      <c r="E222" s="5">
        <f>E223</f>
        <v>1256509</v>
      </c>
      <c r="F222" s="14">
        <f t="shared" si="30"/>
        <v>99.72293650793651</v>
      </c>
    </row>
    <row r="223" spans="1:6" ht="21" customHeight="1">
      <c r="A223" s="41">
        <v>42</v>
      </c>
      <c r="B223" s="3" t="s">
        <v>641</v>
      </c>
      <c r="C223" s="4">
        <f aca="true" t="shared" si="31" ref="C223:E224">C224</f>
        <v>1255000</v>
      </c>
      <c r="D223" s="4">
        <f t="shared" si="31"/>
        <v>1260000</v>
      </c>
      <c r="E223" s="4">
        <f t="shared" si="31"/>
        <v>1256509</v>
      </c>
      <c r="F223" s="14">
        <f t="shared" si="30"/>
        <v>99.72293650793651</v>
      </c>
    </row>
    <row r="224" spans="1:6" ht="18" customHeight="1">
      <c r="A224" s="41" t="s">
        <v>180</v>
      </c>
      <c r="B224" s="3" t="s">
        <v>85</v>
      </c>
      <c r="C224" s="4">
        <f t="shared" si="31"/>
        <v>1255000</v>
      </c>
      <c r="D224" s="4">
        <f t="shared" si="31"/>
        <v>1260000</v>
      </c>
      <c r="E224" s="4">
        <f t="shared" si="31"/>
        <v>1256509</v>
      </c>
      <c r="F224" s="14">
        <f t="shared" si="30"/>
        <v>99.72293650793651</v>
      </c>
    </row>
    <row r="225" spans="1:6" ht="15" customHeight="1">
      <c r="A225" s="41" t="s">
        <v>312</v>
      </c>
      <c r="B225" s="3" t="s">
        <v>642</v>
      </c>
      <c r="C225" s="4">
        <v>1255000</v>
      </c>
      <c r="D225" s="4">
        <v>1260000</v>
      </c>
      <c r="E225" s="4">
        <v>1256509</v>
      </c>
      <c r="F225" s="14">
        <f t="shared" si="30"/>
        <v>99.72293650793651</v>
      </c>
    </row>
    <row r="226" spans="1:6" ht="30" customHeight="1">
      <c r="A226" s="194" t="s">
        <v>750</v>
      </c>
      <c r="B226" s="189"/>
      <c r="C226" s="63">
        <f>C227+C237+C241+C245</f>
        <v>4870000</v>
      </c>
      <c r="D226" s="63">
        <f>D227+D237+D241+D245</f>
        <v>4850000</v>
      </c>
      <c r="E226" s="63">
        <f>E227+E237+E241+E245</f>
        <v>4091498</v>
      </c>
      <c r="F226" s="14">
        <f t="shared" si="30"/>
        <v>84.36078350515463</v>
      </c>
    </row>
    <row r="227" spans="1:6" ht="25.5" customHeight="1">
      <c r="A227" s="183" t="s">
        <v>751</v>
      </c>
      <c r="B227" s="184"/>
      <c r="C227" s="5">
        <f>C228</f>
        <v>2930000</v>
      </c>
      <c r="D227" s="5">
        <f>D228</f>
        <v>2930000</v>
      </c>
      <c r="E227" s="5">
        <f>E228</f>
        <v>2766220</v>
      </c>
      <c r="F227" s="14">
        <f t="shared" si="30"/>
        <v>94.41023890784983</v>
      </c>
    </row>
    <row r="228" spans="1:6" ht="21" customHeight="1">
      <c r="A228" s="41">
        <v>32</v>
      </c>
      <c r="B228" s="3" t="s">
        <v>64</v>
      </c>
      <c r="C228" s="4">
        <f>SUM(C229+C232)</f>
        <v>2930000</v>
      </c>
      <c r="D228" s="4">
        <f>SUM(D229+D232)</f>
        <v>2930000</v>
      </c>
      <c r="E228" s="4">
        <f>SUM(E229+E232)</f>
        <v>2766220</v>
      </c>
      <c r="F228" s="14">
        <f t="shared" si="30"/>
        <v>94.41023890784983</v>
      </c>
    </row>
    <row r="229" spans="1:6" ht="18" customHeight="1">
      <c r="A229" s="41">
        <v>322</v>
      </c>
      <c r="B229" s="3" t="s">
        <v>71</v>
      </c>
      <c r="C229" s="4">
        <f>C230+C231</f>
        <v>240000</v>
      </c>
      <c r="D229" s="4">
        <f>D230+D231</f>
        <v>240000</v>
      </c>
      <c r="E229" s="4">
        <f>E230+E231</f>
        <v>174242</v>
      </c>
      <c r="F229" s="14">
        <f t="shared" si="30"/>
        <v>72.60083333333334</v>
      </c>
    </row>
    <row r="230" spans="1:6" ht="15" customHeight="1">
      <c r="A230" s="41" t="s">
        <v>287</v>
      </c>
      <c r="B230" s="3" t="s">
        <v>643</v>
      </c>
      <c r="C230" s="4">
        <v>120000</v>
      </c>
      <c r="D230" s="4">
        <v>120000</v>
      </c>
      <c r="E230" s="4">
        <v>79768</v>
      </c>
      <c r="F230" s="14">
        <f t="shared" si="30"/>
        <v>66.47333333333333</v>
      </c>
    </row>
    <row r="231" spans="1:6" ht="15" customHeight="1">
      <c r="A231" s="41">
        <v>3224</v>
      </c>
      <c r="B231" s="3" t="s">
        <v>91</v>
      </c>
      <c r="C231" s="4">
        <v>120000</v>
      </c>
      <c r="D231" s="4">
        <v>120000</v>
      </c>
      <c r="E231" s="4">
        <v>94474</v>
      </c>
      <c r="F231" s="14">
        <f>E231/D231*100</f>
        <v>78.72833333333334</v>
      </c>
    </row>
    <row r="232" spans="1:6" ht="18" customHeight="1">
      <c r="A232" s="41">
        <v>323</v>
      </c>
      <c r="B232" s="3" t="s">
        <v>0</v>
      </c>
      <c r="C232" s="4">
        <f>SUM(C233:C236)</f>
        <v>2690000</v>
      </c>
      <c r="D232" s="4">
        <f>SUM(D233:D236)</f>
        <v>2690000</v>
      </c>
      <c r="E232" s="4">
        <f>SUM(E233:E236)</f>
        <v>2591978</v>
      </c>
      <c r="F232" s="14">
        <f t="shared" si="30"/>
        <v>96.3560594795539</v>
      </c>
    </row>
    <row r="233" spans="1:6" ht="15" customHeight="1">
      <c r="A233" s="41">
        <v>3232</v>
      </c>
      <c r="B233" s="3" t="s">
        <v>92</v>
      </c>
      <c r="C233" s="4">
        <v>1190000</v>
      </c>
      <c r="D233" s="4">
        <v>1190000</v>
      </c>
      <c r="E233" s="4">
        <v>1157736</v>
      </c>
      <c r="F233" s="14">
        <f t="shared" si="30"/>
        <v>97.28873949579831</v>
      </c>
    </row>
    <row r="234" spans="1:6" ht="15" customHeight="1">
      <c r="A234" s="41">
        <v>3234</v>
      </c>
      <c r="B234" s="3" t="s">
        <v>93</v>
      </c>
      <c r="C234" s="4">
        <v>200000</v>
      </c>
      <c r="D234" s="4">
        <v>200000</v>
      </c>
      <c r="E234" s="4">
        <v>196313</v>
      </c>
      <c r="F234" s="14">
        <f t="shared" si="30"/>
        <v>98.15650000000001</v>
      </c>
    </row>
    <row r="235" spans="1:6" ht="15" customHeight="1">
      <c r="A235" s="41" t="s">
        <v>103</v>
      </c>
      <c r="B235" s="3" t="s">
        <v>104</v>
      </c>
      <c r="C235" s="4">
        <v>20000</v>
      </c>
      <c r="D235" s="4">
        <v>20000</v>
      </c>
      <c r="E235" s="4">
        <v>0</v>
      </c>
      <c r="F235" s="14">
        <f t="shared" si="30"/>
        <v>0</v>
      </c>
    </row>
    <row r="236" spans="1:6" ht="15" customHeight="1">
      <c r="A236" s="41" t="s">
        <v>353</v>
      </c>
      <c r="B236" s="3" t="s">
        <v>644</v>
      </c>
      <c r="C236" s="4">
        <v>1280000</v>
      </c>
      <c r="D236" s="4">
        <v>1280000</v>
      </c>
      <c r="E236" s="4">
        <v>1237929</v>
      </c>
      <c r="F236" s="14">
        <f t="shared" si="30"/>
        <v>96.713203125</v>
      </c>
    </row>
    <row r="237" spans="1:6" ht="25.5" customHeight="1">
      <c r="A237" s="183" t="s">
        <v>852</v>
      </c>
      <c r="B237" s="184"/>
      <c r="C237" s="5">
        <f>C238</f>
        <v>415000</v>
      </c>
      <c r="D237" s="5">
        <f>D238</f>
        <v>415000</v>
      </c>
      <c r="E237" s="5">
        <f>E238</f>
        <v>413504</v>
      </c>
      <c r="F237" s="14">
        <f>E237/D237*100</f>
        <v>99.63951807228916</v>
      </c>
    </row>
    <row r="238" spans="1:6" ht="21" customHeight="1">
      <c r="A238" s="41">
        <v>38</v>
      </c>
      <c r="B238" s="72" t="s">
        <v>584</v>
      </c>
      <c r="C238" s="4">
        <f aca="true" t="shared" si="32" ref="C238:E239">C239</f>
        <v>415000</v>
      </c>
      <c r="D238" s="4">
        <f t="shared" si="32"/>
        <v>415000</v>
      </c>
      <c r="E238" s="4">
        <f t="shared" si="32"/>
        <v>413504</v>
      </c>
      <c r="F238" s="14">
        <f t="shared" si="30"/>
        <v>99.63951807228916</v>
      </c>
    </row>
    <row r="239" spans="1:6" ht="18" customHeight="1">
      <c r="A239" s="41">
        <v>386</v>
      </c>
      <c r="B239" s="3" t="s">
        <v>86</v>
      </c>
      <c r="C239" s="4">
        <f t="shared" si="32"/>
        <v>415000</v>
      </c>
      <c r="D239" s="4">
        <f t="shared" si="32"/>
        <v>415000</v>
      </c>
      <c r="E239" s="4">
        <f t="shared" si="32"/>
        <v>413504</v>
      </c>
      <c r="F239" s="14">
        <f t="shared" si="30"/>
        <v>99.63951807228916</v>
      </c>
    </row>
    <row r="240" spans="1:6" ht="15" customHeight="1">
      <c r="A240" s="41">
        <v>3861</v>
      </c>
      <c r="B240" s="3" t="s">
        <v>645</v>
      </c>
      <c r="C240" s="4">
        <v>415000</v>
      </c>
      <c r="D240" s="4">
        <v>415000</v>
      </c>
      <c r="E240" s="4">
        <v>413504</v>
      </c>
      <c r="F240" s="14">
        <f t="shared" si="30"/>
        <v>99.63951807228916</v>
      </c>
    </row>
    <row r="241" spans="1:6" ht="25.5" customHeight="1">
      <c r="A241" s="181" t="s">
        <v>752</v>
      </c>
      <c r="B241" s="182"/>
      <c r="C241" s="5">
        <f>C242</f>
        <v>1425000</v>
      </c>
      <c r="D241" s="5">
        <f>D242</f>
        <v>1405000</v>
      </c>
      <c r="E241" s="5">
        <f>E242</f>
        <v>830285</v>
      </c>
      <c r="F241" s="14">
        <f t="shared" si="30"/>
        <v>59.09501779359431</v>
      </c>
    </row>
    <row r="242" spans="1:6" ht="21" customHeight="1">
      <c r="A242" s="41">
        <v>42</v>
      </c>
      <c r="B242" s="3" t="s">
        <v>84</v>
      </c>
      <c r="C242" s="4">
        <f aca="true" t="shared" si="33" ref="C242:E247">C243</f>
        <v>1425000</v>
      </c>
      <c r="D242" s="4">
        <f t="shared" si="33"/>
        <v>1405000</v>
      </c>
      <c r="E242" s="4">
        <f t="shared" si="33"/>
        <v>830285</v>
      </c>
      <c r="F242" s="14">
        <f t="shared" si="30"/>
        <v>59.09501779359431</v>
      </c>
    </row>
    <row r="243" spans="1:6" ht="18" customHeight="1">
      <c r="A243" s="41" t="s">
        <v>180</v>
      </c>
      <c r="B243" s="3" t="s">
        <v>85</v>
      </c>
      <c r="C243" s="4">
        <f t="shared" si="33"/>
        <v>1425000</v>
      </c>
      <c r="D243" s="4">
        <f t="shared" si="33"/>
        <v>1405000</v>
      </c>
      <c r="E243" s="4">
        <f t="shared" si="33"/>
        <v>830285</v>
      </c>
      <c r="F243" s="14">
        <f t="shared" si="30"/>
        <v>59.09501779359431</v>
      </c>
    </row>
    <row r="244" spans="1:6" ht="15" customHeight="1">
      <c r="A244" s="41" t="s">
        <v>181</v>
      </c>
      <c r="B244" s="3" t="s">
        <v>182</v>
      </c>
      <c r="C244" s="4">
        <v>1425000</v>
      </c>
      <c r="D244" s="4">
        <v>1405000</v>
      </c>
      <c r="E244" s="4">
        <v>830285</v>
      </c>
      <c r="F244" s="14">
        <f t="shared" si="30"/>
        <v>59.09501779359431</v>
      </c>
    </row>
    <row r="245" spans="1:6" ht="25.5" customHeight="1">
      <c r="A245" s="181" t="s">
        <v>853</v>
      </c>
      <c r="B245" s="182"/>
      <c r="C245" s="5">
        <f>C246</f>
        <v>100000</v>
      </c>
      <c r="D245" s="5">
        <f>D246</f>
        <v>100000</v>
      </c>
      <c r="E245" s="5">
        <f>E246</f>
        <v>81489</v>
      </c>
      <c r="F245" s="14">
        <f>E245/D245*100</f>
        <v>81.489</v>
      </c>
    </row>
    <row r="246" spans="1:6" ht="21" customHeight="1">
      <c r="A246" s="41">
        <v>42</v>
      </c>
      <c r="B246" s="3" t="s">
        <v>84</v>
      </c>
      <c r="C246" s="4">
        <f t="shared" si="33"/>
        <v>100000</v>
      </c>
      <c r="D246" s="4">
        <f t="shared" si="33"/>
        <v>100000</v>
      </c>
      <c r="E246" s="4">
        <f t="shared" si="33"/>
        <v>81489</v>
      </c>
      <c r="F246" s="14">
        <f>E246/D246*100</f>
        <v>81.489</v>
      </c>
    </row>
    <row r="247" spans="1:6" ht="18" customHeight="1">
      <c r="A247" s="41" t="s">
        <v>177</v>
      </c>
      <c r="B247" s="3" t="s">
        <v>178</v>
      </c>
      <c r="C247" s="4">
        <f t="shared" si="33"/>
        <v>100000</v>
      </c>
      <c r="D247" s="4">
        <f t="shared" si="33"/>
        <v>100000</v>
      </c>
      <c r="E247" s="4">
        <f t="shared" si="33"/>
        <v>81489</v>
      </c>
      <c r="F247" s="14">
        <f>E247/D247*100</f>
        <v>81.489</v>
      </c>
    </row>
    <row r="248" spans="1:6" ht="15" customHeight="1">
      <c r="A248" s="41" t="s">
        <v>179</v>
      </c>
      <c r="B248" s="3" t="s">
        <v>854</v>
      </c>
      <c r="C248" s="4">
        <v>100000</v>
      </c>
      <c r="D248" s="4">
        <v>100000</v>
      </c>
      <c r="E248" s="4">
        <v>81489</v>
      </c>
      <c r="F248" s="14">
        <f>E248/D248*100</f>
        <v>81.489</v>
      </c>
    </row>
    <row r="249" spans="1:6" ht="30" customHeight="1">
      <c r="A249" s="194" t="s">
        <v>753</v>
      </c>
      <c r="B249" s="189"/>
      <c r="C249" s="63">
        <f>C250+C254+C258</f>
        <v>150000</v>
      </c>
      <c r="D249" s="63">
        <f>D250+D254+D258</f>
        <v>170000</v>
      </c>
      <c r="E249" s="63">
        <f>E250+E254+E258</f>
        <v>92131</v>
      </c>
      <c r="F249" s="14">
        <f t="shared" si="30"/>
        <v>54.19470588235294</v>
      </c>
    </row>
    <row r="250" spans="1:6" ht="25.5" customHeight="1">
      <c r="A250" s="181" t="s">
        <v>754</v>
      </c>
      <c r="B250" s="182"/>
      <c r="C250" s="5">
        <f>C251</f>
        <v>50000</v>
      </c>
      <c r="D250" s="5">
        <f>D251</f>
        <v>50000</v>
      </c>
      <c r="E250" s="5">
        <f>E251</f>
        <v>0</v>
      </c>
      <c r="F250" s="14">
        <f t="shared" si="30"/>
        <v>0</v>
      </c>
    </row>
    <row r="251" spans="1:6" ht="21" customHeight="1">
      <c r="A251" s="41">
        <v>41</v>
      </c>
      <c r="B251" s="3" t="s">
        <v>82</v>
      </c>
      <c r="C251" s="4">
        <f aca="true" t="shared" si="34" ref="C251:E252">C252</f>
        <v>50000</v>
      </c>
      <c r="D251" s="4">
        <f t="shared" si="34"/>
        <v>50000</v>
      </c>
      <c r="E251" s="4">
        <f t="shared" si="34"/>
        <v>0</v>
      </c>
      <c r="F251" s="14">
        <f t="shared" si="30"/>
        <v>0</v>
      </c>
    </row>
    <row r="252" spans="1:6" ht="18" customHeight="1">
      <c r="A252" s="41">
        <v>411</v>
      </c>
      <c r="B252" s="3" t="s">
        <v>83</v>
      </c>
      <c r="C252" s="4">
        <f t="shared" si="34"/>
        <v>50000</v>
      </c>
      <c r="D252" s="4">
        <f t="shared" si="34"/>
        <v>50000</v>
      </c>
      <c r="E252" s="4">
        <f t="shared" si="34"/>
        <v>0</v>
      </c>
      <c r="F252" s="14">
        <f t="shared" si="30"/>
        <v>0</v>
      </c>
    </row>
    <row r="253" spans="1:6" ht="15" customHeight="1">
      <c r="A253" s="41">
        <v>4111</v>
      </c>
      <c r="B253" s="3" t="s">
        <v>354</v>
      </c>
      <c r="C253" s="75">
        <v>50000</v>
      </c>
      <c r="D253" s="75">
        <v>50000</v>
      </c>
      <c r="E253" s="75">
        <v>0</v>
      </c>
      <c r="F253" s="14">
        <f t="shared" si="30"/>
        <v>0</v>
      </c>
    </row>
    <row r="254" spans="1:6" ht="25.5" customHeight="1">
      <c r="A254" s="181" t="s">
        <v>755</v>
      </c>
      <c r="B254" s="182"/>
      <c r="C254" s="5">
        <f>C255</f>
        <v>50000</v>
      </c>
      <c r="D254" s="5">
        <f>D255</f>
        <v>50000</v>
      </c>
      <c r="E254" s="5">
        <f>E255</f>
        <v>24375</v>
      </c>
      <c r="F254" s="14">
        <f t="shared" si="30"/>
        <v>48.75</v>
      </c>
    </row>
    <row r="255" spans="1:6" ht="21" customHeight="1">
      <c r="A255" s="41">
        <v>42</v>
      </c>
      <c r="B255" s="3" t="s">
        <v>641</v>
      </c>
      <c r="C255" s="4">
        <f aca="true" t="shared" si="35" ref="C255:E256">C256</f>
        <v>50000</v>
      </c>
      <c r="D255" s="4">
        <f t="shared" si="35"/>
        <v>50000</v>
      </c>
      <c r="E255" s="4">
        <f t="shared" si="35"/>
        <v>24375</v>
      </c>
      <c r="F255" s="14">
        <f t="shared" si="30"/>
        <v>48.75</v>
      </c>
    </row>
    <row r="256" spans="1:6" ht="18" customHeight="1">
      <c r="A256" s="41" t="s">
        <v>180</v>
      </c>
      <c r="B256" s="3" t="s">
        <v>85</v>
      </c>
      <c r="C256" s="4">
        <f t="shared" si="35"/>
        <v>50000</v>
      </c>
      <c r="D256" s="4">
        <f t="shared" si="35"/>
        <v>50000</v>
      </c>
      <c r="E256" s="4">
        <f t="shared" si="35"/>
        <v>24375</v>
      </c>
      <c r="F256" s="14">
        <f t="shared" si="30"/>
        <v>48.75</v>
      </c>
    </row>
    <row r="257" spans="1:6" ht="15" customHeight="1">
      <c r="A257" s="41" t="s">
        <v>312</v>
      </c>
      <c r="B257" s="3" t="s">
        <v>313</v>
      </c>
      <c r="C257" s="4">
        <v>50000</v>
      </c>
      <c r="D257" s="4">
        <v>50000</v>
      </c>
      <c r="E257" s="4">
        <v>24375</v>
      </c>
      <c r="F257" s="14">
        <f t="shared" si="30"/>
        <v>48.75</v>
      </c>
    </row>
    <row r="258" spans="1:6" ht="25.5" customHeight="1">
      <c r="A258" s="183" t="s">
        <v>756</v>
      </c>
      <c r="B258" s="184"/>
      <c r="C258" s="5">
        <f aca="true" t="shared" si="36" ref="C258:E259">C259</f>
        <v>50000</v>
      </c>
      <c r="D258" s="5">
        <f t="shared" si="36"/>
        <v>70000</v>
      </c>
      <c r="E258" s="5">
        <f t="shared" si="36"/>
        <v>67756</v>
      </c>
      <c r="F258" s="14">
        <f>E258/D258*100</f>
        <v>96.7942857142857</v>
      </c>
    </row>
    <row r="259" spans="1:6" ht="21" customHeight="1">
      <c r="A259" s="41">
        <v>32</v>
      </c>
      <c r="B259" s="3" t="s">
        <v>64</v>
      </c>
      <c r="C259" s="4">
        <f t="shared" si="36"/>
        <v>50000</v>
      </c>
      <c r="D259" s="4">
        <f t="shared" si="36"/>
        <v>70000</v>
      </c>
      <c r="E259" s="4">
        <f t="shared" si="36"/>
        <v>67756</v>
      </c>
      <c r="F259" s="14">
        <f>E259/D259*100</f>
        <v>96.7942857142857</v>
      </c>
    </row>
    <row r="260" spans="1:6" ht="18" customHeight="1">
      <c r="A260" s="41">
        <v>323</v>
      </c>
      <c r="B260" s="3" t="s">
        <v>0</v>
      </c>
      <c r="C260" s="4">
        <f>SUM(C261:C261)</f>
        <v>50000</v>
      </c>
      <c r="D260" s="4">
        <f>SUM(D261:D261)</f>
        <v>70000</v>
      </c>
      <c r="E260" s="4">
        <f>SUM(E261:E261)</f>
        <v>67756</v>
      </c>
      <c r="F260" s="14">
        <f>E260/D260*100</f>
        <v>96.7942857142857</v>
      </c>
    </row>
    <row r="261" spans="1:6" ht="15" customHeight="1">
      <c r="A261" s="41">
        <v>3232</v>
      </c>
      <c r="B261" s="3" t="s">
        <v>586</v>
      </c>
      <c r="C261" s="4">
        <v>50000</v>
      </c>
      <c r="D261" s="4">
        <v>70000</v>
      </c>
      <c r="E261" s="4">
        <v>67756</v>
      </c>
      <c r="F261" s="14">
        <f>E261/D261*100</f>
        <v>96.7942857142857</v>
      </c>
    </row>
    <row r="262" spans="1:6" ht="30" customHeight="1">
      <c r="A262" s="194" t="s">
        <v>757</v>
      </c>
      <c r="B262" s="189"/>
      <c r="C262" s="63">
        <f>C263+C271</f>
        <v>1910000</v>
      </c>
      <c r="D262" s="63">
        <f>D263+D271</f>
        <v>1910000</v>
      </c>
      <c r="E262" s="63">
        <f>E263+E271</f>
        <v>1743854</v>
      </c>
      <c r="F262" s="14">
        <f t="shared" si="30"/>
        <v>91.30125654450262</v>
      </c>
    </row>
    <row r="263" spans="1:6" ht="25.5" customHeight="1">
      <c r="A263" s="183" t="s">
        <v>758</v>
      </c>
      <c r="B263" s="184"/>
      <c r="C263" s="5">
        <f>C264</f>
        <v>1180000</v>
      </c>
      <c r="D263" s="5">
        <f>D264</f>
        <v>1180000</v>
      </c>
      <c r="E263" s="5">
        <f>E264</f>
        <v>1056757</v>
      </c>
      <c r="F263" s="14">
        <f t="shared" si="30"/>
        <v>89.5556779661017</v>
      </c>
    </row>
    <row r="264" spans="1:6" ht="21" customHeight="1">
      <c r="A264" s="41">
        <v>32</v>
      </c>
      <c r="B264" s="3" t="s">
        <v>64</v>
      </c>
      <c r="C264" s="4">
        <f>C265+C268</f>
        <v>1180000</v>
      </c>
      <c r="D264" s="4">
        <f>D265+D268</f>
        <v>1180000</v>
      </c>
      <c r="E264" s="4">
        <f>E265+E268</f>
        <v>1056757</v>
      </c>
      <c r="F264" s="14">
        <f t="shared" si="30"/>
        <v>89.5556779661017</v>
      </c>
    </row>
    <row r="265" spans="1:6" ht="18" customHeight="1">
      <c r="A265" s="41">
        <v>322</v>
      </c>
      <c r="B265" s="3" t="s">
        <v>71</v>
      </c>
      <c r="C265" s="4">
        <f>C266+C267</f>
        <v>170000</v>
      </c>
      <c r="D265" s="4">
        <f>D266+D267</f>
        <v>170000</v>
      </c>
      <c r="E265" s="4">
        <f>E266+E267</f>
        <v>83193</v>
      </c>
      <c r="F265" s="14">
        <f t="shared" si="30"/>
        <v>48.93705882352941</v>
      </c>
    </row>
    <row r="266" spans="1:6" ht="15" customHeight="1">
      <c r="A266" s="41" t="s">
        <v>287</v>
      </c>
      <c r="B266" s="3" t="s">
        <v>288</v>
      </c>
      <c r="C266" s="4">
        <v>70000</v>
      </c>
      <c r="D266" s="4">
        <v>70000</v>
      </c>
      <c r="E266" s="4">
        <v>41442</v>
      </c>
      <c r="F266" s="14">
        <f>E266/D266*100</f>
        <v>59.20285714285715</v>
      </c>
    </row>
    <row r="267" spans="1:6" ht="15" customHeight="1">
      <c r="A267" s="41">
        <v>3224</v>
      </c>
      <c r="B267" s="3" t="s">
        <v>91</v>
      </c>
      <c r="C267" s="4">
        <v>100000</v>
      </c>
      <c r="D267" s="4">
        <v>100000</v>
      </c>
      <c r="E267" s="4">
        <v>41751</v>
      </c>
      <c r="F267" s="14">
        <f t="shared" si="30"/>
        <v>41.751</v>
      </c>
    </row>
    <row r="268" spans="1:6" ht="18" customHeight="1">
      <c r="A268" s="41">
        <v>323</v>
      </c>
      <c r="B268" s="3" t="s">
        <v>0</v>
      </c>
      <c r="C268" s="4">
        <f>C269+C270</f>
        <v>1010000</v>
      </c>
      <c r="D268" s="4">
        <f>D269+D270</f>
        <v>1010000</v>
      </c>
      <c r="E268" s="4">
        <f>E269+E270</f>
        <v>973564</v>
      </c>
      <c r="F268" s="14">
        <f t="shared" si="30"/>
        <v>96.39247524752476</v>
      </c>
    </row>
    <row r="269" spans="1:6" ht="15" customHeight="1">
      <c r="A269" s="41">
        <v>3232</v>
      </c>
      <c r="B269" s="3" t="s">
        <v>92</v>
      </c>
      <c r="C269" s="4">
        <v>900000</v>
      </c>
      <c r="D269" s="4">
        <v>900000</v>
      </c>
      <c r="E269" s="4">
        <v>886064</v>
      </c>
      <c r="F269" s="14">
        <f t="shared" si="30"/>
        <v>98.45155555555556</v>
      </c>
    </row>
    <row r="270" spans="1:6" ht="15" customHeight="1">
      <c r="A270" s="41" t="s">
        <v>35</v>
      </c>
      <c r="B270" s="3" t="s">
        <v>289</v>
      </c>
      <c r="C270" s="4">
        <v>110000</v>
      </c>
      <c r="D270" s="4">
        <v>110000</v>
      </c>
      <c r="E270" s="4">
        <v>87500</v>
      </c>
      <c r="F270" s="14">
        <f>E270/D270*100</f>
        <v>79.54545454545455</v>
      </c>
    </row>
    <row r="271" spans="1:6" ht="25.5" customHeight="1">
      <c r="A271" s="199" t="s">
        <v>759</v>
      </c>
      <c r="B271" s="200"/>
      <c r="C271" s="5">
        <f>C272</f>
        <v>730000</v>
      </c>
      <c r="D271" s="5">
        <f>D272</f>
        <v>730000</v>
      </c>
      <c r="E271" s="5">
        <f>E272</f>
        <v>687097</v>
      </c>
      <c r="F271" s="14">
        <f t="shared" si="30"/>
        <v>94.12287671232876</v>
      </c>
    </row>
    <row r="272" spans="1:6" ht="21" customHeight="1">
      <c r="A272" s="41">
        <v>32</v>
      </c>
      <c r="B272" s="3" t="s">
        <v>64</v>
      </c>
      <c r="C272" s="4">
        <f>C273+C276</f>
        <v>730000</v>
      </c>
      <c r="D272" s="4">
        <f>D273+D276</f>
        <v>730000</v>
      </c>
      <c r="E272" s="4">
        <f>E273+E276</f>
        <v>687097</v>
      </c>
      <c r="F272" s="14">
        <f t="shared" si="30"/>
        <v>94.12287671232876</v>
      </c>
    </row>
    <row r="273" spans="1:6" ht="18" customHeight="1">
      <c r="A273" s="41">
        <v>323</v>
      </c>
      <c r="B273" s="3" t="s">
        <v>0</v>
      </c>
      <c r="C273" s="4">
        <f>SUM(C274:C275)</f>
        <v>680000</v>
      </c>
      <c r="D273" s="4">
        <f>SUM(D274:D275)</f>
        <v>680000</v>
      </c>
      <c r="E273" s="4">
        <f>SUM(E274:E275)</f>
        <v>671886</v>
      </c>
      <c r="F273" s="14">
        <f t="shared" si="30"/>
        <v>98.80676470588236</v>
      </c>
    </row>
    <row r="274" spans="1:6" ht="15" customHeight="1">
      <c r="A274" s="41" t="s">
        <v>587</v>
      </c>
      <c r="B274" s="3" t="s">
        <v>588</v>
      </c>
      <c r="C274" s="4">
        <v>390000</v>
      </c>
      <c r="D274" s="4">
        <v>390000</v>
      </c>
      <c r="E274" s="4">
        <v>384075</v>
      </c>
      <c r="F274" s="14">
        <f>E274/D274*100</f>
        <v>98.48076923076923</v>
      </c>
    </row>
    <row r="275" spans="1:6" ht="15" customHeight="1">
      <c r="A275" s="41" t="s">
        <v>353</v>
      </c>
      <c r="B275" s="3" t="s">
        <v>355</v>
      </c>
      <c r="C275" s="4">
        <v>290000</v>
      </c>
      <c r="D275" s="4">
        <v>290000</v>
      </c>
      <c r="E275" s="4">
        <v>287811</v>
      </c>
      <c r="F275" s="14">
        <f t="shared" si="30"/>
        <v>99.2451724137931</v>
      </c>
    </row>
    <row r="276" spans="1:6" ht="18" customHeight="1">
      <c r="A276" s="41">
        <v>329</v>
      </c>
      <c r="B276" s="72" t="s">
        <v>3</v>
      </c>
      <c r="C276" s="4">
        <f>C277</f>
        <v>50000</v>
      </c>
      <c r="D276" s="4">
        <f>D277</f>
        <v>50000</v>
      </c>
      <c r="E276" s="4">
        <f>E277</f>
        <v>15211</v>
      </c>
      <c r="F276" s="14">
        <f t="shared" si="30"/>
        <v>30.422</v>
      </c>
    </row>
    <row r="277" spans="1:6" ht="15" customHeight="1">
      <c r="A277" s="41">
        <v>3291</v>
      </c>
      <c r="B277" s="3" t="s">
        <v>184</v>
      </c>
      <c r="C277" s="4">
        <v>50000</v>
      </c>
      <c r="D277" s="4">
        <v>50000</v>
      </c>
      <c r="E277" s="4">
        <v>15211</v>
      </c>
      <c r="F277" s="14">
        <f aca="true" t="shared" si="37" ref="F277:F341">E277/D277*100</f>
        <v>30.422</v>
      </c>
    </row>
    <row r="278" spans="1:6" ht="30" customHeight="1">
      <c r="A278" s="194" t="s">
        <v>760</v>
      </c>
      <c r="B278" s="189"/>
      <c r="C278" s="63">
        <f>C279+C283</f>
        <v>760000</v>
      </c>
      <c r="D278" s="63">
        <f>D279+D283</f>
        <v>760000</v>
      </c>
      <c r="E278" s="63">
        <f>E279+E283</f>
        <v>660000</v>
      </c>
      <c r="F278" s="14">
        <f t="shared" si="37"/>
        <v>86.8421052631579</v>
      </c>
    </row>
    <row r="279" spans="1:6" ht="25.5" customHeight="1">
      <c r="A279" s="181" t="s">
        <v>761</v>
      </c>
      <c r="B279" s="182"/>
      <c r="C279" s="5">
        <f aca="true" t="shared" si="38" ref="C279:E280">C280</f>
        <v>660000</v>
      </c>
      <c r="D279" s="5">
        <f t="shared" si="38"/>
        <v>660000</v>
      </c>
      <c r="E279" s="5">
        <f t="shared" si="38"/>
        <v>660000</v>
      </c>
      <c r="F279" s="14">
        <f>E279/D279*100</f>
        <v>100</v>
      </c>
    </row>
    <row r="280" spans="1:6" ht="21" customHeight="1">
      <c r="A280" s="41" t="s">
        <v>646</v>
      </c>
      <c r="B280" s="3" t="s">
        <v>648</v>
      </c>
      <c r="C280" s="4">
        <f t="shared" si="38"/>
        <v>660000</v>
      </c>
      <c r="D280" s="4">
        <f t="shared" si="38"/>
        <v>660000</v>
      </c>
      <c r="E280" s="4">
        <f t="shared" si="38"/>
        <v>660000</v>
      </c>
      <c r="F280" s="14">
        <f>E280/D280*100</f>
        <v>100</v>
      </c>
    </row>
    <row r="281" spans="1:6" ht="18" customHeight="1">
      <c r="A281" s="41" t="s">
        <v>647</v>
      </c>
      <c r="B281" s="3" t="s">
        <v>649</v>
      </c>
      <c r="C281" s="4">
        <f>SUM(C282:C282)</f>
        <v>660000</v>
      </c>
      <c r="D281" s="4">
        <f>SUM(D282:D282)</f>
        <v>660000</v>
      </c>
      <c r="E281" s="4">
        <f>SUM(E282:E282)</f>
        <v>660000</v>
      </c>
      <c r="F281" s="14">
        <f>E281/D281*100</f>
        <v>100</v>
      </c>
    </row>
    <row r="282" spans="1:6" ht="15" customHeight="1">
      <c r="A282" s="41" t="s">
        <v>650</v>
      </c>
      <c r="B282" s="3" t="s">
        <v>651</v>
      </c>
      <c r="C282" s="4">
        <v>660000</v>
      </c>
      <c r="D282" s="4">
        <v>660000</v>
      </c>
      <c r="E282" s="4">
        <v>660000</v>
      </c>
      <c r="F282" s="14">
        <f>E282/D282*100</f>
        <v>100</v>
      </c>
    </row>
    <row r="283" spans="1:6" ht="25.5" customHeight="1">
      <c r="A283" s="181" t="s">
        <v>894</v>
      </c>
      <c r="B283" s="182"/>
      <c r="C283" s="5">
        <f aca="true" t="shared" si="39" ref="C283:E284">C284</f>
        <v>100000</v>
      </c>
      <c r="D283" s="5">
        <f t="shared" si="39"/>
        <v>100000</v>
      </c>
      <c r="E283" s="5">
        <f t="shared" si="39"/>
        <v>0</v>
      </c>
      <c r="F283" s="14">
        <f t="shared" si="37"/>
        <v>0</v>
      </c>
    </row>
    <row r="284" spans="1:6" ht="21" customHeight="1">
      <c r="A284" s="41" t="s">
        <v>646</v>
      </c>
      <c r="B284" s="3" t="s">
        <v>648</v>
      </c>
      <c r="C284" s="4">
        <f t="shared" si="39"/>
        <v>100000</v>
      </c>
      <c r="D284" s="4">
        <f t="shared" si="39"/>
        <v>100000</v>
      </c>
      <c r="E284" s="4">
        <f t="shared" si="39"/>
        <v>0</v>
      </c>
      <c r="F284" s="14">
        <f t="shared" si="37"/>
        <v>0</v>
      </c>
    </row>
    <row r="285" spans="1:6" ht="18" customHeight="1">
      <c r="A285" s="41" t="s">
        <v>647</v>
      </c>
      <c r="B285" s="3" t="s">
        <v>649</v>
      </c>
      <c r="C285" s="4">
        <f>SUM(C286:C287)</f>
        <v>100000</v>
      </c>
      <c r="D285" s="4">
        <f>SUM(D286:D287)</f>
        <v>100000</v>
      </c>
      <c r="E285" s="4">
        <f>SUM(E286:E287)</f>
        <v>0</v>
      </c>
      <c r="F285" s="14">
        <f t="shared" si="37"/>
        <v>0</v>
      </c>
    </row>
    <row r="286" spans="1:6" ht="15" customHeight="1">
      <c r="A286" s="41" t="s">
        <v>650</v>
      </c>
      <c r="B286" s="3" t="s">
        <v>652</v>
      </c>
      <c r="C286" s="4">
        <v>50000</v>
      </c>
      <c r="D286" s="4">
        <v>50000</v>
      </c>
      <c r="E286" s="4">
        <v>0</v>
      </c>
      <c r="F286" s="14">
        <f t="shared" si="37"/>
        <v>0</v>
      </c>
    </row>
    <row r="287" spans="1:6" ht="15" customHeight="1">
      <c r="A287" s="41" t="s">
        <v>653</v>
      </c>
      <c r="B287" s="3" t="s">
        <v>654</v>
      </c>
      <c r="C287" s="4">
        <v>50000</v>
      </c>
      <c r="D287" s="4">
        <v>50000</v>
      </c>
      <c r="E287" s="4">
        <v>0</v>
      </c>
      <c r="F287" s="14">
        <f t="shared" si="37"/>
        <v>0</v>
      </c>
    </row>
    <row r="288" spans="1:6" ht="30" customHeight="1">
      <c r="A288" s="194" t="s">
        <v>762</v>
      </c>
      <c r="B288" s="189"/>
      <c r="C288" s="63">
        <f>C289+C295+C317+C321</f>
        <v>2605000</v>
      </c>
      <c r="D288" s="63">
        <f>D289+D295+D317+D321</f>
        <v>2605000</v>
      </c>
      <c r="E288" s="63">
        <f>E289+E295+E317+E321</f>
        <v>1569346</v>
      </c>
      <c r="F288" s="14">
        <f t="shared" si="37"/>
        <v>60.243608445297504</v>
      </c>
    </row>
    <row r="289" spans="1:6" ht="25.5" customHeight="1">
      <c r="A289" s="181" t="s">
        <v>763</v>
      </c>
      <c r="B289" s="182"/>
      <c r="C289" s="5">
        <f>C290</f>
        <v>105000</v>
      </c>
      <c r="D289" s="5">
        <f>D290</f>
        <v>105000</v>
      </c>
      <c r="E289" s="5">
        <f>E290</f>
        <v>86500</v>
      </c>
      <c r="F289" s="14">
        <f t="shared" si="37"/>
        <v>82.38095238095238</v>
      </c>
    </row>
    <row r="290" spans="1:6" ht="21" customHeight="1">
      <c r="A290" s="41" t="s">
        <v>141</v>
      </c>
      <c r="B290" s="3" t="s">
        <v>64</v>
      </c>
      <c r="C290" s="4">
        <f>SUM(C291+C293)</f>
        <v>105000</v>
      </c>
      <c r="D290" s="4">
        <f>SUM(D291+D293)</f>
        <v>105000</v>
      </c>
      <c r="E290" s="4">
        <f>SUM(E291+E293)</f>
        <v>86500</v>
      </c>
      <c r="F290" s="14">
        <f t="shared" si="37"/>
        <v>82.38095238095238</v>
      </c>
    </row>
    <row r="291" spans="1:6" ht="18" customHeight="1">
      <c r="A291" s="41">
        <v>322</v>
      </c>
      <c r="B291" s="3" t="s">
        <v>71</v>
      </c>
      <c r="C291" s="4">
        <f>C292</f>
        <v>5000</v>
      </c>
      <c r="D291" s="4">
        <f>D292</f>
        <v>5000</v>
      </c>
      <c r="E291" s="4">
        <f>E292</f>
        <v>875</v>
      </c>
      <c r="F291" s="14">
        <f t="shared" si="37"/>
        <v>17.5</v>
      </c>
    </row>
    <row r="292" spans="1:6" ht="15" customHeight="1">
      <c r="A292" s="41">
        <v>3224</v>
      </c>
      <c r="B292" s="3" t="s">
        <v>91</v>
      </c>
      <c r="C292" s="4">
        <v>5000</v>
      </c>
      <c r="D292" s="4">
        <v>5000</v>
      </c>
      <c r="E292" s="4">
        <v>875</v>
      </c>
      <c r="F292" s="14">
        <f t="shared" si="37"/>
        <v>17.5</v>
      </c>
    </row>
    <row r="293" spans="1:6" ht="18" customHeight="1">
      <c r="A293" s="41" t="s">
        <v>142</v>
      </c>
      <c r="B293" s="3" t="s">
        <v>73</v>
      </c>
      <c r="C293" s="4">
        <f>C294</f>
        <v>100000</v>
      </c>
      <c r="D293" s="4">
        <f>D294</f>
        <v>100000</v>
      </c>
      <c r="E293" s="4">
        <f>E294</f>
        <v>85625</v>
      </c>
      <c r="F293" s="14">
        <f t="shared" si="37"/>
        <v>85.625</v>
      </c>
    </row>
    <row r="294" spans="1:6" ht="15" customHeight="1">
      <c r="A294" s="41" t="s">
        <v>143</v>
      </c>
      <c r="B294" s="3" t="s">
        <v>160</v>
      </c>
      <c r="C294" s="4">
        <v>100000</v>
      </c>
      <c r="D294" s="4">
        <v>100000</v>
      </c>
      <c r="E294" s="4">
        <v>85625</v>
      </c>
      <c r="F294" s="14">
        <f t="shared" si="37"/>
        <v>85.625</v>
      </c>
    </row>
    <row r="295" spans="1:6" ht="25.5" customHeight="1">
      <c r="A295" s="181" t="s">
        <v>764</v>
      </c>
      <c r="B295" s="182"/>
      <c r="C295" s="5">
        <f>C296</f>
        <v>1050000</v>
      </c>
      <c r="D295" s="5">
        <f>D296</f>
        <v>1050000</v>
      </c>
      <c r="E295" s="5">
        <f>E296</f>
        <v>1024183</v>
      </c>
      <c r="F295" s="14">
        <f t="shared" si="37"/>
        <v>97.54123809523809</v>
      </c>
    </row>
    <row r="296" spans="1:6" ht="21" customHeight="1">
      <c r="A296" s="41">
        <v>38</v>
      </c>
      <c r="B296" s="3" t="s">
        <v>6</v>
      </c>
      <c r="C296" s="4">
        <f aca="true" t="shared" si="40" ref="C296:E298">C297</f>
        <v>1050000</v>
      </c>
      <c r="D296" s="4">
        <f t="shared" si="40"/>
        <v>1050000</v>
      </c>
      <c r="E296" s="4">
        <f t="shared" si="40"/>
        <v>1024183</v>
      </c>
      <c r="F296" s="14">
        <f t="shared" si="37"/>
        <v>97.54123809523809</v>
      </c>
    </row>
    <row r="297" spans="1:6" ht="18" customHeight="1">
      <c r="A297" s="41">
        <v>381</v>
      </c>
      <c r="B297" s="3" t="s">
        <v>95</v>
      </c>
      <c r="C297" s="4">
        <f t="shared" si="40"/>
        <v>1050000</v>
      </c>
      <c r="D297" s="4">
        <f t="shared" si="40"/>
        <v>1050000</v>
      </c>
      <c r="E297" s="4">
        <f t="shared" si="40"/>
        <v>1024183</v>
      </c>
      <c r="F297" s="14">
        <f t="shared" si="37"/>
        <v>97.54123809523809</v>
      </c>
    </row>
    <row r="298" spans="1:6" ht="15" customHeight="1">
      <c r="A298" s="41">
        <v>3811</v>
      </c>
      <c r="B298" s="3" t="s">
        <v>96</v>
      </c>
      <c r="C298" s="4">
        <f t="shared" si="40"/>
        <v>1050000</v>
      </c>
      <c r="D298" s="4">
        <f t="shared" si="40"/>
        <v>1050000</v>
      </c>
      <c r="E298" s="4">
        <f t="shared" si="40"/>
        <v>1024183</v>
      </c>
      <c r="F298" s="14">
        <f t="shared" si="37"/>
        <v>97.54123809523809</v>
      </c>
    </row>
    <row r="299" spans="1:6" ht="14.25" customHeight="1">
      <c r="A299" s="41">
        <v>38115</v>
      </c>
      <c r="B299" s="3" t="s">
        <v>97</v>
      </c>
      <c r="C299" s="4">
        <f>SUM(C300:C316)</f>
        <v>1050000</v>
      </c>
      <c r="D299" s="4">
        <f>SUM(D300:D316)</f>
        <v>1050000</v>
      </c>
      <c r="E299" s="4">
        <f>SUM(E300:E316)</f>
        <v>1024183</v>
      </c>
      <c r="F299" s="14">
        <f t="shared" si="37"/>
        <v>97.54123809523809</v>
      </c>
    </row>
    <row r="300" spans="1:6" ht="13.5" customHeight="1">
      <c r="A300" s="76"/>
      <c r="B300" s="77" t="s">
        <v>98</v>
      </c>
      <c r="C300" s="4">
        <v>320000</v>
      </c>
      <c r="D300" s="4">
        <v>320000</v>
      </c>
      <c r="E300" s="4">
        <v>319568</v>
      </c>
      <c r="F300" s="14">
        <f t="shared" si="37"/>
        <v>99.86500000000001</v>
      </c>
    </row>
    <row r="301" spans="1:6" ht="13.5" customHeight="1">
      <c r="A301" s="76"/>
      <c r="B301" s="77" t="s">
        <v>99</v>
      </c>
      <c r="C301" s="4">
        <v>40000</v>
      </c>
      <c r="D301" s="4">
        <v>40000</v>
      </c>
      <c r="E301" s="4">
        <v>40000</v>
      </c>
      <c r="F301" s="14">
        <f t="shared" si="37"/>
        <v>100</v>
      </c>
    </row>
    <row r="302" spans="1:6" ht="13.5" customHeight="1">
      <c r="A302" s="76"/>
      <c r="B302" s="77" t="s">
        <v>100</v>
      </c>
      <c r="C302" s="4">
        <v>70000</v>
      </c>
      <c r="D302" s="4">
        <v>70000</v>
      </c>
      <c r="E302" s="4">
        <v>70000</v>
      </c>
      <c r="F302" s="14">
        <f t="shared" si="37"/>
        <v>100</v>
      </c>
    </row>
    <row r="303" spans="1:6" ht="13.5" customHeight="1">
      <c r="A303" s="76"/>
      <c r="B303" s="77" t="s">
        <v>101</v>
      </c>
      <c r="C303" s="4">
        <v>55000</v>
      </c>
      <c r="D303" s="4">
        <v>55000</v>
      </c>
      <c r="E303" s="4">
        <v>55000</v>
      </c>
      <c r="F303" s="14">
        <f t="shared" si="37"/>
        <v>100</v>
      </c>
    </row>
    <row r="304" spans="1:6" ht="13.5" customHeight="1">
      <c r="A304" s="76"/>
      <c r="B304" s="77" t="s">
        <v>363</v>
      </c>
      <c r="C304" s="4">
        <v>7000</v>
      </c>
      <c r="D304" s="4">
        <v>7000</v>
      </c>
      <c r="E304" s="4">
        <v>7000</v>
      </c>
      <c r="F304" s="14">
        <f>E304/D304*100</f>
        <v>100</v>
      </c>
    </row>
    <row r="305" spans="1:6" ht="13.5" customHeight="1">
      <c r="A305" s="76"/>
      <c r="B305" s="77" t="s">
        <v>895</v>
      </c>
      <c r="C305" s="4">
        <v>5000</v>
      </c>
      <c r="D305" s="4">
        <v>5000</v>
      </c>
      <c r="E305" s="4">
        <v>4999</v>
      </c>
      <c r="F305" s="14">
        <f>E305/D305*100</f>
        <v>99.98</v>
      </c>
    </row>
    <row r="306" spans="1:6" ht="13.5" customHeight="1">
      <c r="A306" s="76"/>
      <c r="B306" s="77" t="s">
        <v>102</v>
      </c>
      <c r="C306" s="4">
        <v>35000</v>
      </c>
      <c r="D306" s="4">
        <v>35000</v>
      </c>
      <c r="E306" s="4">
        <v>34951</v>
      </c>
      <c r="F306" s="14">
        <f>E306/D306*100</f>
        <v>99.86</v>
      </c>
    </row>
    <row r="307" spans="1:6" ht="13.5" customHeight="1">
      <c r="A307" s="76"/>
      <c r="B307" s="77" t="s">
        <v>769</v>
      </c>
      <c r="C307" s="4">
        <v>5000</v>
      </c>
      <c r="D307" s="4">
        <v>5000</v>
      </c>
      <c r="E307" s="4">
        <v>5000</v>
      </c>
      <c r="F307" s="14">
        <f>E307/D307*100</f>
        <v>100</v>
      </c>
    </row>
    <row r="308" spans="1:6" ht="13.5" customHeight="1">
      <c r="A308" s="76"/>
      <c r="B308" s="77" t="s">
        <v>146</v>
      </c>
      <c r="C308" s="4">
        <v>370000</v>
      </c>
      <c r="D308" s="4">
        <v>370000</v>
      </c>
      <c r="E308" s="4">
        <v>370000</v>
      </c>
      <c r="F308" s="14">
        <f t="shared" si="37"/>
        <v>100</v>
      </c>
    </row>
    <row r="309" spans="1:6" ht="13.5" customHeight="1">
      <c r="A309" s="76"/>
      <c r="B309" s="77" t="s">
        <v>655</v>
      </c>
      <c r="C309" s="4">
        <v>6000</v>
      </c>
      <c r="D309" s="4">
        <v>6000</v>
      </c>
      <c r="E309" s="4">
        <v>5740</v>
      </c>
      <c r="F309" s="14">
        <f t="shared" si="37"/>
        <v>95.66666666666667</v>
      </c>
    </row>
    <row r="310" spans="1:6" ht="13.5" customHeight="1">
      <c r="A310" s="76"/>
      <c r="B310" s="77" t="s">
        <v>765</v>
      </c>
      <c r="C310" s="4">
        <v>30000</v>
      </c>
      <c r="D310" s="4">
        <v>30000</v>
      </c>
      <c r="E310" s="4">
        <v>30000</v>
      </c>
      <c r="F310" s="14">
        <f t="shared" si="37"/>
        <v>100</v>
      </c>
    </row>
    <row r="311" spans="1:6" ht="13.5" customHeight="1">
      <c r="A311" s="76"/>
      <c r="B311" s="77" t="s">
        <v>766</v>
      </c>
      <c r="C311" s="4">
        <v>10000</v>
      </c>
      <c r="D311" s="4">
        <v>10000</v>
      </c>
      <c r="E311" s="4">
        <v>10000</v>
      </c>
      <c r="F311" s="14">
        <f t="shared" si="37"/>
        <v>100</v>
      </c>
    </row>
    <row r="312" spans="1:6" ht="13.5" customHeight="1">
      <c r="A312" s="76"/>
      <c r="B312" s="77" t="s">
        <v>767</v>
      </c>
      <c r="C312" s="4">
        <v>15000</v>
      </c>
      <c r="D312" s="4">
        <v>15000</v>
      </c>
      <c r="E312" s="4">
        <v>0</v>
      </c>
      <c r="F312" s="14">
        <f aca="true" t="shared" si="41" ref="F312:F320">E312/D312*100</f>
        <v>0</v>
      </c>
    </row>
    <row r="313" spans="1:6" ht="13.5" customHeight="1">
      <c r="A313" s="76"/>
      <c r="B313" s="77" t="s">
        <v>896</v>
      </c>
      <c r="C313" s="4">
        <v>42000</v>
      </c>
      <c r="D313" s="4">
        <v>42000</v>
      </c>
      <c r="E313" s="4">
        <v>42000</v>
      </c>
      <c r="F313" s="14">
        <f>E313/D313*100</f>
        <v>100</v>
      </c>
    </row>
    <row r="314" spans="1:6" ht="13.5" customHeight="1">
      <c r="A314" s="76"/>
      <c r="B314" s="77" t="s">
        <v>897</v>
      </c>
      <c r="C314" s="4">
        <v>10000</v>
      </c>
      <c r="D314" s="4">
        <v>10000</v>
      </c>
      <c r="E314" s="4">
        <v>10000</v>
      </c>
      <c r="F314" s="14">
        <f>E314/D314*100</f>
        <v>100</v>
      </c>
    </row>
    <row r="315" spans="1:6" ht="13.5" customHeight="1">
      <c r="A315" s="76"/>
      <c r="B315" s="77" t="s">
        <v>791</v>
      </c>
      <c r="C315" s="4">
        <v>20000</v>
      </c>
      <c r="D315" s="4">
        <v>20000</v>
      </c>
      <c r="E315" s="4">
        <v>19925</v>
      </c>
      <c r="F315" s="14">
        <f>E315/D315*100</f>
        <v>99.625</v>
      </c>
    </row>
    <row r="316" spans="1:6" ht="13.5" customHeight="1">
      <c r="A316" s="76"/>
      <c r="B316" s="77" t="s">
        <v>768</v>
      </c>
      <c r="C316" s="4">
        <v>10000</v>
      </c>
      <c r="D316" s="4">
        <v>10000</v>
      </c>
      <c r="E316" s="4">
        <v>0</v>
      </c>
      <c r="F316" s="14">
        <f t="shared" si="41"/>
        <v>0</v>
      </c>
    </row>
    <row r="317" spans="1:6" ht="25.5" customHeight="1">
      <c r="A317" s="181" t="s">
        <v>770</v>
      </c>
      <c r="B317" s="182"/>
      <c r="C317" s="5">
        <f>C318</f>
        <v>250000</v>
      </c>
      <c r="D317" s="5">
        <f>D318</f>
        <v>250000</v>
      </c>
      <c r="E317" s="5">
        <f>E318</f>
        <v>146175</v>
      </c>
      <c r="F317" s="14">
        <f t="shared" si="41"/>
        <v>58.47</v>
      </c>
    </row>
    <row r="318" spans="1:6" ht="21" customHeight="1">
      <c r="A318" s="41" t="s">
        <v>307</v>
      </c>
      <c r="B318" s="72" t="s">
        <v>638</v>
      </c>
      <c r="C318" s="4">
        <f aca="true" t="shared" si="42" ref="C318:E323">C319</f>
        <v>250000</v>
      </c>
      <c r="D318" s="4">
        <f t="shared" si="42"/>
        <v>250000</v>
      </c>
      <c r="E318" s="4">
        <f t="shared" si="42"/>
        <v>146175</v>
      </c>
      <c r="F318" s="14">
        <f t="shared" si="41"/>
        <v>58.47</v>
      </c>
    </row>
    <row r="319" spans="1:6" ht="18" customHeight="1">
      <c r="A319" s="41" t="s">
        <v>180</v>
      </c>
      <c r="B319" s="72" t="s">
        <v>85</v>
      </c>
      <c r="C319" s="4">
        <f t="shared" si="42"/>
        <v>250000</v>
      </c>
      <c r="D319" s="4">
        <f t="shared" si="42"/>
        <v>250000</v>
      </c>
      <c r="E319" s="4">
        <f t="shared" si="42"/>
        <v>146175</v>
      </c>
      <c r="F319" s="14">
        <f t="shared" si="41"/>
        <v>58.47</v>
      </c>
    </row>
    <row r="320" spans="1:6" ht="15" customHeight="1">
      <c r="A320" s="41" t="s">
        <v>344</v>
      </c>
      <c r="B320" s="72" t="s">
        <v>771</v>
      </c>
      <c r="C320" s="4">
        <v>250000</v>
      </c>
      <c r="D320" s="4">
        <v>250000</v>
      </c>
      <c r="E320" s="4">
        <v>146175</v>
      </c>
      <c r="F320" s="14">
        <f t="shared" si="41"/>
        <v>58.47</v>
      </c>
    </row>
    <row r="321" spans="1:6" ht="25.5" customHeight="1">
      <c r="A321" s="181" t="s">
        <v>898</v>
      </c>
      <c r="B321" s="182"/>
      <c r="C321" s="5">
        <f>C322</f>
        <v>1200000</v>
      </c>
      <c r="D321" s="5">
        <f>D322</f>
        <v>1200000</v>
      </c>
      <c r="E321" s="5">
        <f>E322</f>
        <v>312488</v>
      </c>
      <c r="F321" s="14">
        <f>E321/D321*100</f>
        <v>26.040666666666667</v>
      </c>
    </row>
    <row r="322" spans="1:6" ht="21" customHeight="1">
      <c r="A322" s="41">
        <v>45</v>
      </c>
      <c r="B322" s="72" t="s">
        <v>76</v>
      </c>
      <c r="C322" s="4">
        <f t="shared" si="42"/>
        <v>1200000</v>
      </c>
      <c r="D322" s="4">
        <f t="shared" si="42"/>
        <v>1200000</v>
      </c>
      <c r="E322" s="4">
        <f t="shared" si="42"/>
        <v>312488</v>
      </c>
      <c r="F322" s="14">
        <f>E322/D322*100</f>
        <v>26.040666666666667</v>
      </c>
    </row>
    <row r="323" spans="1:6" ht="18" customHeight="1">
      <c r="A323" s="41">
        <v>451</v>
      </c>
      <c r="B323" s="72" t="s">
        <v>77</v>
      </c>
      <c r="C323" s="4">
        <f t="shared" si="42"/>
        <v>1200000</v>
      </c>
      <c r="D323" s="4">
        <f t="shared" si="42"/>
        <v>1200000</v>
      </c>
      <c r="E323" s="4">
        <f t="shared" si="42"/>
        <v>312488</v>
      </c>
      <c r="F323" s="14">
        <f>E323/D323*100</f>
        <v>26.040666666666667</v>
      </c>
    </row>
    <row r="324" spans="1:6" ht="15" customHeight="1">
      <c r="A324" s="41">
        <v>4511</v>
      </c>
      <c r="B324" s="72" t="s">
        <v>899</v>
      </c>
      <c r="C324" s="4">
        <v>1200000</v>
      </c>
      <c r="D324" s="4">
        <v>1200000</v>
      </c>
      <c r="E324" s="4">
        <v>312488</v>
      </c>
      <c r="F324" s="14">
        <f>E324/D324*100</f>
        <v>26.040666666666667</v>
      </c>
    </row>
    <row r="325" spans="1:6" ht="30" customHeight="1">
      <c r="A325" s="194" t="s">
        <v>772</v>
      </c>
      <c r="B325" s="189"/>
      <c r="C325" s="63">
        <f>C326+C338+C343+C365+C372+C382+C386+C395+C399</f>
        <v>10947000</v>
      </c>
      <c r="D325" s="63">
        <f>D326+D338+D343+D365+D372+D382+D386+D395+D399</f>
        <v>10867000</v>
      </c>
      <c r="E325" s="63">
        <f>E326+E338+E343+E365+E372+E382+E386+E395+E399</f>
        <v>9062159</v>
      </c>
      <c r="F325" s="14">
        <f t="shared" si="37"/>
        <v>83.3915432041962</v>
      </c>
    </row>
    <row r="326" spans="1:6" ht="25.5" customHeight="1">
      <c r="A326" s="181" t="s">
        <v>773</v>
      </c>
      <c r="B326" s="182"/>
      <c r="C326" s="5">
        <f>C327</f>
        <v>867000</v>
      </c>
      <c r="D326" s="5">
        <f>D327</f>
        <v>867000</v>
      </c>
      <c r="E326" s="5">
        <f>E327</f>
        <v>857099</v>
      </c>
      <c r="F326" s="14">
        <f t="shared" si="37"/>
        <v>98.85801614763552</v>
      </c>
    </row>
    <row r="327" spans="1:6" ht="21" customHeight="1">
      <c r="A327" s="41">
        <v>32</v>
      </c>
      <c r="B327" s="3" t="s">
        <v>64</v>
      </c>
      <c r="C327" s="4">
        <f>C328+C331+C335</f>
        <v>867000</v>
      </c>
      <c r="D327" s="4">
        <f>D328+D331+D335</f>
        <v>867000</v>
      </c>
      <c r="E327" s="4">
        <f>E328+E331+E335</f>
        <v>857099</v>
      </c>
      <c r="F327" s="14">
        <f t="shared" si="37"/>
        <v>98.85801614763552</v>
      </c>
    </row>
    <row r="328" spans="1:6" ht="18" customHeight="1">
      <c r="A328" s="41">
        <v>322</v>
      </c>
      <c r="B328" s="3" t="s">
        <v>71</v>
      </c>
      <c r="C328" s="4">
        <f>SUM(C329:C330)</f>
        <v>39000</v>
      </c>
      <c r="D328" s="4">
        <f>SUM(D329:D330)</f>
        <v>39000</v>
      </c>
      <c r="E328" s="4">
        <f>SUM(E329:E330)</f>
        <v>38423</v>
      </c>
      <c r="F328" s="14">
        <f t="shared" si="37"/>
        <v>98.52051282051282</v>
      </c>
    </row>
    <row r="329" spans="1:6" ht="15" customHeight="1">
      <c r="A329" s="41">
        <v>3221</v>
      </c>
      <c r="B329" s="3" t="s">
        <v>774</v>
      </c>
      <c r="C329" s="4">
        <v>1500</v>
      </c>
      <c r="D329" s="4">
        <v>1500</v>
      </c>
      <c r="E329" s="4">
        <v>923</v>
      </c>
      <c r="F329" s="14">
        <f t="shared" si="37"/>
        <v>61.53333333333333</v>
      </c>
    </row>
    <row r="330" spans="1:6" ht="15" customHeight="1">
      <c r="A330" s="41">
        <v>3225</v>
      </c>
      <c r="B330" s="3" t="s">
        <v>106</v>
      </c>
      <c r="C330" s="4">
        <v>37500</v>
      </c>
      <c r="D330" s="4">
        <v>37500</v>
      </c>
      <c r="E330" s="4">
        <v>37500</v>
      </c>
      <c r="F330" s="14">
        <f t="shared" si="37"/>
        <v>100</v>
      </c>
    </row>
    <row r="331" spans="1:6" ht="18" customHeight="1">
      <c r="A331" s="41">
        <v>323</v>
      </c>
      <c r="B331" s="3" t="s">
        <v>73</v>
      </c>
      <c r="C331" s="4">
        <f>SUM(C332:C334)</f>
        <v>773000</v>
      </c>
      <c r="D331" s="4">
        <f>SUM(D332:D334)</f>
        <v>773000</v>
      </c>
      <c r="E331" s="4">
        <f>SUM(E332:E334)</f>
        <v>767071</v>
      </c>
      <c r="F331" s="14">
        <f t="shared" si="37"/>
        <v>99.23298835705046</v>
      </c>
    </row>
    <row r="332" spans="1:6" ht="15" customHeight="1">
      <c r="A332" s="41">
        <v>3235</v>
      </c>
      <c r="B332" s="3" t="s">
        <v>107</v>
      </c>
      <c r="C332" s="4">
        <v>80000</v>
      </c>
      <c r="D332" s="4">
        <v>80000</v>
      </c>
      <c r="E332" s="4">
        <v>80000</v>
      </c>
      <c r="F332" s="14">
        <f t="shared" si="37"/>
        <v>100</v>
      </c>
    </row>
    <row r="333" spans="1:6" ht="15" customHeight="1">
      <c r="A333" s="41">
        <v>3237</v>
      </c>
      <c r="B333" s="3" t="s">
        <v>109</v>
      </c>
      <c r="C333" s="4">
        <v>428000</v>
      </c>
      <c r="D333" s="4">
        <v>428000</v>
      </c>
      <c r="E333" s="4">
        <v>425048</v>
      </c>
      <c r="F333" s="14">
        <f>E333/D333*100</f>
        <v>99.31028037383177</v>
      </c>
    </row>
    <row r="334" spans="1:6" ht="15" customHeight="1">
      <c r="A334" s="41" t="s">
        <v>353</v>
      </c>
      <c r="B334" s="3" t="s">
        <v>165</v>
      </c>
      <c r="C334" s="4">
        <v>265000</v>
      </c>
      <c r="D334" s="4">
        <v>265000</v>
      </c>
      <c r="E334" s="4">
        <v>262023</v>
      </c>
      <c r="F334" s="14">
        <f t="shared" si="37"/>
        <v>98.8766037735849</v>
      </c>
    </row>
    <row r="335" spans="1:6" ht="18" customHeight="1">
      <c r="A335" s="41">
        <v>329</v>
      </c>
      <c r="B335" s="3" t="s">
        <v>110</v>
      </c>
      <c r="C335" s="4">
        <f>SUM(C336:C337)</f>
        <v>55000</v>
      </c>
      <c r="D335" s="4">
        <f>SUM(D336:D337)</f>
        <v>55000</v>
      </c>
      <c r="E335" s="4">
        <f>SUM(E336:E337)</f>
        <v>51605</v>
      </c>
      <c r="F335" s="14">
        <f t="shared" si="37"/>
        <v>93.82727272727273</v>
      </c>
    </row>
    <row r="336" spans="1:6" ht="15" customHeight="1">
      <c r="A336" s="41">
        <v>3293</v>
      </c>
      <c r="B336" s="3" t="s">
        <v>111</v>
      </c>
      <c r="C336" s="4">
        <v>35000</v>
      </c>
      <c r="D336" s="4">
        <v>35000</v>
      </c>
      <c r="E336" s="4">
        <v>34665</v>
      </c>
      <c r="F336" s="14">
        <f t="shared" si="37"/>
        <v>99.04285714285714</v>
      </c>
    </row>
    <row r="337" spans="1:6" ht="15" customHeight="1">
      <c r="A337" s="41">
        <v>3299</v>
      </c>
      <c r="B337" s="3" t="s">
        <v>112</v>
      </c>
      <c r="C337" s="4">
        <v>20000</v>
      </c>
      <c r="D337" s="4">
        <v>20000</v>
      </c>
      <c r="E337" s="4">
        <v>16940</v>
      </c>
      <c r="F337" s="14">
        <f t="shared" si="37"/>
        <v>84.7</v>
      </c>
    </row>
    <row r="338" spans="1:6" ht="25.5" customHeight="1">
      <c r="A338" s="181" t="s">
        <v>775</v>
      </c>
      <c r="B338" s="182"/>
      <c r="C338" s="5">
        <f aca="true" t="shared" si="43" ref="C338:E339">C339</f>
        <v>49000</v>
      </c>
      <c r="D338" s="5">
        <f t="shared" si="43"/>
        <v>49000</v>
      </c>
      <c r="E338" s="5">
        <f t="shared" si="43"/>
        <v>49000</v>
      </c>
      <c r="F338" s="14">
        <f t="shared" si="37"/>
        <v>100</v>
      </c>
    </row>
    <row r="339" spans="1:6" ht="21" customHeight="1">
      <c r="A339" s="41">
        <v>32</v>
      </c>
      <c r="B339" s="3" t="s">
        <v>64</v>
      </c>
      <c r="C339" s="4">
        <f t="shared" si="43"/>
        <v>49000</v>
      </c>
      <c r="D339" s="4">
        <f t="shared" si="43"/>
        <v>49000</v>
      </c>
      <c r="E339" s="4">
        <f t="shared" si="43"/>
        <v>49000</v>
      </c>
      <c r="F339" s="14">
        <f t="shared" si="37"/>
        <v>100</v>
      </c>
    </row>
    <row r="340" spans="1:6" ht="18" customHeight="1">
      <c r="A340" s="41">
        <v>323</v>
      </c>
      <c r="B340" s="3" t="s">
        <v>73</v>
      </c>
      <c r="C340" s="4">
        <f>C341+C342</f>
        <v>49000</v>
      </c>
      <c r="D340" s="4">
        <f>D341+D342</f>
        <v>49000</v>
      </c>
      <c r="E340" s="4">
        <f>E341+E342</f>
        <v>49000</v>
      </c>
      <c r="F340" s="14">
        <f t="shared" si="37"/>
        <v>100</v>
      </c>
    </row>
    <row r="341" spans="1:6" ht="15" customHeight="1">
      <c r="A341" s="41">
        <v>3237</v>
      </c>
      <c r="B341" s="3" t="s">
        <v>109</v>
      </c>
      <c r="C341" s="4">
        <v>27000</v>
      </c>
      <c r="D341" s="4">
        <v>27000</v>
      </c>
      <c r="E341" s="4">
        <v>27000</v>
      </c>
      <c r="F341" s="14">
        <f t="shared" si="37"/>
        <v>100</v>
      </c>
    </row>
    <row r="342" spans="1:6" ht="15" customHeight="1">
      <c r="A342" s="41" t="s">
        <v>353</v>
      </c>
      <c r="B342" s="3" t="s">
        <v>165</v>
      </c>
      <c r="C342" s="4">
        <v>22000</v>
      </c>
      <c r="D342" s="4">
        <v>22000</v>
      </c>
      <c r="E342" s="4">
        <v>22000</v>
      </c>
      <c r="F342" s="14">
        <f>E342/D342*100</f>
        <v>100</v>
      </c>
    </row>
    <row r="343" spans="1:6" ht="25.5" customHeight="1">
      <c r="A343" s="181" t="s">
        <v>776</v>
      </c>
      <c r="B343" s="182"/>
      <c r="C343" s="5">
        <f>C344</f>
        <v>650000</v>
      </c>
      <c r="D343" s="5">
        <f>D344</f>
        <v>650000</v>
      </c>
      <c r="E343" s="5">
        <f>E344</f>
        <v>616546</v>
      </c>
      <c r="F343" s="14">
        <f aca="true" t="shared" si="44" ref="F343:F426">E343/D343*100</f>
        <v>94.85323076923076</v>
      </c>
    </row>
    <row r="344" spans="1:6" ht="21" customHeight="1">
      <c r="A344" s="41">
        <v>38</v>
      </c>
      <c r="B344" s="72" t="s">
        <v>584</v>
      </c>
      <c r="C344" s="4">
        <f aca="true" t="shared" si="45" ref="C344:E346">C345</f>
        <v>650000</v>
      </c>
      <c r="D344" s="4">
        <f t="shared" si="45"/>
        <v>650000</v>
      </c>
      <c r="E344" s="4">
        <f t="shared" si="45"/>
        <v>616546</v>
      </c>
      <c r="F344" s="14">
        <f t="shared" si="44"/>
        <v>94.85323076923076</v>
      </c>
    </row>
    <row r="345" spans="1:6" ht="18" customHeight="1">
      <c r="A345" s="41">
        <v>381</v>
      </c>
      <c r="B345" s="3" t="s">
        <v>68</v>
      </c>
      <c r="C345" s="4">
        <f t="shared" si="45"/>
        <v>650000</v>
      </c>
      <c r="D345" s="4">
        <f t="shared" si="45"/>
        <v>650000</v>
      </c>
      <c r="E345" s="4">
        <f t="shared" si="45"/>
        <v>616546</v>
      </c>
      <c r="F345" s="14">
        <f t="shared" si="44"/>
        <v>94.85323076923076</v>
      </c>
    </row>
    <row r="346" spans="1:6" ht="15" customHeight="1">
      <c r="A346" s="41">
        <v>3811</v>
      </c>
      <c r="B346" s="3" t="s">
        <v>70</v>
      </c>
      <c r="C346" s="4">
        <f t="shared" si="45"/>
        <v>650000</v>
      </c>
      <c r="D346" s="4">
        <f t="shared" si="45"/>
        <v>650000</v>
      </c>
      <c r="E346" s="4">
        <f t="shared" si="45"/>
        <v>616546</v>
      </c>
      <c r="F346" s="14">
        <f t="shared" si="44"/>
        <v>94.85323076923076</v>
      </c>
    </row>
    <row r="347" spans="1:6" ht="14.25" customHeight="1">
      <c r="A347" s="41">
        <v>38114</v>
      </c>
      <c r="B347" s="3" t="s">
        <v>113</v>
      </c>
      <c r="C347" s="4">
        <f>SUM(C348:C364)</f>
        <v>650000</v>
      </c>
      <c r="D347" s="4">
        <f>SUM(D348:D364)</f>
        <v>650000</v>
      </c>
      <c r="E347" s="4">
        <f>SUM(E348:E364)</f>
        <v>616546</v>
      </c>
      <c r="F347" s="14">
        <f t="shared" si="44"/>
        <v>94.85323076923076</v>
      </c>
    </row>
    <row r="348" spans="1:6" ht="13.5" customHeight="1">
      <c r="A348" s="78"/>
      <c r="B348" s="77" t="s">
        <v>781</v>
      </c>
      <c r="C348" s="4">
        <v>50000</v>
      </c>
      <c r="D348" s="4">
        <v>50000</v>
      </c>
      <c r="E348" s="4">
        <v>50000</v>
      </c>
      <c r="F348" s="14">
        <f t="shared" si="44"/>
        <v>100</v>
      </c>
    </row>
    <row r="349" spans="1:6" ht="13.5" customHeight="1">
      <c r="A349" s="78"/>
      <c r="B349" s="77" t="s">
        <v>115</v>
      </c>
      <c r="C349" s="4">
        <v>30000</v>
      </c>
      <c r="D349" s="4">
        <v>30000</v>
      </c>
      <c r="E349" s="4">
        <v>22701</v>
      </c>
      <c r="F349" s="14">
        <f t="shared" si="44"/>
        <v>75.67</v>
      </c>
    </row>
    <row r="350" spans="1:6" ht="13.5" customHeight="1">
      <c r="A350" s="78"/>
      <c r="B350" s="77" t="s">
        <v>114</v>
      </c>
      <c r="C350" s="4">
        <v>55000</v>
      </c>
      <c r="D350" s="4">
        <v>55000</v>
      </c>
      <c r="E350" s="4">
        <v>55000</v>
      </c>
      <c r="F350" s="14">
        <f t="shared" si="44"/>
        <v>100</v>
      </c>
    </row>
    <row r="351" spans="1:6" ht="13.5" customHeight="1">
      <c r="A351" s="78"/>
      <c r="B351" s="77" t="s">
        <v>116</v>
      </c>
      <c r="C351" s="4">
        <v>70000</v>
      </c>
      <c r="D351" s="4">
        <v>70000</v>
      </c>
      <c r="E351" s="4">
        <v>70000</v>
      </c>
      <c r="F351" s="14">
        <f t="shared" si="44"/>
        <v>100</v>
      </c>
    </row>
    <row r="352" spans="1:6" ht="13.5" customHeight="1">
      <c r="A352" s="78"/>
      <c r="B352" s="77" t="s">
        <v>779</v>
      </c>
      <c r="C352" s="4">
        <v>30000</v>
      </c>
      <c r="D352" s="4">
        <v>30000</v>
      </c>
      <c r="E352" s="4">
        <v>28688</v>
      </c>
      <c r="F352" s="14">
        <f t="shared" si="44"/>
        <v>95.62666666666667</v>
      </c>
    </row>
    <row r="353" spans="1:6" ht="13.5" customHeight="1">
      <c r="A353" s="79"/>
      <c r="B353" s="77" t="s">
        <v>777</v>
      </c>
      <c r="C353" s="4">
        <v>50000</v>
      </c>
      <c r="D353" s="4">
        <v>50000</v>
      </c>
      <c r="E353" s="4">
        <v>50000</v>
      </c>
      <c r="F353" s="14">
        <f t="shared" si="44"/>
        <v>100</v>
      </c>
    </row>
    <row r="354" spans="1:6" ht="13.5" customHeight="1">
      <c r="A354" s="79"/>
      <c r="B354" s="77" t="s">
        <v>900</v>
      </c>
      <c r="C354" s="4">
        <v>16000</v>
      </c>
      <c r="D354" s="4">
        <v>16000</v>
      </c>
      <c r="E354" s="4">
        <v>15449</v>
      </c>
      <c r="F354" s="14">
        <f t="shared" si="44"/>
        <v>96.55625</v>
      </c>
    </row>
    <row r="355" spans="1:6" ht="13.5" customHeight="1">
      <c r="A355" s="79"/>
      <c r="B355" s="77" t="s">
        <v>778</v>
      </c>
      <c r="C355" s="4">
        <v>85000</v>
      </c>
      <c r="D355" s="4">
        <v>85000</v>
      </c>
      <c r="E355" s="4">
        <v>84966</v>
      </c>
      <c r="F355" s="14">
        <f t="shared" si="44"/>
        <v>99.96000000000001</v>
      </c>
    </row>
    <row r="356" spans="1:6" ht="13.5" customHeight="1">
      <c r="A356" s="79"/>
      <c r="B356" s="77" t="s">
        <v>901</v>
      </c>
      <c r="C356" s="4">
        <v>35000</v>
      </c>
      <c r="D356" s="4">
        <v>35000</v>
      </c>
      <c r="E356" s="4">
        <v>34883</v>
      </c>
      <c r="F356" s="14">
        <f t="shared" si="44"/>
        <v>99.66571428571429</v>
      </c>
    </row>
    <row r="357" spans="1:6" ht="13.5" customHeight="1">
      <c r="A357" s="79"/>
      <c r="B357" s="77" t="s">
        <v>780</v>
      </c>
      <c r="C357" s="4">
        <v>50000</v>
      </c>
      <c r="D357" s="4">
        <v>50000</v>
      </c>
      <c r="E357" s="4">
        <v>50000</v>
      </c>
      <c r="F357" s="14">
        <f>E357/D357*100</f>
        <v>100</v>
      </c>
    </row>
    <row r="358" spans="1:6" ht="13.5" customHeight="1">
      <c r="A358" s="79"/>
      <c r="B358" s="77" t="s">
        <v>902</v>
      </c>
      <c r="C358" s="4">
        <v>35000</v>
      </c>
      <c r="D358" s="4">
        <v>35000</v>
      </c>
      <c r="E358" s="4">
        <v>34549</v>
      </c>
      <c r="F358" s="14">
        <f>E358/D358*100</f>
        <v>98.71142857142857</v>
      </c>
    </row>
    <row r="359" spans="1:6" ht="13.5" customHeight="1">
      <c r="A359" s="79"/>
      <c r="B359" s="77" t="s">
        <v>903</v>
      </c>
      <c r="C359" s="4">
        <v>60000</v>
      </c>
      <c r="D359" s="4">
        <v>60000</v>
      </c>
      <c r="E359" s="4">
        <v>60000</v>
      </c>
      <c r="F359" s="14">
        <f t="shared" si="44"/>
        <v>100</v>
      </c>
    </row>
    <row r="360" spans="1:6" ht="13.5" customHeight="1">
      <c r="A360" s="79"/>
      <c r="B360" s="77" t="s">
        <v>904</v>
      </c>
      <c r="C360" s="4">
        <v>10000</v>
      </c>
      <c r="D360" s="4">
        <v>10000</v>
      </c>
      <c r="E360" s="4">
        <v>10000</v>
      </c>
      <c r="F360" s="14">
        <f>E360/D360*100</f>
        <v>100</v>
      </c>
    </row>
    <row r="361" spans="1:6" ht="13.5" customHeight="1">
      <c r="A361" s="79"/>
      <c r="B361" s="77" t="s">
        <v>591</v>
      </c>
      <c r="C361" s="4">
        <v>35000</v>
      </c>
      <c r="D361" s="4">
        <v>35000</v>
      </c>
      <c r="E361" s="4">
        <v>35000</v>
      </c>
      <c r="F361" s="14">
        <f>E361/D361*100</f>
        <v>100</v>
      </c>
    </row>
    <row r="362" spans="1:6" ht="13.5" customHeight="1">
      <c r="A362" s="79"/>
      <c r="B362" s="77" t="s">
        <v>782</v>
      </c>
      <c r="C362" s="4">
        <v>24000</v>
      </c>
      <c r="D362" s="4">
        <v>24000</v>
      </c>
      <c r="E362" s="4">
        <v>15310</v>
      </c>
      <c r="F362" s="14">
        <f>E362/D362*100</f>
        <v>63.79166666666667</v>
      </c>
    </row>
    <row r="363" spans="1:6" ht="13.5" customHeight="1">
      <c r="A363" s="79"/>
      <c r="B363" s="77" t="s">
        <v>905</v>
      </c>
      <c r="C363" s="4">
        <v>5000</v>
      </c>
      <c r="D363" s="4">
        <v>5000</v>
      </c>
      <c r="E363" s="4">
        <v>0</v>
      </c>
      <c r="F363" s="14">
        <f>E363/D363*100</f>
        <v>0</v>
      </c>
    </row>
    <row r="364" spans="1:6" ht="13.5" customHeight="1">
      <c r="A364" s="79"/>
      <c r="B364" s="77" t="s">
        <v>783</v>
      </c>
      <c r="C364" s="4">
        <v>10000</v>
      </c>
      <c r="D364" s="4">
        <v>10000</v>
      </c>
      <c r="E364" s="4">
        <v>0</v>
      </c>
      <c r="F364" s="14">
        <f t="shared" si="44"/>
        <v>0</v>
      </c>
    </row>
    <row r="365" spans="1:6" ht="25.5" customHeight="1">
      <c r="A365" s="197" t="s">
        <v>784</v>
      </c>
      <c r="B365" s="198"/>
      <c r="C365" s="5">
        <f aca="true" t="shared" si="46" ref="C365:E366">C366</f>
        <v>295000</v>
      </c>
      <c r="D365" s="5">
        <f t="shared" si="46"/>
        <v>295000</v>
      </c>
      <c r="E365" s="5">
        <f t="shared" si="46"/>
        <v>294416</v>
      </c>
      <c r="F365" s="14">
        <f t="shared" si="44"/>
        <v>99.80203389830508</v>
      </c>
    </row>
    <row r="366" spans="1:6" ht="21" customHeight="1">
      <c r="A366" s="41" t="s">
        <v>646</v>
      </c>
      <c r="B366" s="3" t="s">
        <v>648</v>
      </c>
      <c r="C366" s="4">
        <f t="shared" si="46"/>
        <v>295000</v>
      </c>
      <c r="D366" s="4">
        <f t="shared" si="46"/>
        <v>295000</v>
      </c>
      <c r="E366" s="4">
        <f t="shared" si="46"/>
        <v>294416</v>
      </c>
      <c r="F366" s="14">
        <f t="shared" si="44"/>
        <v>99.80203389830508</v>
      </c>
    </row>
    <row r="367" spans="1:6" ht="18" customHeight="1">
      <c r="A367" s="41" t="s">
        <v>647</v>
      </c>
      <c r="B367" s="3" t="s">
        <v>649</v>
      </c>
      <c r="C367" s="4">
        <f>SUM(C368:C371)</f>
        <v>295000</v>
      </c>
      <c r="D367" s="4">
        <f>SUM(D368:D371)</f>
        <v>295000</v>
      </c>
      <c r="E367" s="4">
        <f>SUM(E368:E371)</f>
        <v>294416</v>
      </c>
      <c r="F367" s="14">
        <f t="shared" si="44"/>
        <v>99.80203389830508</v>
      </c>
    </row>
    <row r="368" spans="1:6" ht="15" customHeight="1">
      <c r="A368" s="41" t="s">
        <v>650</v>
      </c>
      <c r="B368" s="3" t="s">
        <v>656</v>
      </c>
      <c r="C368" s="4">
        <v>100000</v>
      </c>
      <c r="D368" s="4">
        <v>100000</v>
      </c>
      <c r="E368" s="4">
        <v>100000</v>
      </c>
      <c r="F368" s="14">
        <f t="shared" si="44"/>
        <v>100</v>
      </c>
    </row>
    <row r="369" spans="1:6" ht="15" customHeight="1">
      <c r="A369" s="41" t="s">
        <v>650</v>
      </c>
      <c r="B369" s="3" t="s">
        <v>657</v>
      </c>
      <c r="C369" s="4">
        <v>25000</v>
      </c>
      <c r="D369" s="4">
        <v>25000</v>
      </c>
      <c r="E369" s="4">
        <v>24916</v>
      </c>
      <c r="F369" s="14">
        <f>E369/D369*100</f>
        <v>99.664</v>
      </c>
    </row>
    <row r="370" spans="1:6" ht="15" customHeight="1">
      <c r="A370" s="41" t="s">
        <v>653</v>
      </c>
      <c r="B370" s="3" t="s">
        <v>658</v>
      </c>
      <c r="C370" s="4">
        <v>100000</v>
      </c>
      <c r="D370" s="4">
        <v>100000</v>
      </c>
      <c r="E370" s="4">
        <v>100000</v>
      </c>
      <c r="F370" s="14">
        <f>E370/D370*100</f>
        <v>100</v>
      </c>
    </row>
    <row r="371" spans="1:6" ht="15" customHeight="1">
      <c r="A371" s="41" t="s">
        <v>653</v>
      </c>
      <c r="B371" s="3" t="s">
        <v>659</v>
      </c>
      <c r="C371" s="4">
        <v>70000</v>
      </c>
      <c r="D371" s="4">
        <v>70000</v>
      </c>
      <c r="E371" s="4">
        <v>69500</v>
      </c>
      <c r="F371" s="14">
        <f t="shared" si="44"/>
        <v>99.28571428571429</v>
      </c>
    </row>
    <row r="372" spans="1:6" ht="25.5" customHeight="1">
      <c r="A372" s="181" t="s">
        <v>785</v>
      </c>
      <c r="B372" s="182"/>
      <c r="C372" s="5">
        <f>C373</f>
        <v>1690000</v>
      </c>
      <c r="D372" s="5">
        <f>D373</f>
        <v>1690000</v>
      </c>
      <c r="E372" s="5">
        <f>E373</f>
        <v>1600757</v>
      </c>
      <c r="F372" s="14">
        <f t="shared" si="44"/>
        <v>94.71934911242603</v>
      </c>
    </row>
    <row r="373" spans="1:6" ht="21" customHeight="1">
      <c r="A373" s="41">
        <v>32</v>
      </c>
      <c r="B373" s="72" t="s">
        <v>64</v>
      </c>
      <c r="C373" s="4">
        <f>C374+C377</f>
        <v>1690000</v>
      </c>
      <c r="D373" s="4">
        <f>D374+D377</f>
        <v>1690000</v>
      </c>
      <c r="E373" s="4">
        <f>E374+E377</f>
        <v>1600757</v>
      </c>
      <c r="F373" s="14">
        <f t="shared" si="44"/>
        <v>94.71934911242603</v>
      </c>
    </row>
    <row r="374" spans="1:6" ht="18" customHeight="1">
      <c r="A374" s="41">
        <v>322</v>
      </c>
      <c r="B374" s="72" t="s">
        <v>71</v>
      </c>
      <c r="C374" s="4">
        <f>C375+C376</f>
        <v>160000</v>
      </c>
      <c r="D374" s="4">
        <f>D375+D376</f>
        <v>160000</v>
      </c>
      <c r="E374" s="4">
        <f>E375+E376</f>
        <v>133857</v>
      </c>
      <c r="F374" s="14">
        <f t="shared" si="44"/>
        <v>83.660625</v>
      </c>
    </row>
    <row r="375" spans="1:6" ht="15" customHeight="1">
      <c r="A375" s="41" t="s">
        <v>287</v>
      </c>
      <c r="B375" s="72" t="s">
        <v>288</v>
      </c>
      <c r="C375" s="4">
        <v>110000</v>
      </c>
      <c r="D375" s="4">
        <v>110000</v>
      </c>
      <c r="E375" s="4">
        <v>101949</v>
      </c>
      <c r="F375" s="14">
        <f t="shared" si="44"/>
        <v>92.6809090909091</v>
      </c>
    </row>
    <row r="376" spans="1:6" ht="15" customHeight="1">
      <c r="A376" s="41">
        <v>3224</v>
      </c>
      <c r="B376" s="72" t="s">
        <v>72</v>
      </c>
      <c r="C376" s="4">
        <v>50000</v>
      </c>
      <c r="D376" s="4">
        <v>50000</v>
      </c>
      <c r="E376" s="4">
        <v>31908</v>
      </c>
      <c r="F376" s="14">
        <f t="shared" si="44"/>
        <v>63.815999999999995</v>
      </c>
    </row>
    <row r="377" spans="1:6" ht="18" customHeight="1">
      <c r="A377" s="41">
        <v>323</v>
      </c>
      <c r="B377" s="72" t="s">
        <v>73</v>
      </c>
      <c r="C377" s="4">
        <f>SUM(C378:C381)</f>
        <v>1530000</v>
      </c>
      <c r="D377" s="4">
        <f>SUM(D378:D381)</f>
        <v>1530000</v>
      </c>
      <c r="E377" s="4">
        <f>SUM(E378:E381)</f>
        <v>1466900</v>
      </c>
      <c r="F377" s="14">
        <f t="shared" si="44"/>
        <v>95.87581699346404</v>
      </c>
    </row>
    <row r="378" spans="1:6" ht="15" customHeight="1">
      <c r="A378" s="41">
        <v>3232</v>
      </c>
      <c r="B378" s="72" t="s">
        <v>74</v>
      </c>
      <c r="C378" s="4">
        <v>1200000</v>
      </c>
      <c r="D378" s="4">
        <v>1200000</v>
      </c>
      <c r="E378" s="4">
        <v>1173281</v>
      </c>
      <c r="F378" s="14">
        <f t="shared" si="44"/>
        <v>97.77341666666666</v>
      </c>
    </row>
    <row r="379" spans="1:6" ht="15" customHeight="1">
      <c r="A379" s="41" t="s">
        <v>587</v>
      </c>
      <c r="B379" s="72" t="s">
        <v>660</v>
      </c>
      <c r="C379" s="4">
        <v>10000</v>
      </c>
      <c r="D379" s="4">
        <v>10000</v>
      </c>
      <c r="E379" s="4">
        <v>0</v>
      </c>
      <c r="F379" s="14">
        <f>E379/D379*100</f>
        <v>0</v>
      </c>
    </row>
    <row r="380" spans="1:6" ht="15" customHeight="1">
      <c r="A380" s="41" t="s">
        <v>35</v>
      </c>
      <c r="B380" s="72" t="s">
        <v>289</v>
      </c>
      <c r="C380" s="4">
        <v>180000</v>
      </c>
      <c r="D380" s="4">
        <v>180000</v>
      </c>
      <c r="E380" s="4">
        <v>159912</v>
      </c>
      <c r="F380" s="14">
        <f>E380/D380*100</f>
        <v>88.84</v>
      </c>
    </row>
    <row r="381" spans="1:6" ht="15" customHeight="1">
      <c r="A381" s="41" t="s">
        <v>353</v>
      </c>
      <c r="B381" s="72" t="s">
        <v>661</v>
      </c>
      <c r="C381" s="4">
        <v>140000</v>
      </c>
      <c r="D381" s="4">
        <v>140000</v>
      </c>
      <c r="E381" s="4">
        <v>133707</v>
      </c>
      <c r="F381" s="14">
        <f t="shared" si="44"/>
        <v>95.505</v>
      </c>
    </row>
    <row r="382" spans="1:6" ht="25.5" customHeight="1">
      <c r="A382" s="181" t="s">
        <v>786</v>
      </c>
      <c r="B382" s="182"/>
      <c r="C382" s="5">
        <f>C383</f>
        <v>4200000</v>
      </c>
      <c r="D382" s="5">
        <f>D383</f>
        <v>4120000</v>
      </c>
      <c r="E382" s="5">
        <f>E383</f>
        <v>3755010</v>
      </c>
      <c r="F382" s="14">
        <f t="shared" si="44"/>
        <v>91.14101941747573</v>
      </c>
    </row>
    <row r="383" spans="1:6" ht="21" customHeight="1">
      <c r="A383" s="41">
        <v>45</v>
      </c>
      <c r="B383" s="72" t="s">
        <v>76</v>
      </c>
      <c r="C383" s="4">
        <f aca="true" t="shared" si="47" ref="C383:E384">C384</f>
        <v>4200000</v>
      </c>
      <c r="D383" s="4">
        <f t="shared" si="47"/>
        <v>4120000</v>
      </c>
      <c r="E383" s="4">
        <f t="shared" si="47"/>
        <v>3755010</v>
      </c>
      <c r="F383" s="14">
        <f t="shared" si="44"/>
        <v>91.14101941747573</v>
      </c>
    </row>
    <row r="384" spans="1:6" ht="18" customHeight="1">
      <c r="A384" s="41">
        <v>451</v>
      </c>
      <c r="B384" s="72" t="s">
        <v>77</v>
      </c>
      <c r="C384" s="4">
        <f t="shared" si="47"/>
        <v>4200000</v>
      </c>
      <c r="D384" s="4">
        <f t="shared" si="47"/>
        <v>4120000</v>
      </c>
      <c r="E384" s="4">
        <f t="shared" si="47"/>
        <v>3755010</v>
      </c>
      <c r="F384" s="14">
        <f t="shared" si="44"/>
        <v>91.14101941747573</v>
      </c>
    </row>
    <row r="385" spans="1:6" ht="15" customHeight="1">
      <c r="A385" s="41">
        <v>4511</v>
      </c>
      <c r="B385" s="72" t="s">
        <v>343</v>
      </c>
      <c r="C385" s="4">
        <v>4200000</v>
      </c>
      <c r="D385" s="4">
        <v>4120000</v>
      </c>
      <c r="E385" s="4">
        <v>3755010</v>
      </c>
      <c r="F385" s="14">
        <f t="shared" si="44"/>
        <v>91.14101941747573</v>
      </c>
    </row>
    <row r="386" spans="1:6" ht="25.5" customHeight="1">
      <c r="A386" s="181" t="s">
        <v>787</v>
      </c>
      <c r="B386" s="182"/>
      <c r="C386" s="5">
        <f>C387+C391</f>
        <v>103000</v>
      </c>
      <c r="D386" s="5">
        <f>D387+D391</f>
        <v>103000</v>
      </c>
      <c r="E386" s="5">
        <f>E387+E391</f>
        <v>58550</v>
      </c>
      <c r="F386" s="14">
        <f t="shared" si="44"/>
        <v>56.84466019417476</v>
      </c>
    </row>
    <row r="387" spans="1:6" ht="22.5" customHeight="1">
      <c r="A387" s="65">
        <v>3</v>
      </c>
      <c r="B387" s="66" t="s">
        <v>16</v>
      </c>
      <c r="C387" s="67">
        <f aca="true" t="shared" si="48" ref="C387:E389">C388</f>
        <v>3000</v>
      </c>
      <c r="D387" s="67">
        <f t="shared" si="48"/>
        <v>3000</v>
      </c>
      <c r="E387" s="67">
        <f t="shared" si="48"/>
        <v>0</v>
      </c>
      <c r="F387" s="14">
        <f t="shared" si="44"/>
        <v>0</v>
      </c>
    </row>
    <row r="388" spans="1:6" ht="21" customHeight="1">
      <c r="A388" s="41">
        <v>32</v>
      </c>
      <c r="B388" s="68" t="s">
        <v>43</v>
      </c>
      <c r="C388" s="4">
        <f t="shared" si="48"/>
        <v>3000</v>
      </c>
      <c r="D388" s="4">
        <f t="shared" si="48"/>
        <v>3000</v>
      </c>
      <c r="E388" s="4">
        <f t="shared" si="48"/>
        <v>0</v>
      </c>
      <c r="F388" s="14">
        <f t="shared" si="44"/>
        <v>0</v>
      </c>
    </row>
    <row r="389" spans="1:6" ht="17.25" customHeight="1">
      <c r="A389" s="41">
        <v>322</v>
      </c>
      <c r="B389" s="68" t="s">
        <v>47</v>
      </c>
      <c r="C389" s="4">
        <f t="shared" si="48"/>
        <v>3000</v>
      </c>
      <c r="D389" s="4">
        <f t="shared" si="48"/>
        <v>3000</v>
      </c>
      <c r="E389" s="4">
        <f t="shared" si="48"/>
        <v>0</v>
      </c>
      <c r="F389" s="14">
        <f t="shared" si="44"/>
        <v>0</v>
      </c>
    </row>
    <row r="390" spans="1:6" ht="15" customHeight="1">
      <c r="A390" s="41">
        <v>3225</v>
      </c>
      <c r="B390" s="68" t="s">
        <v>51</v>
      </c>
      <c r="C390" s="4">
        <v>3000</v>
      </c>
      <c r="D390" s="4">
        <v>3000</v>
      </c>
      <c r="E390" s="4">
        <v>0</v>
      </c>
      <c r="F390" s="14">
        <f t="shared" si="44"/>
        <v>0</v>
      </c>
    </row>
    <row r="391" spans="1:6" ht="22.5" customHeight="1">
      <c r="A391" s="65">
        <v>4</v>
      </c>
      <c r="B391" s="73" t="s">
        <v>75</v>
      </c>
      <c r="C391" s="67">
        <f aca="true" t="shared" si="49" ref="C391:E393">C392</f>
        <v>100000</v>
      </c>
      <c r="D391" s="67">
        <f t="shared" si="49"/>
        <v>100000</v>
      </c>
      <c r="E391" s="67">
        <f t="shared" si="49"/>
        <v>58550</v>
      </c>
      <c r="F391" s="14">
        <f t="shared" si="44"/>
        <v>58.550000000000004</v>
      </c>
    </row>
    <row r="392" spans="1:6" ht="21" customHeight="1">
      <c r="A392" s="41" t="s">
        <v>307</v>
      </c>
      <c r="B392" s="72" t="s">
        <v>308</v>
      </c>
      <c r="C392" s="4">
        <f t="shared" si="49"/>
        <v>100000</v>
      </c>
      <c r="D392" s="4">
        <f t="shared" si="49"/>
        <v>100000</v>
      </c>
      <c r="E392" s="4">
        <f t="shared" si="49"/>
        <v>58550</v>
      </c>
      <c r="F392" s="14">
        <f t="shared" si="44"/>
        <v>58.550000000000004</v>
      </c>
    </row>
    <row r="393" spans="1:6" ht="18" customHeight="1">
      <c r="A393" s="41" t="s">
        <v>177</v>
      </c>
      <c r="B393" s="72" t="s">
        <v>178</v>
      </c>
      <c r="C393" s="4">
        <f t="shared" si="49"/>
        <v>100000</v>
      </c>
      <c r="D393" s="4">
        <f t="shared" si="49"/>
        <v>100000</v>
      </c>
      <c r="E393" s="4">
        <f t="shared" si="49"/>
        <v>58550</v>
      </c>
      <c r="F393" s="14">
        <f t="shared" si="44"/>
        <v>58.550000000000004</v>
      </c>
    </row>
    <row r="394" spans="1:6" ht="15" customHeight="1">
      <c r="A394" s="41" t="s">
        <v>179</v>
      </c>
      <c r="B394" s="72" t="s">
        <v>309</v>
      </c>
      <c r="C394" s="4">
        <v>100000</v>
      </c>
      <c r="D394" s="4">
        <v>100000</v>
      </c>
      <c r="E394" s="4">
        <v>58550</v>
      </c>
      <c r="F394" s="14">
        <f t="shared" si="44"/>
        <v>58.550000000000004</v>
      </c>
    </row>
    <row r="395" spans="1:6" ht="25.5" customHeight="1">
      <c r="A395" s="181" t="s">
        <v>834</v>
      </c>
      <c r="B395" s="182"/>
      <c r="C395" s="5">
        <f>C396</f>
        <v>500000</v>
      </c>
      <c r="D395" s="5">
        <f>D396</f>
        <v>500000</v>
      </c>
      <c r="E395" s="5">
        <f>E396</f>
        <v>499244</v>
      </c>
      <c r="F395" s="14">
        <f aca="true" t="shared" si="50" ref="F395:F415">E395/D395*100</f>
        <v>99.84880000000001</v>
      </c>
    </row>
    <row r="396" spans="1:6" ht="21" customHeight="1">
      <c r="A396" s="41">
        <v>45</v>
      </c>
      <c r="B396" s="72" t="s">
        <v>76</v>
      </c>
      <c r="C396" s="4">
        <f aca="true" t="shared" si="51" ref="C396:E397">C397</f>
        <v>500000</v>
      </c>
      <c r="D396" s="4">
        <f t="shared" si="51"/>
        <v>500000</v>
      </c>
      <c r="E396" s="4">
        <f t="shared" si="51"/>
        <v>499244</v>
      </c>
      <c r="F396" s="14">
        <f t="shared" si="50"/>
        <v>99.84880000000001</v>
      </c>
    </row>
    <row r="397" spans="1:6" ht="18" customHeight="1">
      <c r="A397" s="41">
        <v>451</v>
      </c>
      <c r="B397" s="72" t="s">
        <v>77</v>
      </c>
      <c r="C397" s="4">
        <f t="shared" si="51"/>
        <v>500000</v>
      </c>
      <c r="D397" s="4">
        <f t="shared" si="51"/>
        <v>500000</v>
      </c>
      <c r="E397" s="4">
        <f t="shared" si="51"/>
        <v>499244</v>
      </c>
      <c r="F397" s="14">
        <f t="shared" si="50"/>
        <v>99.84880000000001</v>
      </c>
    </row>
    <row r="398" spans="1:6" ht="15" customHeight="1">
      <c r="A398" s="41">
        <v>4511</v>
      </c>
      <c r="B398" s="72" t="s">
        <v>662</v>
      </c>
      <c r="C398" s="4">
        <v>500000</v>
      </c>
      <c r="D398" s="4">
        <v>500000</v>
      </c>
      <c r="E398" s="4">
        <v>499244</v>
      </c>
      <c r="F398" s="14">
        <f t="shared" si="50"/>
        <v>99.84880000000001</v>
      </c>
    </row>
    <row r="399" spans="1:6" ht="25.5" customHeight="1">
      <c r="A399" s="181" t="s">
        <v>855</v>
      </c>
      <c r="B399" s="182"/>
      <c r="C399" s="5">
        <f>C400+C412</f>
        <v>2593000</v>
      </c>
      <c r="D399" s="5">
        <f>D400+D412</f>
        <v>2593000</v>
      </c>
      <c r="E399" s="5">
        <f>E400+E412</f>
        <v>1331537</v>
      </c>
      <c r="F399" s="14">
        <f t="shared" si="50"/>
        <v>51.35121480910143</v>
      </c>
    </row>
    <row r="400" spans="1:6" s="87" customFormat="1" ht="22.5" customHeight="1">
      <c r="A400" s="65">
        <v>3</v>
      </c>
      <c r="B400" s="80" t="s">
        <v>59</v>
      </c>
      <c r="C400" s="67">
        <f>C401+C407</f>
        <v>593000</v>
      </c>
      <c r="D400" s="67">
        <f>D401+D407</f>
        <v>593000</v>
      </c>
      <c r="E400" s="67">
        <f>E401+E407</f>
        <v>454536</v>
      </c>
      <c r="F400" s="86">
        <f t="shared" si="50"/>
        <v>76.65025295109612</v>
      </c>
    </row>
    <row r="401" spans="1:6" ht="21" customHeight="1">
      <c r="A401" s="41">
        <v>31</v>
      </c>
      <c r="B401" s="76" t="s">
        <v>131</v>
      </c>
      <c r="C401" s="4">
        <f>C402+C404</f>
        <v>188000</v>
      </c>
      <c r="D401" s="4">
        <f>D402+D404</f>
        <v>188000</v>
      </c>
      <c r="E401" s="4">
        <f>E402+E404</f>
        <v>172426</v>
      </c>
      <c r="F401" s="14">
        <f t="shared" si="50"/>
        <v>91.71595744680852</v>
      </c>
    </row>
    <row r="402" spans="1:6" ht="18" customHeight="1">
      <c r="A402" s="41">
        <v>311</v>
      </c>
      <c r="B402" s="76" t="s">
        <v>339</v>
      </c>
      <c r="C402" s="4">
        <f>C403</f>
        <v>160000</v>
      </c>
      <c r="D402" s="4">
        <f>D403</f>
        <v>160000</v>
      </c>
      <c r="E402" s="4">
        <f>E403</f>
        <v>147121</v>
      </c>
      <c r="F402" s="14">
        <f t="shared" si="50"/>
        <v>91.950625</v>
      </c>
    </row>
    <row r="403" spans="1:6" ht="15" customHeight="1">
      <c r="A403" s="41">
        <v>3111</v>
      </c>
      <c r="B403" s="76" t="s">
        <v>132</v>
      </c>
      <c r="C403" s="4">
        <v>160000</v>
      </c>
      <c r="D403" s="4">
        <v>160000</v>
      </c>
      <c r="E403" s="4">
        <v>147121</v>
      </c>
      <c r="F403" s="14">
        <f t="shared" si="50"/>
        <v>91.950625</v>
      </c>
    </row>
    <row r="404" spans="1:6" ht="18" customHeight="1">
      <c r="A404" s="41">
        <v>313</v>
      </c>
      <c r="B404" s="76" t="s">
        <v>135</v>
      </c>
      <c r="C404" s="4">
        <f>SUM(C405:C406)</f>
        <v>28000</v>
      </c>
      <c r="D404" s="4">
        <f>SUM(D405:D406)</f>
        <v>28000</v>
      </c>
      <c r="E404" s="4">
        <f>SUM(E405:E406)</f>
        <v>25305</v>
      </c>
      <c r="F404" s="14">
        <f t="shared" si="50"/>
        <v>90.375</v>
      </c>
    </row>
    <row r="405" spans="1:6" ht="15" customHeight="1">
      <c r="A405" s="41">
        <v>3132</v>
      </c>
      <c r="B405" s="72" t="s">
        <v>356</v>
      </c>
      <c r="C405" s="4">
        <v>25000</v>
      </c>
      <c r="D405" s="4">
        <v>25000</v>
      </c>
      <c r="E405" s="4">
        <v>22804</v>
      </c>
      <c r="F405" s="14">
        <f t="shared" si="50"/>
        <v>91.216</v>
      </c>
    </row>
    <row r="406" spans="1:6" ht="15" customHeight="1">
      <c r="A406" s="41">
        <v>3133</v>
      </c>
      <c r="B406" s="72" t="s">
        <v>357</v>
      </c>
      <c r="C406" s="4">
        <v>3000</v>
      </c>
      <c r="D406" s="4">
        <v>3000</v>
      </c>
      <c r="E406" s="4">
        <v>2501</v>
      </c>
      <c r="F406" s="14">
        <f t="shared" si="50"/>
        <v>83.36666666666666</v>
      </c>
    </row>
    <row r="407" spans="1:6" ht="21" customHeight="1">
      <c r="A407" s="41">
        <v>32</v>
      </c>
      <c r="B407" s="76" t="s">
        <v>286</v>
      </c>
      <c r="C407" s="4">
        <f>C408+C410</f>
        <v>405000</v>
      </c>
      <c r="D407" s="4">
        <f>D408+D410</f>
        <v>405000</v>
      </c>
      <c r="E407" s="4">
        <f>E408+E410</f>
        <v>282110</v>
      </c>
      <c r="F407" s="14">
        <f t="shared" si="50"/>
        <v>69.65679012345679</v>
      </c>
    </row>
    <row r="408" spans="1:6" ht="18" customHeight="1">
      <c r="A408" s="83">
        <v>321</v>
      </c>
      <c r="B408" s="76" t="s">
        <v>153</v>
      </c>
      <c r="C408" s="4">
        <f>C409</f>
        <v>5000</v>
      </c>
      <c r="D408" s="4">
        <f>D409</f>
        <v>5000</v>
      </c>
      <c r="E408" s="4">
        <f>E409</f>
        <v>4028</v>
      </c>
      <c r="F408" s="14">
        <f t="shared" si="50"/>
        <v>80.56</v>
      </c>
    </row>
    <row r="409" spans="1:6" ht="15" customHeight="1">
      <c r="A409" s="83">
        <v>3212</v>
      </c>
      <c r="B409" s="76" t="s">
        <v>155</v>
      </c>
      <c r="C409" s="4">
        <v>5000</v>
      </c>
      <c r="D409" s="4">
        <v>5000</v>
      </c>
      <c r="E409" s="4">
        <v>4028</v>
      </c>
      <c r="F409" s="14">
        <f t="shared" si="50"/>
        <v>80.56</v>
      </c>
    </row>
    <row r="410" spans="1:6" ht="18" customHeight="1">
      <c r="A410" s="41" t="s">
        <v>142</v>
      </c>
      <c r="B410" s="76" t="s">
        <v>0</v>
      </c>
      <c r="C410" s="4">
        <f>C411</f>
        <v>400000</v>
      </c>
      <c r="D410" s="4">
        <f>D411</f>
        <v>400000</v>
      </c>
      <c r="E410" s="4">
        <f>E411</f>
        <v>278082</v>
      </c>
      <c r="F410" s="14">
        <f t="shared" si="50"/>
        <v>69.5205</v>
      </c>
    </row>
    <row r="411" spans="1:6" ht="15" customHeight="1">
      <c r="A411" s="41" t="s">
        <v>35</v>
      </c>
      <c r="B411" s="76" t="s">
        <v>289</v>
      </c>
      <c r="C411" s="4">
        <v>400000</v>
      </c>
      <c r="D411" s="4">
        <v>400000</v>
      </c>
      <c r="E411" s="4">
        <v>278082</v>
      </c>
      <c r="F411" s="14">
        <f t="shared" si="50"/>
        <v>69.5205</v>
      </c>
    </row>
    <row r="412" spans="1:6" ht="22.5" customHeight="1">
      <c r="A412" s="65">
        <v>4</v>
      </c>
      <c r="B412" s="73" t="s">
        <v>75</v>
      </c>
      <c r="C412" s="67">
        <f aca="true" t="shared" si="52" ref="C412:E414">C413</f>
        <v>2000000</v>
      </c>
      <c r="D412" s="67">
        <f t="shared" si="52"/>
        <v>2000000</v>
      </c>
      <c r="E412" s="67">
        <f t="shared" si="52"/>
        <v>877001</v>
      </c>
      <c r="F412" s="14">
        <f t="shared" si="50"/>
        <v>43.85005</v>
      </c>
    </row>
    <row r="413" spans="1:6" ht="21" customHeight="1">
      <c r="A413" s="41">
        <v>45</v>
      </c>
      <c r="B413" s="72" t="s">
        <v>76</v>
      </c>
      <c r="C413" s="4">
        <f t="shared" si="52"/>
        <v>2000000</v>
      </c>
      <c r="D413" s="4">
        <f t="shared" si="52"/>
        <v>2000000</v>
      </c>
      <c r="E413" s="4">
        <f t="shared" si="52"/>
        <v>877001</v>
      </c>
      <c r="F413" s="14">
        <f t="shared" si="50"/>
        <v>43.85005</v>
      </c>
    </row>
    <row r="414" spans="1:6" ht="18" customHeight="1">
      <c r="A414" s="41">
        <v>451</v>
      </c>
      <c r="B414" s="72" t="s">
        <v>77</v>
      </c>
      <c r="C414" s="4">
        <f t="shared" si="52"/>
        <v>2000000</v>
      </c>
      <c r="D414" s="4">
        <f t="shared" si="52"/>
        <v>2000000</v>
      </c>
      <c r="E414" s="4">
        <f t="shared" si="52"/>
        <v>877001</v>
      </c>
      <c r="F414" s="14">
        <f t="shared" si="50"/>
        <v>43.85005</v>
      </c>
    </row>
    <row r="415" spans="1:6" ht="15" customHeight="1">
      <c r="A415" s="41">
        <v>4511</v>
      </c>
      <c r="B415" s="72" t="s">
        <v>856</v>
      </c>
      <c r="C415" s="4">
        <v>2000000</v>
      </c>
      <c r="D415" s="4">
        <v>2000000</v>
      </c>
      <c r="E415" s="4">
        <v>877001</v>
      </c>
      <c r="F415" s="14">
        <f t="shared" si="50"/>
        <v>43.85005</v>
      </c>
    </row>
    <row r="416" spans="1:6" ht="30" customHeight="1">
      <c r="A416" s="204" t="s">
        <v>788</v>
      </c>
      <c r="B416" s="205"/>
      <c r="C416" s="63">
        <f aca="true" t="shared" si="53" ref="C416:E419">C417</f>
        <v>150000</v>
      </c>
      <c r="D416" s="63">
        <f t="shared" si="53"/>
        <v>150000</v>
      </c>
      <c r="E416" s="63">
        <f t="shared" si="53"/>
        <v>144000</v>
      </c>
      <c r="F416" s="14">
        <f t="shared" si="44"/>
        <v>96</v>
      </c>
    </row>
    <row r="417" spans="1:6" ht="25.5" customHeight="1">
      <c r="A417" s="181" t="s">
        <v>789</v>
      </c>
      <c r="B417" s="182"/>
      <c r="C417" s="5">
        <f>C418</f>
        <v>150000</v>
      </c>
      <c r="D417" s="5">
        <f t="shared" si="53"/>
        <v>150000</v>
      </c>
      <c r="E417" s="5">
        <f t="shared" si="53"/>
        <v>144000</v>
      </c>
      <c r="F417" s="14">
        <f t="shared" si="44"/>
        <v>96</v>
      </c>
    </row>
    <row r="418" spans="1:6" ht="21" customHeight="1">
      <c r="A418" s="41">
        <v>38</v>
      </c>
      <c r="B418" s="72" t="s">
        <v>584</v>
      </c>
      <c r="C418" s="4">
        <f t="shared" si="53"/>
        <v>150000</v>
      </c>
      <c r="D418" s="4">
        <f t="shared" si="53"/>
        <v>150000</v>
      </c>
      <c r="E418" s="4">
        <f t="shared" si="53"/>
        <v>144000</v>
      </c>
      <c r="F418" s="14">
        <f t="shared" si="44"/>
        <v>96</v>
      </c>
    </row>
    <row r="419" spans="1:6" ht="18" customHeight="1">
      <c r="A419" s="41">
        <v>381</v>
      </c>
      <c r="B419" s="76" t="s">
        <v>68</v>
      </c>
      <c r="C419" s="4">
        <f t="shared" si="53"/>
        <v>150000</v>
      </c>
      <c r="D419" s="4">
        <f t="shared" si="53"/>
        <v>150000</v>
      </c>
      <c r="E419" s="4">
        <f t="shared" si="53"/>
        <v>144000</v>
      </c>
      <c r="F419" s="14">
        <f t="shared" si="44"/>
        <v>96</v>
      </c>
    </row>
    <row r="420" spans="1:6" ht="15" customHeight="1">
      <c r="A420" s="41">
        <v>3811</v>
      </c>
      <c r="B420" s="76" t="s">
        <v>161</v>
      </c>
      <c r="C420" s="4">
        <v>150000</v>
      </c>
      <c r="D420" s="4">
        <v>150000</v>
      </c>
      <c r="E420" s="4">
        <v>144000</v>
      </c>
      <c r="F420" s="14">
        <f t="shared" si="44"/>
        <v>96</v>
      </c>
    </row>
    <row r="421" spans="1:6" ht="30" customHeight="1">
      <c r="A421" s="194" t="s">
        <v>790</v>
      </c>
      <c r="B421" s="189"/>
      <c r="C421" s="63">
        <f>C422+C427</f>
        <v>380000</v>
      </c>
      <c r="D421" s="63">
        <f>D422+D427</f>
        <v>380000</v>
      </c>
      <c r="E421" s="63">
        <f>E422+E427</f>
        <v>340989</v>
      </c>
      <c r="F421" s="14">
        <f t="shared" si="44"/>
        <v>89.73394736842106</v>
      </c>
    </row>
    <row r="422" spans="1:6" ht="25.5" customHeight="1">
      <c r="A422" s="181" t="s">
        <v>859</v>
      </c>
      <c r="B422" s="182"/>
      <c r="C422" s="5">
        <f>C423</f>
        <v>80000</v>
      </c>
      <c r="D422" s="5">
        <f>D423</f>
        <v>80000</v>
      </c>
      <c r="E422" s="5">
        <f>E423</f>
        <v>78160</v>
      </c>
      <c r="F422" s="14">
        <f t="shared" si="44"/>
        <v>97.7</v>
      </c>
    </row>
    <row r="423" spans="1:6" ht="21" customHeight="1">
      <c r="A423" s="41">
        <v>38</v>
      </c>
      <c r="B423" s="76" t="s">
        <v>67</v>
      </c>
      <c r="C423" s="4">
        <f aca="true" t="shared" si="54" ref="C423:E425">C424</f>
        <v>80000</v>
      </c>
      <c r="D423" s="4">
        <f t="shared" si="54"/>
        <v>80000</v>
      </c>
      <c r="E423" s="4">
        <f t="shared" si="54"/>
        <v>78160</v>
      </c>
      <c r="F423" s="14">
        <f t="shared" si="44"/>
        <v>97.7</v>
      </c>
    </row>
    <row r="424" spans="1:6" ht="18" customHeight="1">
      <c r="A424" s="41">
        <v>381</v>
      </c>
      <c r="B424" s="76" t="s">
        <v>68</v>
      </c>
      <c r="C424" s="4">
        <f t="shared" si="54"/>
        <v>80000</v>
      </c>
      <c r="D424" s="4">
        <f t="shared" si="54"/>
        <v>80000</v>
      </c>
      <c r="E424" s="4">
        <f t="shared" si="54"/>
        <v>78160</v>
      </c>
      <c r="F424" s="14">
        <f t="shared" si="44"/>
        <v>97.7</v>
      </c>
    </row>
    <row r="425" spans="1:6" ht="15" customHeight="1">
      <c r="A425" s="41">
        <v>3811</v>
      </c>
      <c r="B425" s="76" t="s">
        <v>70</v>
      </c>
      <c r="C425" s="4">
        <f t="shared" si="54"/>
        <v>80000</v>
      </c>
      <c r="D425" s="4">
        <f t="shared" si="54"/>
        <v>80000</v>
      </c>
      <c r="E425" s="4">
        <f t="shared" si="54"/>
        <v>78160</v>
      </c>
      <c r="F425" s="14">
        <f t="shared" si="44"/>
        <v>97.7</v>
      </c>
    </row>
    <row r="426" spans="1:6" ht="13.5" customHeight="1">
      <c r="A426" s="76"/>
      <c r="B426" s="76" t="s">
        <v>117</v>
      </c>
      <c r="C426" s="4">
        <v>80000</v>
      </c>
      <c r="D426" s="4">
        <v>80000</v>
      </c>
      <c r="E426" s="4">
        <v>78160</v>
      </c>
      <c r="F426" s="14">
        <f t="shared" si="44"/>
        <v>97.7</v>
      </c>
    </row>
    <row r="427" spans="1:6" ht="25.5" customHeight="1">
      <c r="A427" s="181" t="s">
        <v>860</v>
      </c>
      <c r="B427" s="182"/>
      <c r="C427" s="5">
        <f>C428</f>
        <v>300000</v>
      </c>
      <c r="D427" s="5">
        <f>D428</f>
        <v>300000</v>
      </c>
      <c r="E427" s="5">
        <f>E428</f>
        <v>262829</v>
      </c>
      <c r="F427" s="14">
        <f>E427/D427*100</f>
        <v>87.60966666666667</v>
      </c>
    </row>
    <row r="428" spans="1:6" ht="21" customHeight="1">
      <c r="A428" s="41">
        <v>38</v>
      </c>
      <c r="B428" s="72" t="s">
        <v>584</v>
      </c>
      <c r="C428" s="4">
        <f aca="true" t="shared" si="55" ref="C428:E429">C429</f>
        <v>300000</v>
      </c>
      <c r="D428" s="4">
        <f t="shared" si="55"/>
        <v>300000</v>
      </c>
      <c r="E428" s="4">
        <f t="shared" si="55"/>
        <v>262829</v>
      </c>
      <c r="F428" s="14">
        <f>E428/D428*100</f>
        <v>87.60966666666667</v>
      </c>
    </row>
    <row r="429" spans="1:6" ht="18" customHeight="1">
      <c r="A429" s="41">
        <v>381</v>
      </c>
      <c r="B429" s="76" t="s">
        <v>68</v>
      </c>
      <c r="C429" s="4">
        <f t="shared" si="55"/>
        <v>300000</v>
      </c>
      <c r="D429" s="4">
        <f t="shared" si="55"/>
        <v>300000</v>
      </c>
      <c r="E429" s="4">
        <f t="shared" si="55"/>
        <v>262829</v>
      </c>
      <c r="F429" s="14">
        <f>E429/D429*100</f>
        <v>87.60966666666667</v>
      </c>
    </row>
    <row r="430" spans="1:6" ht="15" customHeight="1">
      <c r="A430" s="41">
        <v>3811</v>
      </c>
      <c r="B430" s="76" t="s">
        <v>70</v>
      </c>
      <c r="C430" s="4">
        <f>SUM(C431:C439)</f>
        <v>300000</v>
      </c>
      <c r="D430" s="4">
        <f>SUM(D431:D439)</f>
        <v>300000</v>
      </c>
      <c r="E430" s="4">
        <f>SUM(E431:E439)</f>
        <v>262829</v>
      </c>
      <c r="F430" s="14">
        <f>E430/D430*100</f>
        <v>87.60966666666667</v>
      </c>
    </row>
    <row r="431" spans="1:6" ht="13.5" customHeight="1">
      <c r="A431" s="78"/>
      <c r="B431" s="81" t="s">
        <v>590</v>
      </c>
      <c r="C431" s="4">
        <v>10000</v>
      </c>
      <c r="D431" s="4">
        <v>10000</v>
      </c>
      <c r="E431" s="4">
        <v>10000</v>
      </c>
      <c r="F431" s="14">
        <f aca="true" t="shared" si="56" ref="F431:F485">E431/D431*100</f>
        <v>100</v>
      </c>
    </row>
    <row r="432" spans="1:6" ht="13.5" customHeight="1">
      <c r="A432" s="78"/>
      <c r="B432" s="81" t="s">
        <v>294</v>
      </c>
      <c r="C432" s="4">
        <v>10000</v>
      </c>
      <c r="D432" s="4">
        <v>10000</v>
      </c>
      <c r="E432" s="4">
        <v>9000</v>
      </c>
      <c r="F432" s="14">
        <f aca="true" t="shared" si="57" ref="F432:F439">E432/D432*100</f>
        <v>90</v>
      </c>
    </row>
    <row r="433" spans="1:6" ht="13.5" customHeight="1">
      <c r="A433" s="78"/>
      <c r="B433" s="81" t="s">
        <v>906</v>
      </c>
      <c r="C433" s="4">
        <v>65000</v>
      </c>
      <c r="D433" s="4">
        <v>65000</v>
      </c>
      <c r="E433" s="4">
        <v>62798</v>
      </c>
      <c r="F433" s="14">
        <f t="shared" si="57"/>
        <v>96.6123076923077</v>
      </c>
    </row>
    <row r="434" spans="1:6" ht="13.5" customHeight="1">
      <c r="A434" s="78"/>
      <c r="B434" s="81" t="s">
        <v>907</v>
      </c>
      <c r="C434" s="4">
        <v>25000</v>
      </c>
      <c r="D434" s="4">
        <v>25000</v>
      </c>
      <c r="E434" s="4">
        <v>23707</v>
      </c>
      <c r="F434" s="14">
        <f t="shared" si="57"/>
        <v>94.828</v>
      </c>
    </row>
    <row r="435" spans="1:6" ht="13.5" customHeight="1">
      <c r="A435" s="78"/>
      <c r="B435" s="81" t="s">
        <v>147</v>
      </c>
      <c r="C435" s="4">
        <v>70000</v>
      </c>
      <c r="D435" s="4">
        <v>70000</v>
      </c>
      <c r="E435" s="4">
        <v>70000</v>
      </c>
      <c r="F435" s="14">
        <f t="shared" si="57"/>
        <v>100</v>
      </c>
    </row>
    <row r="436" spans="1:6" ht="13.5" customHeight="1">
      <c r="A436" s="78"/>
      <c r="B436" s="81" t="s">
        <v>908</v>
      </c>
      <c r="C436" s="4">
        <v>10000</v>
      </c>
      <c r="D436" s="4">
        <v>10000</v>
      </c>
      <c r="E436" s="4">
        <v>10000</v>
      </c>
      <c r="F436" s="14">
        <f t="shared" si="57"/>
        <v>100</v>
      </c>
    </row>
    <row r="437" spans="1:6" ht="13.5" customHeight="1">
      <c r="A437" s="78"/>
      <c r="B437" s="81" t="s">
        <v>589</v>
      </c>
      <c r="C437" s="4">
        <v>10000</v>
      </c>
      <c r="D437" s="4">
        <v>10000</v>
      </c>
      <c r="E437" s="4">
        <v>8153</v>
      </c>
      <c r="F437" s="14">
        <f t="shared" si="57"/>
        <v>81.53</v>
      </c>
    </row>
    <row r="438" spans="1:6" ht="13.5" customHeight="1">
      <c r="A438" s="78"/>
      <c r="B438" s="81" t="s">
        <v>663</v>
      </c>
      <c r="C438" s="4">
        <v>90000</v>
      </c>
      <c r="D438" s="4">
        <v>90000</v>
      </c>
      <c r="E438" s="4">
        <v>69171</v>
      </c>
      <c r="F438" s="14">
        <f t="shared" si="57"/>
        <v>76.85666666666665</v>
      </c>
    </row>
    <row r="439" spans="1:6" ht="13.5" customHeight="1">
      <c r="A439" s="78"/>
      <c r="B439" s="81" t="s">
        <v>792</v>
      </c>
      <c r="C439" s="4">
        <v>10000</v>
      </c>
      <c r="D439" s="4">
        <v>10000</v>
      </c>
      <c r="E439" s="4">
        <v>0</v>
      </c>
      <c r="F439" s="14">
        <f t="shared" si="57"/>
        <v>0</v>
      </c>
    </row>
    <row r="440" spans="1:6" ht="30" customHeight="1">
      <c r="A440" s="194" t="s">
        <v>793</v>
      </c>
      <c r="B440" s="189"/>
      <c r="C440" s="63">
        <f>C441+C445+C450</f>
        <v>630000</v>
      </c>
      <c r="D440" s="63">
        <f>D441+D445+D450</f>
        <v>630000</v>
      </c>
      <c r="E440" s="63">
        <f>E441+E445+E450</f>
        <v>560991</v>
      </c>
      <c r="F440" s="14">
        <f t="shared" si="56"/>
        <v>89.04619047619047</v>
      </c>
    </row>
    <row r="441" spans="1:6" ht="25.5" customHeight="1">
      <c r="A441" s="181" t="s">
        <v>794</v>
      </c>
      <c r="B441" s="182"/>
      <c r="C441" s="5">
        <f>C442</f>
        <v>530000</v>
      </c>
      <c r="D441" s="5">
        <f>D442</f>
        <v>530000</v>
      </c>
      <c r="E441" s="5">
        <f>E442</f>
        <v>529442</v>
      </c>
      <c r="F441" s="14">
        <f t="shared" si="56"/>
        <v>99.89471698113206</v>
      </c>
    </row>
    <row r="442" spans="1:6" ht="21" customHeight="1">
      <c r="A442" s="41" t="s">
        <v>646</v>
      </c>
      <c r="B442" s="3" t="s">
        <v>648</v>
      </c>
      <c r="C442" s="4">
        <f aca="true" t="shared" si="58" ref="C442:E443">C443</f>
        <v>530000</v>
      </c>
      <c r="D442" s="4">
        <f t="shared" si="58"/>
        <v>530000</v>
      </c>
      <c r="E442" s="4">
        <f t="shared" si="58"/>
        <v>529442</v>
      </c>
      <c r="F442" s="14">
        <f t="shared" si="56"/>
        <v>99.89471698113206</v>
      </c>
    </row>
    <row r="443" spans="1:6" ht="18" customHeight="1">
      <c r="A443" s="41" t="s">
        <v>647</v>
      </c>
      <c r="B443" s="3" t="s">
        <v>649</v>
      </c>
      <c r="C443" s="4">
        <f>C444</f>
        <v>530000</v>
      </c>
      <c r="D443" s="4">
        <f t="shared" si="58"/>
        <v>530000</v>
      </c>
      <c r="E443" s="4">
        <f t="shared" si="58"/>
        <v>529442</v>
      </c>
      <c r="F443" s="14">
        <f t="shared" si="56"/>
        <v>99.89471698113206</v>
      </c>
    </row>
    <row r="444" spans="1:6" ht="15" customHeight="1">
      <c r="A444" s="41" t="s">
        <v>653</v>
      </c>
      <c r="B444" s="76" t="s">
        <v>664</v>
      </c>
      <c r="C444" s="4">
        <v>530000</v>
      </c>
      <c r="D444" s="4">
        <v>530000</v>
      </c>
      <c r="E444" s="4">
        <v>529442</v>
      </c>
      <c r="F444" s="14">
        <f t="shared" si="56"/>
        <v>99.89471698113206</v>
      </c>
    </row>
    <row r="445" spans="1:6" ht="25.5" customHeight="1">
      <c r="A445" s="181" t="s">
        <v>795</v>
      </c>
      <c r="B445" s="182"/>
      <c r="C445" s="5">
        <f aca="true" t="shared" si="59" ref="C445:E446">C446</f>
        <v>50000</v>
      </c>
      <c r="D445" s="5">
        <f t="shared" si="59"/>
        <v>50000</v>
      </c>
      <c r="E445" s="5">
        <f t="shared" si="59"/>
        <v>31549</v>
      </c>
      <c r="F445" s="14">
        <f t="shared" si="56"/>
        <v>63.098</v>
      </c>
    </row>
    <row r="446" spans="1:6" ht="21" customHeight="1">
      <c r="A446" s="41" t="s">
        <v>646</v>
      </c>
      <c r="B446" s="3" t="s">
        <v>648</v>
      </c>
      <c r="C446" s="4">
        <f t="shared" si="59"/>
        <v>50000</v>
      </c>
      <c r="D446" s="4">
        <f t="shared" si="59"/>
        <v>50000</v>
      </c>
      <c r="E446" s="4">
        <f t="shared" si="59"/>
        <v>31549</v>
      </c>
      <c r="F446" s="14">
        <f t="shared" si="56"/>
        <v>63.098</v>
      </c>
    </row>
    <row r="447" spans="1:6" ht="18" customHeight="1">
      <c r="A447" s="41" t="s">
        <v>647</v>
      </c>
      <c r="B447" s="3" t="s">
        <v>649</v>
      </c>
      <c r="C447" s="4">
        <f>C448+C449</f>
        <v>50000</v>
      </c>
      <c r="D447" s="4">
        <f>D448+D449</f>
        <v>50000</v>
      </c>
      <c r="E447" s="4">
        <f>E448+E449</f>
        <v>31549</v>
      </c>
      <c r="F447" s="14">
        <f t="shared" si="56"/>
        <v>63.098</v>
      </c>
    </row>
    <row r="448" spans="1:6" ht="15" customHeight="1">
      <c r="A448" s="41" t="s">
        <v>650</v>
      </c>
      <c r="B448" s="81" t="s">
        <v>669</v>
      </c>
      <c r="C448" s="4">
        <v>25000</v>
      </c>
      <c r="D448" s="4">
        <v>25000</v>
      </c>
      <c r="E448" s="4">
        <v>13347</v>
      </c>
      <c r="F448" s="14">
        <f t="shared" si="56"/>
        <v>53.388000000000005</v>
      </c>
    </row>
    <row r="449" spans="1:6" ht="15" customHeight="1">
      <c r="A449" s="41" t="s">
        <v>653</v>
      </c>
      <c r="B449" s="76" t="s">
        <v>670</v>
      </c>
      <c r="C449" s="4">
        <v>25000</v>
      </c>
      <c r="D449" s="4">
        <v>25000</v>
      </c>
      <c r="E449" s="4">
        <v>18202</v>
      </c>
      <c r="F449" s="14">
        <f t="shared" si="56"/>
        <v>72.80799999999999</v>
      </c>
    </row>
    <row r="450" spans="1:6" ht="25.5" customHeight="1">
      <c r="A450" s="181" t="s">
        <v>796</v>
      </c>
      <c r="B450" s="182"/>
      <c r="C450" s="5">
        <f>C451</f>
        <v>50000</v>
      </c>
      <c r="D450" s="5">
        <f>D451</f>
        <v>50000</v>
      </c>
      <c r="E450" s="5">
        <f>E451</f>
        <v>0</v>
      </c>
      <c r="F450" s="14">
        <f t="shared" si="56"/>
        <v>0</v>
      </c>
    </row>
    <row r="451" spans="1:6" ht="21" customHeight="1">
      <c r="A451" s="41" t="s">
        <v>307</v>
      </c>
      <c r="B451" s="72" t="s">
        <v>308</v>
      </c>
      <c r="C451" s="4">
        <f aca="true" t="shared" si="60" ref="C451:E452">C452</f>
        <v>50000</v>
      </c>
      <c r="D451" s="4">
        <f t="shared" si="60"/>
        <v>50000</v>
      </c>
      <c r="E451" s="4">
        <f t="shared" si="60"/>
        <v>0</v>
      </c>
      <c r="F451" s="14">
        <f t="shared" si="56"/>
        <v>0</v>
      </c>
    </row>
    <row r="452" spans="1:6" ht="18" customHeight="1">
      <c r="A452" s="41" t="s">
        <v>180</v>
      </c>
      <c r="B452" s="3" t="s">
        <v>85</v>
      </c>
      <c r="C452" s="4">
        <f t="shared" si="60"/>
        <v>50000</v>
      </c>
      <c r="D452" s="4">
        <f t="shared" si="60"/>
        <v>50000</v>
      </c>
      <c r="E452" s="4">
        <f t="shared" si="60"/>
        <v>0</v>
      </c>
      <c r="F452" s="14">
        <f t="shared" si="56"/>
        <v>0</v>
      </c>
    </row>
    <row r="453" spans="1:6" ht="15" customHeight="1">
      <c r="A453" s="41" t="s">
        <v>344</v>
      </c>
      <c r="B453" s="76" t="s">
        <v>857</v>
      </c>
      <c r="C453" s="4">
        <v>50000</v>
      </c>
      <c r="D453" s="4">
        <v>50000</v>
      </c>
      <c r="E453" s="4">
        <v>0</v>
      </c>
      <c r="F453" s="14">
        <f t="shared" si="56"/>
        <v>0</v>
      </c>
    </row>
    <row r="454" spans="1:6" ht="30" customHeight="1">
      <c r="A454" s="194" t="s">
        <v>797</v>
      </c>
      <c r="B454" s="189"/>
      <c r="C454" s="63">
        <f>C455+C468+C472+C476+C484+C489+C493</f>
        <v>1217700</v>
      </c>
      <c r="D454" s="63">
        <f>D455+D468+D472+D476+D484+D489+D493</f>
        <v>1217700</v>
      </c>
      <c r="E454" s="63">
        <f>E455+E468+E472+E476+E484+E489+E493</f>
        <v>877988</v>
      </c>
      <c r="F454" s="14">
        <f t="shared" si="56"/>
        <v>72.10215980947689</v>
      </c>
    </row>
    <row r="455" spans="1:6" ht="25.5" customHeight="1">
      <c r="A455" s="181" t="s">
        <v>798</v>
      </c>
      <c r="B455" s="182"/>
      <c r="C455" s="5">
        <f aca="true" t="shared" si="61" ref="C455:E456">C456</f>
        <v>552000</v>
      </c>
      <c r="D455" s="5">
        <f t="shared" si="61"/>
        <v>552000</v>
      </c>
      <c r="E455" s="5">
        <f t="shared" si="61"/>
        <v>442808</v>
      </c>
      <c r="F455" s="14">
        <f t="shared" si="56"/>
        <v>80.21884057971015</v>
      </c>
    </row>
    <row r="456" spans="1:6" ht="21" customHeight="1">
      <c r="A456" s="41">
        <v>37</v>
      </c>
      <c r="B456" s="76" t="s">
        <v>118</v>
      </c>
      <c r="C456" s="4">
        <f t="shared" si="61"/>
        <v>552000</v>
      </c>
      <c r="D456" s="4">
        <f t="shared" si="61"/>
        <v>552000</v>
      </c>
      <c r="E456" s="4">
        <f t="shared" si="61"/>
        <v>442808</v>
      </c>
      <c r="F456" s="14">
        <f t="shared" si="56"/>
        <v>80.21884057971015</v>
      </c>
    </row>
    <row r="457" spans="1:6" ht="18" customHeight="1">
      <c r="A457" s="41">
        <v>372</v>
      </c>
      <c r="B457" s="76" t="s">
        <v>119</v>
      </c>
      <c r="C457" s="4">
        <f>C458+C461</f>
        <v>552000</v>
      </c>
      <c r="D457" s="4">
        <f>D458+D461</f>
        <v>552000</v>
      </c>
      <c r="E457" s="4">
        <f>E458+E461</f>
        <v>442808</v>
      </c>
      <c r="F457" s="14">
        <f t="shared" si="56"/>
        <v>80.21884057971015</v>
      </c>
    </row>
    <row r="458" spans="1:6" ht="15" customHeight="1">
      <c r="A458" s="41">
        <v>3721</v>
      </c>
      <c r="B458" s="76" t="s">
        <v>120</v>
      </c>
      <c r="C458" s="4">
        <f>SUM(C459:C460)</f>
        <v>420000</v>
      </c>
      <c r="D458" s="4">
        <f>SUM(D459:D460)</f>
        <v>420000</v>
      </c>
      <c r="E458" s="4">
        <f>SUM(E459:E460)</f>
        <v>369400</v>
      </c>
      <c r="F458" s="14">
        <f t="shared" si="56"/>
        <v>87.95238095238095</v>
      </c>
    </row>
    <row r="459" spans="1:6" ht="13.5" customHeight="1">
      <c r="A459" s="41"/>
      <c r="B459" s="76" t="s">
        <v>121</v>
      </c>
      <c r="C459" s="4">
        <v>285000</v>
      </c>
      <c r="D459" s="4">
        <v>285000</v>
      </c>
      <c r="E459" s="4">
        <v>240400</v>
      </c>
      <c r="F459" s="14">
        <f t="shared" si="56"/>
        <v>84.35087719298245</v>
      </c>
    </row>
    <row r="460" spans="1:6" ht="13.5" customHeight="1">
      <c r="A460" s="41"/>
      <c r="B460" s="76" t="s">
        <v>136</v>
      </c>
      <c r="C460" s="4">
        <v>135000</v>
      </c>
      <c r="D460" s="4">
        <v>135000</v>
      </c>
      <c r="E460" s="4">
        <v>129000</v>
      </c>
      <c r="F460" s="14">
        <f t="shared" si="56"/>
        <v>95.55555555555556</v>
      </c>
    </row>
    <row r="461" spans="1:6" ht="15" customHeight="1">
      <c r="A461" s="41">
        <v>3722</v>
      </c>
      <c r="B461" s="76" t="s">
        <v>122</v>
      </c>
      <c r="C461" s="4">
        <f>C462+C463+C464+C465+C466+C467</f>
        <v>132000</v>
      </c>
      <c r="D461" s="4">
        <f>D462+D463+D464+D465+D466+D467</f>
        <v>132000</v>
      </c>
      <c r="E461" s="4">
        <f>E462+E463+E464+E465+E466+E467</f>
        <v>73408</v>
      </c>
      <c r="F461" s="14">
        <f t="shared" si="56"/>
        <v>55.61212121212121</v>
      </c>
    </row>
    <row r="462" spans="1:6" ht="13.5" customHeight="1">
      <c r="A462" s="76"/>
      <c r="B462" s="76" t="s">
        <v>123</v>
      </c>
      <c r="C462" s="4">
        <v>2000</v>
      </c>
      <c r="D462" s="4">
        <v>2000</v>
      </c>
      <c r="E462" s="4">
        <v>0</v>
      </c>
      <c r="F462" s="14">
        <f t="shared" si="56"/>
        <v>0</v>
      </c>
    </row>
    <row r="463" spans="1:6" ht="13.5" customHeight="1">
      <c r="A463" s="76"/>
      <c r="B463" s="76" t="s">
        <v>69</v>
      </c>
      <c r="C463" s="4">
        <v>20000</v>
      </c>
      <c r="D463" s="4">
        <v>20000</v>
      </c>
      <c r="E463" s="4">
        <v>3840</v>
      </c>
      <c r="F463" s="14">
        <f t="shared" si="56"/>
        <v>19.2</v>
      </c>
    </row>
    <row r="464" spans="1:6" ht="13.5" customHeight="1">
      <c r="A464" s="76"/>
      <c r="B464" s="76" t="s">
        <v>124</v>
      </c>
      <c r="C464" s="4">
        <v>20000</v>
      </c>
      <c r="D464" s="4">
        <v>20000</v>
      </c>
      <c r="E464" s="4">
        <v>14704</v>
      </c>
      <c r="F464" s="14">
        <f t="shared" si="56"/>
        <v>73.52</v>
      </c>
    </row>
    <row r="465" spans="1:6" ht="13.5" customHeight="1">
      <c r="A465" s="76"/>
      <c r="B465" s="76" t="s">
        <v>125</v>
      </c>
      <c r="C465" s="4">
        <v>5000</v>
      </c>
      <c r="D465" s="4">
        <v>5000</v>
      </c>
      <c r="E465" s="4">
        <v>0</v>
      </c>
      <c r="F465" s="14">
        <f t="shared" si="56"/>
        <v>0</v>
      </c>
    </row>
    <row r="466" spans="1:6" ht="13.5" customHeight="1">
      <c r="A466" s="76"/>
      <c r="B466" s="76" t="s">
        <v>592</v>
      </c>
      <c r="C466" s="4">
        <v>45000</v>
      </c>
      <c r="D466" s="4">
        <v>45000</v>
      </c>
      <c r="E466" s="4">
        <v>31200</v>
      </c>
      <c r="F466" s="14">
        <f t="shared" si="56"/>
        <v>69.33333333333334</v>
      </c>
    </row>
    <row r="467" spans="1:6" ht="13.5" customHeight="1">
      <c r="A467" s="76"/>
      <c r="B467" s="76" t="s">
        <v>126</v>
      </c>
      <c r="C467" s="4">
        <v>40000</v>
      </c>
      <c r="D467" s="4">
        <v>40000</v>
      </c>
      <c r="E467" s="4">
        <v>23664</v>
      </c>
      <c r="F467" s="14">
        <f t="shared" si="56"/>
        <v>59.160000000000004</v>
      </c>
    </row>
    <row r="468" spans="1:6" ht="25.5" customHeight="1">
      <c r="A468" s="181" t="s">
        <v>799</v>
      </c>
      <c r="B468" s="182"/>
      <c r="C468" s="5">
        <f>C469</f>
        <v>40000</v>
      </c>
      <c r="D468" s="5">
        <f>D469</f>
        <v>40000</v>
      </c>
      <c r="E468" s="5">
        <f>E469</f>
        <v>0</v>
      </c>
      <c r="F468" s="14">
        <f>E468/D468*100</f>
        <v>0</v>
      </c>
    </row>
    <row r="469" spans="1:6" ht="21" customHeight="1">
      <c r="A469" s="41" t="s">
        <v>646</v>
      </c>
      <c r="B469" s="3" t="s">
        <v>648</v>
      </c>
      <c r="C469" s="4">
        <f aca="true" t="shared" si="62" ref="C469:E470">C470</f>
        <v>40000</v>
      </c>
      <c r="D469" s="4">
        <f t="shared" si="62"/>
        <v>40000</v>
      </c>
      <c r="E469" s="4">
        <f t="shared" si="62"/>
        <v>0</v>
      </c>
      <c r="F469" s="14">
        <f>E469/D469*100</f>
        <v>0</v>
      </c>
    </row>
    <row r="470" spans="1:6" ht="18" customHeight="1">
      <c r="A470" s="41" t="s">
        <v>665</v>
      </c>
      <c r="B470" s="3" t="s">
        <v>666</v>
      </c>
      <c r="C470" s="4">
        <f t="shared" si="62"/>
        <v>40000</v>
      </c>
      <c r="D470" s="4">
        <f t="shared" si="62"/>
        <v>40000</v>
      </c>
      <c r="E470" s="4">
        <f t="shared" si="62"/>
        <v>0</v>
      </c>
      <c r="F470" s="14">
        <f>E470/D470*100</f>
        <v>0</v>
      </c>
    </row>
    <row r="471" spans="1:6" ht="15" customHeight="1">
      <c r="A471" s="41" t="s">
        <v>667</v>
      </c>
      <c r="B471" s="81" t="s">
        <v>668</v>
      </c>
      <c r="C471" s="4">
        <v>40000</v>
      </c>
      <c r="D471" s="4">
        <v>40000</v>
      </c>
      <c r="E471" s="4">
        <v>0</v>
      </c>
      <c r="F471" s="14">
        <f>E471/D471*100</f>
        <v>0</v>
      </c>
    </row>
    <row r="472" spans="1:6" ht="25.5" customHeight="1">
      <c r="A472" s="181" t="s">
        <v>800</v>
      </c>
      <c r="B472" s="182"/>
      <c r="C472" s="5">
        <f>C473</f>
        <v>300000</v>
      </c>
      <c r="D472" s="5">
        <f>D473</f>
        <v>300000</v>
      </c>
      <c r="E472" s="5">
        <f>E473</f>
        <v>209400</v>
      </c>
      <c r="F472" s="14">
        <f t="shared" si="56"/>
        <v>69.8</v>
      </c>
    </row>
    <row r="473" spans="1:6" ht="21" customHeight="1">
      <c r="A473" s="41">
        <v>37</v>
      </c>
      <c r="B473" s="76" t="s">
        <v>118</v>
      </c>
      <c r="C473" s="4">
        <f aca="true" t="shared" si="63" ref="C473:E474">C474</f>
        <v>300000</v>
      </c>
      <c r="D473" s="4">
        <f t="shared" si="63"/>
        <v>300000</v>
      </c>
      <c r="E473" s="4">
        <f t="shared" si="63"/>
        <v>209400</v>
      </c>
      <c r="F473" s="14">
        <f t="shared" si="56"/>
        <v>69.8</v>
      </c>
    </row>
    <row r="474" spans="1:6" ht="18" customHeight="1">
      <c r="A474" s="41">
        <v>372</v>
      </c>
      <c r="B474" s="76" t="s">
        <v>119</v>
      </c>
      <c r="C474" s="4">
        <f t="shared" si="63"/>
        <v>300000</v>
      </c>
      <c r="D474" s="4">
        <f t="shared" si="63"/>
        <v>300000</v>
      </c>
      <c r="E474" s="4">
        <f t="shared" si="63"/>
        <v>209400</v>
      </c>
      <c r="F474" s="14">
        <f t="shared" si="56"/>
        <v>69.8</v>
      </c>
    </row>
    <row r="475" spans="1:6" ht="15" customHeight="1">
      <c r="A475" s="41">
        <v>3721</v>
      </c>
      <c r="B475" s="76" t="s">
        <v>127</v>
      </c>
      <c r="C475" s="4">
        <v>300000</v>
      </c>
      <c r="D475" s="4">
        <v>300000</v>
      </c>
      <c r="E475" s="4">
        <v>209400</v>
      </c>
      <c r="F475" s="14">
        <f t="shared" si="56"/>
        <v>69.8</v>
      </c>
    </row>
    <row r="476" spans="1:6" ht="25.5" customHeight="1">
      <c r="A476" s="181" t="s">
        <v>801</v>
      </c>
      <c r="B476" s="182"/>
      <c r="C476" s="5">
        <f>C477</f>
        <v>65000</v>
      </c>
      <c r="D476" s="5">
        <f>D477</f>
        <v>65000</v>
      </c>
      <c r="E476" s="5">
        <f>E477</f>
        <v>45000</v>
      </c>
      <c r="F476" s="14">
        <f t="shared" si="56"/>
        <v>69.23076923076923</v>
      </c>
    </row>
    <row r="477" spans="1:6" ht="21" customHeight="1">
      <c r="A477" s="41">
        <v>38</v>
      </c>
      <c r="B477" s="72" t="s">
        <v>584</v>
      </c>
      <c r="C477" s="4">
        <f aca="true" t="shared" si="64" ref="C477:E478">C478</f>
        <v>65000</v>
      </c>
      <c r="D477" s="4">
        <f t="shared" si="64"/>
        <v>65000</v>
      </c>
      <c r="E477" s="4">
        <f t="shared" si="64"/>
        <v>45000</v>
      </c>
      <c r="F477" s="14">
        <f t="shared" si="56"/>
        <v>69.23076923076923</v>
      </c>
    </row>
    <row r="478" spans="1:6" ht="18" customHeight="1">
      <c r="A478" s="41">
        <v>381</v>
      </c>
      <c r="B478" s="76" t="s">
        <v>68</v>
      </c>
      <c r="C478" s="4">
        <f t="shared" si="64"/>
        <v>65000</v>
      </c>
      <c r="D478" s="4">
        <f t="shared" si="64"/>
        <v>65000</v>
      </c>
      <c r="E478" s="4">
        <f t="shared" si="64"/>
        <v>45000</v>
      </c>
      <c r="F478" s="14">
        <f t="shared" si="56"/>
        <v>69.23076923076923</v>
      </c>
    </row>
    <row r="479" spans="1:6" ht="15" customHeight="1">
      <c r="A479" s="41">
        <v>3811</v>
      </c>
      <c r="B479" s="76" t="s">
        <v>70</v>
      </c>
      <c r="C479" s="4">
        <f>SUM(C480:C483)</f>
        <v>65000</v>
      </c>
      <c r="D479" s="4">
        <f>SUM(D480:D483)</f>
        <v>65000</v>
      </c>
      <c r="E479" s="4">
        <f>SUM(E480:E483)</f>
        <v>45000</v>
      </c>
      <c r="F479" s="14">
        <f t="shared" si="56"/>
        <v>69.23076923076923</v>
      </c>
    </row>
    <row r="480" spans="1:6" ht="13.5" customHeight="1">
      <c r="A480" s="78"/>
      <c r="B480" s="81" t="s">
        <v>151</v>
      </c>
      <c r="C480" s="4">
        <v>40000</v>
      </c>
      <c r="D480" s="4">
        <v>40000</v>
      </c>
      <c r="E480" s="4">
        <v>30000</v>
      </c>
      <c r="F480" s="14">
        <f>E480/D480*100</f>
        <v>75</v>
      </c>
    </row>
    <row r="481" spans="1:6" ht="13.5" customHeight="1">
      <c r="A481" s="78"/>
      <c r="B481" s="81" t="s">
        <v>802</v>
      </c>
      <c r="C481" s="4">
        <v>10000</v>
      </c>
      <c r="D481" s="4">
        <v>10000</v>
      </c>
      <c r="E481" s="4">
        <v>10000</v>
      </c>
      <c r="F481" s="14">
        <f>E481/D481*100</f>
        <v>100</v>
      </c>
    </row>
    <row r="482" spans="1:6" ht="13.5" customHeight="1">
      <c r="A482" s="78"/>
      <c r="B482" s="81" t="s">
        <v>803</v>
      </c>
      <c r="C482" s="4">
        <v>5000</v>
      </c>
      <c r="D482" s="4">
        <v>5000</v>
      </c>
      <c r="E482" s="4">
        <v>5000</v>
      </c>
      <c r="F482" s="14">
        <f t="shared" si="56"/>
        <v>100</v>
      </c>
    </row>
    <row r="483" spans="1:6" ht="13.5" customHeight="1">
      <c r="A483" s="82"/>
      <c r="B483" s="81" t="s">
        <v>792</v>
      </c>
      <c r="C483" s="4">
        <v>10000</v>
      </c>
      <c r="D483" s="4">
        <v>10000</v>
      </c>
      <c r="E483" s="4">
        <v>0</v>
      </c>
      <c r="F483" s="14">
        <f t="shared" si="56"/>
        <v>0</v>
      </c>
    </row>
    <row r="484" spans="1:6" ht="25.5" customHeight="1">
      <c r="A484" s="181" t="s">
        <v>804</v>
      </c>
      <c r="B484" s="182"/>
      <c r="C484" s="5">
        <f>C485</f>
        <v>10700</v>
      </c>
      <c r="D484" s="5">
        <f>D485</f>
        <v>10700</v>
      </c>
      <c r="E484" s="5">
        <f>E485</f>
        <v>5700</v>
      </c>
      <c r="F484" s="14">
        <f t="shared" si="56"/>
        <v>53.271028037383175</v>
      </c>
    </row>
    <row r="485" spans="1:6" ht="21" customHeight="1">
      <c r="A485" s="41">
        <v>37</v>
      </c>
      <c r="B485" s="76" t="s">
        <v>118</v>
      </c>
      <c r="C485" s="4">
        <f aca="true" t="shared" si="65" ref="C485:E487">C486</f>
        <v>10700</v>
      </c>
      <c r="D485" s="4">
        <f t="shared" si="65"/>
        <v>10700</v>
      </c>
      <c r="E485" s="4">
        <f t="shared" si="65"/>
        <v>5700</v>
      </c>
      <c r="F485" s="14">
        <f t="shared" si="56"/>
        <v>53.271028037383175</v>
      </c>
    </row>
    <row r="486" spans="1:6" ht="18" customHeight="1">
      <c r="A486" s="41">
        <v>372</v>
      </c>
      <c r="B486" s="76" t="s">
        <v>119</v>
      </c>
      <c r="C486" s="4">
        <f t="shared" si="65"/>
        <v>10700</v>
      </c>
      <c r="D486" s="4">
        <f t="shared" si="65"/>
        <v>10700</v>
      </c>
      <c r="E486" s="4">
        <f t="shared" si="65"/>
        <v>5700</v>
      </c>
      <c r="F486" s="14">
        <f aca="true" t="shared" si="66" ref="F486:F585">E486/D486*100</f>
        <v>53.271028037383175</v>
      </c>
    </row>
    <row r="487" spans="1:6" ht="15" customHeight="1">
      <c r="A487" s="41">
        <v>3722</v>
      </c>
      <c r="B487" s="76" t="s">
        <v>122</v>
      </c>
      <c r="C487" s="4">
        <f t="shared" si="65"/>
        <v>10700</v>
      </c>
      <c r="D487" s="4">
        <f t="shared" si="65"/>
        <v>10700</v>
      </c>
      <c r="E487" s="4">
        <f t="shared" si="65"/>
        <v>5700</v>
      </c>
      <c r="F487" s="14">
        <f t="shared" si="66"/>
        <v>53.271028037383175</v>
      </c>
    </row>
    <row r="488" spans="1:6" ht="13.5" customHeight="1">
      <c r="A488" s="76"/>
      <c r="B488" s="76" t="s">
        <v>128</v>
      </c>
      <c r="C488" s="4">
        <v>10700</v>
      </c>
      <c r="D488" s="4">
        <v>10700</v>
      </c>
      <c r="E488" s="4">
        <v>5700</v>
      </c>
      <c r="F488" s="14">
        <f t="shared" si="66"/>
        <v>53.271028037383175</v>
      </c>
    </row>
    <row r="489" spans="1:6" ht="25.5" customHeight="1">
      <c r="A489" s="181" t="s">
        <v>805</v>
      </c>
      <c r="B489" s="182"/>
      <c r="C489" s="5">
        <f>C490</f>
        <v>200000</v>
      </c>
      <c r="D489" s="5">
        <f>D490</f>
        <v>200000</v>
      </c>
      <c r="E489" s="5">
        <f>E490</f>
        <v>175080</v>
      </c>
      <c r="F489" s="14">
        <f t="shared" si="66"/>
        <v>87.53999999999999</v>
      </c>
    </row>
    <row r="490" spans="1:6" ht="21" customHeight="1">
      <c r="A490" s="41">
        <v>38</v>
      </c>
      <c r="B490" s="72" t="s">
        <v>584</v>
      </c>
      <c r="C490" s="4">
        <f aca="true" t="shared" si="67" ref="C490:E491">C491</f>
        <v>200000</v>
      </c>
      <c r="D490" s="4">
        <f t="shared" si="67"/>
        <v>200000</v>
      </c>
      <c r="E490" s="4">
        <f t="shared" si="67"/>
        <v>175080</v>
      </c>
      <c r="F490" s="14">
        <f t="shared" si="66"/>
        <v>87.53999999999999</v>
      </c>
    </row>
    <row r="491" spans="1:6" ht="18" customHeight="1">
      <c r="A491" s="41">
        <v>381</v>
      </c>
      <c r="B491" s="76" t="s">
        <v>68</v>
      </c>
      <c r="C491" s="4">
        <f t="shared" si="67"/>
        <v>200000</v>
      </c>
      <c r="D491" s="4">
        <f t="shared" si="67"/>
        <v>200000</v>
      </c>
      <c r="E491" s="4">
        <f t="shared" si="67"/>
        <v>175080</v>
      </c>
      <c r="F491" s="14">
        <f t="shared" si="66"/>
        <v>87.53999999999999</v>
      </c>
    </row>
    <row r="492" spans="1:6" ht="15" customHeight="1">
      <c r="A492" s="41">
        <v>3811</v>
      </c>
      <c r="B492" s="76" t="s">
        <v>806</v>
      </c>
      <c r="C492" s="4">
        <v>200000</v>
      </c>
      <c r="D492" s="4">
        <v>200000</v>
      </c>
      <c r="E492" s="4">
        <v>175080</v>
      </c>
      <c r="F492" s="14">
        <f t="shared" si="66"/>
        <v>87.53999999999999</v>
      </c>
    </row>
    <row r="493" spans="1:6" ht="25.5" customHeight="1">
      <c r="A493" s="181" t="s">
        <v>807</v>
      </c>
      <c r="B493" s="182"/>
      <c r="C493" s="5">
        <f>C494</f>
        <v>50000</v>
      </c>
      <c r="D493" s="5">
        <f>D494</f>
        <v>50000</v>
      </c>
      <c r="E493" s="5">
        <f>E494</f>
        <v>0</v>
      </c>
      <c r="F493" s="14">
        <f t="shared" si="66"/>
        <v>0</v>
      </c>
    </row>
    <row r="494" spans="1:6" ht="21" customHeight="1">
      <c r="A494" s="41">
        <v>42</v>
      </c>
      <c r="B494" s="76" t="s">
        <v>129</v>
      </c>
      <c r="C494" s="4">
        <f aca="true" t="shared" si="68" ref="C494:E495">C495</f>
        <v>50000</v>
      </c>
      <c r="D494" s="4">
        <f t="shared" si="68"/>
        <v>50000</v>
      </c>
      <c r="E494" s="4">
        <f t="shared" si="68"/>
        <v>0</v>
      </c>
      <c r="F494" s="14">
        <f t="shared" si="66"/>
        <v>0</v>
      </c>
    </row>
    <row r="495" spans="1:6" ht="18" customHeight="1">
      <c r="A495" s="41">
        <v>421</v>
      </c>
      <c r="B495" s="76" t="s">
        <v>85</v>
      </c>
      <c r="C495" s="4">
        <f t="shared" si="68"/>
        <v>50000</v>
      </c>
      <c r="D495" s="4">
        <f t="shared" si="68"/>
        <v>50000</v>
      </c>
      <c r="E495" s="4">
        <f t="shared" si="68"/>
        <v>0</v>
      </c>
      <c r="F495" s="14">
        <f t="shared" si="66"/>
        <v>0</v>
      </c>
    </row>
    <row r="496" spans="1:6" ht="15" customHeight="1">
      <c r="A496" s="41">
        <v>4212</v>
      </c>
      <c r="B496" s="76" t="s">
        <v>130</v>
      </c>
      <c r="C496" s="4">
        <v>50000</v>
      </c>
      <c r="D496" s="4">
        <v>50000</v>
      </c>
      <c r="E496" s="4">
        <v>0</v>
      </c>
      <c r="F496" s="14">
        <f t="shared" si="66"/>
        <v>0</v>
      </c>
    </row>
    <row r="497" spans="1:6" ht="36" customHeight="1">
      <c r="A497" s="202" t="s">
        <v>296</v>
      </c>
      <c r="B497" s="203"/>
      <c r="C497" s="107">
        <f>C502</f>
        <v>3632700</v>
      </c>
      <c r="D497" s="107">
        <f>D502</f>
        <v>3632700</v>
      </c>
      <c r="E497" s="107">
        <f>E502</f>
        <v>3499302</v>
      </c>
      <c r="F497" s="61">
        <f t="shared" si="66"/>
        <v>96.32785531422908</v>
      </c>
    </row>
    <row r="498" spans="1:6" ht="18" customHeight="1">
      <c r="A498" s="215" t="s">
        <v>1029</v>
      </c>
      <c r="B498" s="216"/>
      <c r="C498" s="4">
        <v>2802600</v>
      </c>
      <c r="D498" s="4">
        <v>2802600</v>
      </c>
      <c r="E498" s="4">
        <v>2666205</v>
      </c>
      <c r="F498" s="14">
        <f>E498/D498*100</f>
        <v>95.13326910725755</v>
      </c>
    </row>
    <row r="499" spans="1:6" ht="18" customHeight="1">
      <c r="A499" s="215" t="s">
        <v>1030</v>
      </c>
      <c r="B499" s="216"/>
      <c r="C499" s="4">
        <v>808100</v>
      </c>
      <c r="D499" s="4">
        <v>808100</v>
      </c>
      <c r="E499" s="4">
        <v>798965</v>
      </c>
      <c r="F499" s="14">
        <f>E499/D499*100</f>
        <v>98.86957059769831</v>
      </c>
    </row>
    <row r="500" spans="1:6" ht="18" customHeight="1">
      <c r="A500" s="215" t="s">
        <v>1031</v>
      </c>
      <c r="B500" s="216"/>
      <c r="C500" s="4">
        <v>7000</v>
      </c>
      <c r="D500" s="4">
        <v>7000</v>
      </c>
      <c r="E500" s="4">
        <v>19607</v>
      </c>
      <c r="F500" s="14">
        <f>E500/D500*100</f>
        <v>280.1</v>
      </c>
    </row>
    <row r="501" spans="1:6" ht="18" customHeight="1">
      <c r="A501" s="215" t="s">
        <v>1032</v>
      </c>
      <c r="B501" s="216"/>
      <c r="C501" s="4">
        <v>15000</v>
      </c>
      <c r="D501" s="4">
        <v>15000</v>
      </c>
      <c r="E501" s="4">
        <v>14525</v>
      </c>
      <c r="F501" s="14">
        <f>E501/D501*100</f>
        <v>96.83333333333334</v>
      </c>
    </row>
    <row r="502" spans="1:6" ht="30" customHeight="1">
      <c r="A502" s="188" t="s">
        <v>597</v>
      </c>
      <c r="B502" s="212"/>
      <c r="C502" s="63">
        <f>C503+C549</f>
        <v>3632700</v>
      </c>
      <c r="D502" s="63">
        <f>D503+D549</f>
        <v>3632700</v>
      </c>
      <c r="E502" s="63">
        <f>E503+E549</f>
        <v>3499302</v>
      </c>
      <c r="F502" s="14">
        <f t="shared" si="66"/>
        <v>96.32785531422908</v>
      </c>
    </row>
    <row r="503" spans="1:6" ht="25.5" customHeight="1">
      <c r="A503" s="181" t="s">
        <v>673</v>
      </c>
      <c r="B503" s="182"/>
      <c r="C503" s="5">
        <f>C504+C544</f>
        <v>3582700</v>
      </c>
      <c r="D503" s="5">
        <f>D504+D544</f>
        <v>3582700</v>
      </c>
      <c r="E503" s="5">
        <f>E504+E544</f>
        <v>3499302</v>
      </c>
      <c r="F503" s="14">
        <f t="shared" si="66"/>
        <v>97.67220252881906</v>
      </c>
    </row>
    <row r="504" spans="1:6" ht="22.5" customHeight="1">
      <c r="A504" s="41">
        <v>3</v>
      </c>
      <c r="B504" s="76" t="s">
        <v>59</v>
      </c>
      <c r="C504" s="4">
        <f>C505+C513+C541</f>
        <v>3521700</v>
      </c>
      <c r="D504" s="4">
        <f>D505+D513+D541</f>
        <v>3521700</v>
      </c>
      <c r="E504" s="4">
        <f>E505+E513+E541</f>
        <v>3439753</v>
      </c>
      <c r="F504" s="14">
        <f t="shared" si="66"/>
        <v>97.67308402192123</v>
      </c>
    </row>
    <row r="505" spans="1:6" ht="21" customHeight="1">
      <c r="A505" s="41">
        <v>31</v>
      </c>
      <c r="B505" s="76" t="s">
        <v>131</v>
      </c>
      <c r="C505" s="4">
        <f>C506+C508+C510</f>
        <v>2504500</v>
      </c>
      <c r="D505" s="4">
        <f>D506+D508+D510</f>
        <v>2504500</v>
      </c>
      <c r="E505" s="4">
        <f>E506+E508+E510</f>
        <v>2490639</v>
      </c>
      <c r="F505" s="14">
        <f t="shared" si="66"/>
        <v>99.44655619884209</v>
      </c>
    </row>
    <row r="506" spans="1:6" ht="18" customHeight="1">
      <c r="A506" s="41">
        <v>311</v>
      </c>
      <c r="B506" s="76" t="s">
        <v>339</v>
      </c>
      <c r="C506" s="4">
        <f>C507</f>
        <v>2040000</v>
      </c>
      <c r="D506" s="4">
        <f>D507</f>
        <v>2040000</v>
      </c>
      <c r="E506" s="4">
        <f>E507</f>
        <v>2037149</v>
      </c>
      <c r="F506" s="14">
        <f t="shared" si="66"/>
        <v>99.86024509803921</v>
      </c>
    </row>
    <row r="507" spans="1:6" ht="15" customHeight="1">
      <c r="A507" s="41">
        <v>3111</v>
      </c>
      <c r="B507" s="76" t="s">
        <v>132</v>
      </c>
      <c r="C507" s="4">
        <v>2040000</v>
      </c>
      <c r="D507" s="4">
        <v>2040000</v>
      </c>
      <c r="E507" s="4">
        <v>2037149</v>
      </c>
      <c r="F507" s="14">
        <f t="shared" si="66"/>
        <v>99.86024509803921</v>
      </c>
    </row>
    <row r="508" spans="1:6" ht="18" customHeight="1">
      <c r="A508" s="41">
        <v>312</v>
      </c>
      <c r="B508" s="76" t="s">
        <v>133</v>
      </c>
      <c r="C508" s="4">
        <f>C509</f>
        <v>113500</v>
      </c>
      <c r="D508" s="4">
        <f>D509</f>
        <v>113500</v>
      </c>
      <c r="E508" s="4">
        <f>E509</f>
        <v>103100</v>
      </c>
      <c r="F508" s="14">
        <f t="shared" si="66"/>
        <v>90.83700440528635</v>
      </c>
    </row>
    <row r="509" spans="1:6" ht="15" customHeight="1">
      <c r="A509" s="41">
        <v>3121</v>
      </c>
      <c r="B509" s="76" t="s">
        <v>134</v>
      </c>
      <c r="C509" s="4">
        <v>113500</v>
      </c>
      <c r="D509" s="4">
        <v>113500</v>
      </c>
      <c r="E509" s="4">
        <v>103100</v>
      </c>
      <c r="F509" s="14">
        <f t="shared" si="66"/>
        <v>90.83700440528635</v>
      </c>
    </row>
    <row r="510" spans="1:6" ht="18" customHeight="1">
      <c r="A510" s="41">
        <v>313</v>
      </c>
      <c r="B510" s="76" t="s">
        <v>135</v>
      </c>
      <c r="C510" s="4">
        <f>SUM(C511:C512)</f>
        <v>351000</v>
      </c>
      <c r="D510" s="4">
        <f>SUM(D511:D512)</f>
        <v>351000</v>
      </c>
      <c r="E510" s="4">
        <f>SUM(E511:E512)</f>
        <v>350390</v>
      </c>
      <c r="F510" s="14">
        <f t="shared" si="66"/>
        <v>99.82621082621083</v>
      </c>
    </row>
    <row r="511" spans="1:6" ht="15" customHeight="1">
      <c r="A511" s="41">
        <v>3132</v>
      </c>
      <c r="B511" s="72" t="s">
        <v>356</v>
      </c>
      <c r="C511" s="4">
        <v>316000</v>
      </c>
      <c r="D511" s="4">
        <v>316000</v>
      </c>
      <c r="E511" s="4">
        <v>315758</v>
      </c>
      <c r="F511" s="14">
        <f t="shared" si="66"/>
        <v>99.92341772151899</v>
      </c>
    </row>
    <row r="512" spans="1:6" ht="15" customHeight="1">
      <c r="A512" s="41">
        <v>3133</v>
      </c>
      <c r="B512" s="72" t="s">
        <v>357</v>
      </c>
      <c r="C512" s="4">
        <v>35000</v>
      </c>
      <c r="D512" s="4">
        <v>35000</v>
      </c>
      <c r="E512" s="4">
        <v>34632</v>
      </c>
      <c r="F512" s="14">
        <f t="shared" si="66"/>
        <v>98.94857142857143</v>
      </c>
    </row>
    <row r="513" spans="1:6" ht="21" customHeight="1">
      <c r="A513" s="41">
        <v>32</v>
      </c>
      <c r="B513" s="76" t="s">
        <v>286</v>
      </c>
      <c r="C513" s="4">
        <f>C514+C518+C524+C533+C535</f>
        <v>1002100</v>
      </c>
      <c r="D513" s="4">
        <f>D514+D518+D524+D533+D535</f>
        <v>1002100</v>
      </c>
      <c r="E513" s="4">
        <f>E514+E518+E524+E533+E535</f>
        <v>934339</v>
      </c>
      <c r="F513" s="14">
        <f t="shared" si="66"/>
        <v>93.23809999002096</v>
      </c>
    </row>
    <row r="514" spans="1:6" ht="18" customHeight="1">
      <c r="A514" s="83">
        <v>321</v>
      </c>
      <c r="B514" s="76" t="s">
        <v>153</v>
      </c>
      <c r="C514" s="4">
        <f>SUM(C515:C517)</f>
        <v>128500</v>
      </c>
      <c r="D514" s="4">
        <f>SUM(D515:D517)</f>
        <v>128500</v>
      </c>
      <c r="E514" s="4">
        <f>SUM(E515:E517)</f>
        <v>123107</v>
      </c>
      <c r="F514" s="14">
        <f t="shared" si="66"/>
        <v>95.80311284046694</v>
      </c>
    </row>
    <row r="515" spans="1:6" ht="15" customHeight="1">
      <c r="A515" s="83">
        <v>3211</v>
      </c>
      <c r="B515" s="76" t="s">
        <v>808</v>
      </c>
      <c r="C515" s="4">
        <v>18000</v>
      </c>
      <c r="D515" s="4">
        <v>18000</v>
      </c>
      <c r="E515" s="4">
        <v>14918</v>
      </c>
      <c r="F515" s="14">
        <f t="shared" si="66"/>
        <v>82.87777777777777</v>
      </c>
    </row>
    <row r="516" spans="1:6" ht="15" customHeight="1">
      <c r="A516" s="83">
        <v>3212</v>
      </c>
      <c r="B516" s="76" t="s">
        <v>155</v>
      </c>
      <c r="C516" s="4">
        <v>96500</v>
      </c>
      <c r="D516" s="4">
        <v>96500</v>
      </c>
      <c r="E516" s="4">
        <v>96244</v>
      </c>
      <c r="F516" s="14">
        <f t="shared" si="66"/>
        <v>99.73471502590674</v>
      </c>
    </row>
    <row r="517" spans="1:6" ht="15" customHeight="1">
      <c r="A517" s="83">
        <v>3213</v>
      </c>
      <c r="B517" s="76" t="s">
        <v>809</v>
      </c>
      <c r="C517" s="4">
        <v>14000</v>
      </c>
      <c r="D517" s="4">
        <v>14000</v>
      </c>
      <c r="E517" s="4">
        <v>11945</v>
      </c>
      <c r="F517" s="14">
        <f>E517/D517*100</f>
        <v>85.32142857142857</v>
      </c>
    </row>
    <row r="518" spans="1:6" ht="18" customHeight="1">
      <c r="A518" s="68">
        <v>322</v>
      </c>
      <c r="B518" s="3" t="s">
        <v>19</v>
      </c>
      <c r="C518" s="4">
        <f>SUM(C519:C523)</f>
        <v>591500</v>
      </c>
      <c r="D518" s="4">
        <f>SUM(D519:D523)</f>
        <v>591500</v>
      </c>
      <c r="E518" s="4">
        <f>SUM(E519:E523)</f>
        <v>558544</v>
      </c>
      <c r="F518" s="14">
        <f t="shared" si="66"/>
        <v>94.4284023668639</v>
      </c>
    </row>
    <row r="519" spans="1:6" ht="15" customHeight="1">
      <c r="A519" s="68">
        <v>3221</v>
      </c>
      <c r="B519" s="3" t="s">
        <v>290</v>
      </c>
      <c r="C519" s="4">
        <v>226500</v>
      </c>
      <c r="D519" s="4">
        <v>226500</v>
      </c>
      <c r="E519" s="4">
        <v>212124</v>
      </c>
      <c r="F519" s="14">
        <f t="shared" si="66"/>
        <v>93.65298013245034</v>
      </c>
    </row>
    <row r="520" spans="1:6" ht="15" customHeight="1">
      <c r="A520" s="68">
        <v>3222</v>
      </c>
      <c r="B520" s="3" t="s">
        <v>810</v>
      </c>
      <c r="C520" s="4">
        <v>270000</v>
      </c>
      <c r="D520" s="4">
        <v>270000</v>
      </c>
      <c r="E520" s="4">
        <v>258095</v>
      </c>
      <c r="F520" s="14">
        <f>E520/D520*100</f>
        <v>95.59074074074074</v>
      </c>
    </row>
    <row r="521" spans="1:6" ht="15" customHeight="1">
      <c r="A521" s="68">
        <v>3223</v>
      </c>
      <c r="B521" s="3" t="s">
        <v>149</v>
      </c>
      <c r="C521" s="4">
        <v>52000</v>
      </c>
      <c r="D521" s="4">
        <v>52000</v>
      </c>
      <c r="E521" s="4">
        <v>46739</v>
      </c>
      <c r="F521" s="14">
        <f t="shared" si="66"/>
        <v>89.88269230769231</v>
      </c>
    </row>
    <row r="522" spans="1:6" ht="15" customHeight="1">
      <c r="A522" s="68">
        <v>3224</v>
      </c>
      <c r="B522" s="3" t="s">
        <v>293</v>
      </c>
      <c r="C522" s="4">
        <v>35000</v>
      </c>
      <c r="D522" s="4">
        <v>35000</v>
      </c>
      <c r="E522" s="4">
        <v>34134</v>
      </c>
      <c r="F522" s="14">
        <f>E522/D522*100</f>
        <v>97.52571428571429</v>
      </c>
    </row>
    <row r="523" spans="1:6" ht="15" customHeight="1">
      <c r="A523" s="68">
        <v>3227</v>
      </c>
      <c r="B523" s="3" t="s">
        <v>811</v>
      </c>
      <c r="C523" s="4">
        <v>8000</v>
      </c>
      <c r="D523" s="4">
        <v>8000</v>
      </c>
      <c r="E523" s="4">
        <v>7452</v>
      </c>
      <c r="F523" s="14">
        <f t="shared" si="66"/>
        <v>93.15</v>
      </c>
    </row>
    <row r="524" spans="1:6" ht="18" customHeight="1">
      <c r="A524" s="41" t="s">
        <v>142</v>
      </c>
      <c r="B524" s="76" t="s">
        <v>0</v>
      </c>
      <c r="C524" s="4">
        <f>SUM(C525:C532)</f>
        <v>165500</v>
      </c>
      <c r="D524" s="4">
        <f>SUM(D525:D532)</f>
        <v>165500</v>
      </c>
      <c r="E524" s="4">
        <f>SUM(E525:E532)</f>
        <v>150906</v>
      </c>
      <c r="F524" s="14">
        <f aca="true" t="shared" si="69" ref="F524:F534">E524/D524*100</f>
        <v>91.18187311178248</v>
      </c>
    </row>
    <row r="525" spans="1:6" ht="15" customHeight="1">
      <c r="A525" s="41" t="s">
        <v>812</v>
      </c>
      <c r="B525" s="76" t="s">
        <v>813</v>
      </c>
      <c r="C525" s="4">
        <v>13000</v>
      </c>
      <c r="D525" s="4">
        <v>13000</v>
      </c>
      <c r="E525" s="4">
        <v>10800</v>
      </c>
      <c r="F525" s="14">
        <f t="shared" si="69"/>
        <v>83.07692307692308</v>
      </c>
    </row>
    <row r="526" spans="1:6" ht="15" customHeight="1">
      <c r="A526" s="41" t="s">
        <v>143</v>
      </c>
      <c r="B526" s="76" t="s">
        <v>814</v>
      </c>
      <c r="C526" s="4">
        <v>70000</v>
      </c>
      <c r="D526" s="4">
        <v>70000</v>
      </c>
      <c r="E526" s="4">
        <v>67940</v>
      </c>
      <c r="F526" s="14">
        <f t="shared" si="69"/>
        <v>97.05714285714285</v>
      </c>
    </row>
    <row r="527" spans="1:6" ht="15" customHeight="1">
      <c r="A527" s="41" t="s">
        <v>741</v>
      </c>
      <c r="B527" s="76" t="s">
        <v>1</v>
      </c>
      <c r="C527" s="4">
        <v>1000</v>
      </c>
      <c r="D527" s="4">
        <v>1000</v>
      </c>
      <c r="E527" s="4">
        <v>0</v>
      </c>
      <c r="F527" s="14">
        <f t="shared" si="69"/>
        <v>0</v>
      </c>
    </row>
    <row r="528" spans="1:6" ht="15" customHeight="1">
      <c r="A528" s="41" t="s">
        <v>587</v>
      </c>
      <c r="B528" s="76" t="s">
        <v>93</v>
      </c>
      <c r="C528" s="4">
        <v>30000</v>
      </c>
      <c r="D528" s="4">
        <v>30000</v>
      </c>
      <c r="E528" s="4">
        <v>25937</v>
      </c>
      <c r="F528" s="14">
        <f t="shared" si="69"/>
        <v>86.45666666666668</v>
      </c>
    </row>
    <row r="529" spans="1:6" ht="15" customHeight="1">
      <c r="A529" s="41" t="s">
        <v>103</v>
      </c>
      <c r="B529" s="76" t="s">
        <v>815</v>
      </c>
      <c r="C529" s="4">
        <v>16000</v>
      </c>
      <c r="D529" s="4">
        <v>16000</v>
      </c>
      <c r="E529" s="4">
        <v>14032</v>
      </c>
      <c r="F529" s="14">
        <f>E529/D529*100</f>
        <v>87.7</v>
      </c>
    </row>
    <row r="530" spans="1:6" ht="15" customHeight="1">
      <c r="A530" s="41" t="s">
        <v>35</v>
      </c>
      <c r="B530" s="76" t="s">
        <v>36</v>
      </c>
      <c r="C530" s="4">
        <v>5000</v>
      </c>
      <c r="D530" s="4">
        <v>5000</v>
      </c>
      <c r="E530" s="4">
        <v>4969</v>
      </c>
      <c r="F530" s="14">
        <f>E530/D530*100</f>
        <v>99.38</v>
      </c>
    </row>
    <row r="531" spans="1:6" ht="15" customHeight="1">
      <c r="A531" s="41" t="s">
        <v>711</v>
      </c>
      <c r="B531" s="76" t="s">
        <v>816</v>
      </c>
      <c r="C531" s="4">
        <v>3500</v>
      </c>
      <c r="D531" s="4">
        <v>3500</v>
      </c>
      <c r="E531" s="4">
        <v>2273</v>
      </c>
      <c r="F531" s="14">
        <f>E531/D531*100</f>
        <v>64.94285714285715</v>
      </c>
    </row>
    <row r="532" spans="1:6" ht="15" customHeight="1">
      <c r="A532" s="41" t="s">
        <v>353</v>
      </c>
      <c r="B532" s="76" t="s">
        <v>2</v>
      </c>
      <c r="C532" s="4">
        <v>27000</v>
      </c>
      <c r="D532" s="4">
        <v>27000</v>
      </c>
      <c r="E532" s="4">
        <v>24955</v>
      </c>
      <c r="F532" s="14">
        <f t="shared" si="69"/>
        <v>92.42592592592592</v>
      </c>
    </row>
    <row r="533" spans="1:6" ht="18" customHeight="1">
      <c r="A533" s="41" t="s">
        <v>315</v>
      </c>
      <c r="B533" s="76" t="s">
        <v>817</v>
      </c>
      <c r="C533" s="4">
        <f>C534</f>
        <v>3600</v>
      </c>
      <c r="D533" s="4">
        <f>D534</f>
        <v>3600</v>
      </c>
      <c r="E533" s="4">
        <f>E534</f>
        <v>3587</v>
      </c>
      <c r="F533" s="14">
        <f t="shared" si="69"/>
        <v>99.63888888888889</v>
      </c>
    </row>
    <row r="534" spans="1:6" ht="15" customHeight="1">
      <c r="A534" s="41" t="s">
        <v>317</v>
      </c>
      <c r="B534" s="76" t="s">
        <v>818</v>
      </c>
      <c r="C534" s="4">
        <v>3600</v>
      </c>
      <c r="D534" s="4">
        <v>3600</v>
      </c>
      <c r="E534" s="4">
        <v>3587</v>
      </c>
      <c r="F534" s="14">
        <f t="shared" si="69"/>
        <v>99.63888888888889</v>
      </c>
    </row>
    <row r="535" spans="1:6" ht="18" customHeight="1">
      <c r="A535" s="41">
        <v>329</v>
      </c>
      <c r="B535" s="76" t="s">
        <v>17</v>
      </c>
      <c r="C535" s="4">
        <f>SUM(C536:C540)</f>
        <v>113000</v>
      </c>
      <c r="D535" s="4">
        <f>SUM(D536:D540)</f>
        <v>113000</v>
      </c>
      <c r="E535" s="4">
        <f>SUM(E536:E540)</f>
        <v>98195</v>
      </c>
      <c r="F535" s="14">
        <f t="shared" si="66"/>
        <v>86.89823008849558</v>
      </c>
    </row>
    <row r="536" spans="1:6" ht="15" customHeight="1">
      <c r="A536" s="41">
        <v>3291</v>
      </c>
      <c r="B536" s="76" t="s">
        <v>18</v>
      </c>
      <c r="C536" s="4">
        <v>30000</v>
      </c>
      <c r="D536" s="4">
        <v>30000</v>
      </c>
      <c r="E536" s="4">
        <v>22575</v>
      </c>
      <c r="F536" s="14">
        <f>E536/D536*100</f>
        <v>75.25</v>
      </c>
    </row>
    <row r="537" spans="1:6" ht="15" customHeight="1">
      <c r="A537" s="41" t="s">
        <v>819</v>
      </c>
      <c r="B537" s="76" t="s">
        <v>4</v>
      </c>
      <c r="C537" s="4">
        <v>46000</v>
      </c>
      <c r="D537" s="4">
        <v>46000</v>
      </c>
      <c r="E537" s="4">
        <v>44513</v>
      </c>
      <c r="F537" s="14">
        <f>E537/D537*100</f>
        <v>96.76739130434783</v>
      </c>
    </row>
    <row r="538" spans="1:6" ht="15" customHeight="1">
      <c r="A538" s="41" t="s">
        <v>820</v>
      </c>
      <c r="B538" s="76" t="s">
        <v>821</v>
      </c>
      <c r="C538" s="4">
        <v>14000</v>
      </c>
      <c r="D538" s="4">
        <v>14000</v>
      </c>
      <c r="E538" s="4">
        <v>12262</v>
      </c>
      <c r="F538" s="14">
        <f>E538/D538*100</f>
        <v>87.58571428571429</v>
      </c>
    </row>
    <row r="539" spans="1:6" ht="15" customHeight="1">
      <c r="A539" s="41" t="s">
        <v>346</v>
      </c>
      <c r="B539" s="76" t="s">
        <v>350</v>
      </c>
      <c r="C539" s="4">
        <v>12000</v>
      </c>
      <c r="D539" s="4">
        <v>12000</v>
      </c>
      <c r="E539" s="4">
        <v>11747</v>
      </c>
      <c r="F539" s="14">
        <f>E539/D539*100</f>
        <v>97.89166666666667</v>
      </c>
    </row>
    <row r="540" spans="1:6" ht="15" customHeight="1">
      <c r="A540" s="83">
        <v>3299</v>
      </c>
      <c r="B540" s="76" t="s">
        <v>822</v>
      </c>
      <c r="C540" s="4">
        <v>11000</v>
      </c>
      <c r="D540" s="4">
        <v>11000</v>
      </c>
      <c r="E540" s="4">
        <v>7098</v>
      </c>
      <c r="F540" s="14">
        <f t="shared" si="66"/>
        <v>64.52727272727272</v>
      </c>
    </row>
    <row r="541" spans="1:6" ht="21" customHeight="1">
      <c r="A541" s="41" t="s">
        <v>823</v>
      </c>
      <c r="B541" s="76" t="s">
        <v>60</v>
      </c>
      <c r="C541" s="4">
        <f>C542</f>
        <v>15100</v>
      </c>
      <c r="D541" s="4">
        <f>D542</f>
        <v>15100</v>
      </c>
      <c r="E541" s="4">
        <f>E542</f>
        <v>14775</v>
      </c>
      <c r="F541" s="14">
        <f aca="true" t="shared" si="70" ref="F541:F547">E541/D541*100</f>
        <v>97.84768211920529</v>
      </c>
    </row>
    <row r="542" spans="1:6" ht="18" customHeight="1">
      <c r="A542" s="83">
        <v>343</v>
      </c>
      <c r="B542" s="76" t="s">
        <v>61</v>
      </c>
      <c r="C542" s="4">
        <f>SUM(C543:C543)</f>
        <v>15100</v>
      </c>
      <c r="D542" s="4">
        <f>SUM(D543:D543)</f>
        <v>15100</v>
      </c>
      <c r="E542" s="4">
        <f>SUM(E543:E543)</f>
        <v>14775</v>
      </c>
      <c r="F542" s="14">
        <f t="shared" si="70"/>
        <v>97.84768211920529</v>
      </c>
    </row>
    <row r="543" spans="1:6" ht="15" customHeight="1">
      <c r="A543" s="83">
        <v>3431</v>
      </c>
      <c r="B543" s="76" t="s">
        <v>824</v>
      </c>
      <c r="C543" s="4">
        <v>15100</v>
      </c>
      <c r="D543" s="4">
        <v>15100</v>
      </c>
      <c r="E543" s="4">
        <v>14775</v>
      </c>
      <c r="F543" s="14">
        <f t="shared" si="70"/>
        <v>97.84768211920529</v>
      </c>
    </row>
    <row r="544" spans="1:6" ht="22.5" customHeight="1">
      <c r="A544" s="68">
        <v>4</v>
      </c>
      <c r="B544" s="3" t="s">
        <v>26</v>
      </c>
      <c r="C544" s="4">
        <f aca="true" t="shared" si="71" ref="C544:E545">SUM(C545)</f>
        <v>61000</v>
      </c>
      <c r="D544" s="4">
        <f t="shared" si="71"/>
        <v>61000</v>
      </c>
      <c r="E544" s="4">
        <f t="shared" si="71"/>
        <v>59549</v>
      </c>
      <c r="F544" s="14">
        <f t="shared" si="70"/>
        <v>97.62131147540984</v>
      </c>
    </row>
    <row r="545" spans="1:6" ht="21" customHeight="1">
      <c r="A545" s="68">
        <v>42</v>
      </c>
      <c r="B545" s="3" t="s">
        <v>9</v>
      </c>
      <c r="C545" s="4">
        <f t="shared" si="71"/>
        <v>61000</v>
      </c>
      <c r="D545" s="4">
        <f t="shared" si="71"/>
        <v>61000</v>
      </c>
      <c r="E545" s="4">
        <f t="shared" si="71"/>
        <v>59549</v>
      </c>
      <c r="F545" s="14">
        <f t="shared" si="70"/>
        <v>97.62131147540984</v>
      </c>
    </row>
    <row r="546" spans="1:6" ht="18" customHeight="1">
      <c r="A546" s="68">
        <v>422</v>
      </c>
      <c r="B546" s="3" t="s">
        <v>10</v>
      </c>
      <c r="C546" s="4">
        <f>SUM(C547:C548)</f>
        <v>61000</v>
      </c>
      <c r="D546" s="4">
        <f>SUM(D547:D548)</f>
        <v>61000</v>
      </c>
      <c r="E546" s="4">
        <f>SUM(E547:E548)</f>
        <v>59549</v>
      </c>
      <c r="F546" s="14">
        <f t="shared" si="70"/>
        <v>97.62131147540984</v>
      </c>
    </row>
    <row r="547" spans="1:6" ht="15" customHeight="1">
      <c r="A547" s="68">
        <v>4221</v>
      </c>
      <c r="B547" s="3" t="s">
        <v>825</v>
      </c>
      <c r="C547" s="4">
        <v>16000</v>
      </c>
      <c r="D547" s="4">
        <v>16000</v>
      </c>
      <c r="E547" s="4">
        <v>14625</v>
      </c>
      <c r="F547" s="14">
        <f t="shared" si="70"/>
        <v>91.40625</v>
      </c>
    </row>
    <row r="548" spans="1:6" ht="15" customHeight="1">
      <c r="A548" s="68">
        <v>4227</v>
      </c>
      <c r="B548" s="3" t="s">
        <v>826</v>
      </c>
      <c r="C548" s="4">
        <v>45000</v>
      </c>
      <c r="D548" s="4">
        <v>45000</v>
      </c>
      <c r="E548" s="4">
        <v>44924</v>
      </c>
      <c r="F548" s="14">
        <f>E548/D548*100</f>
        <v>99.83111111111111</v>
      </c>
    </row>
    <row r="549" spans="1:6" ht="25.5" customHeight="1">
      <c r="A549" s="181" t="s">
        <v>829</v>
      </c>
      <c r="B549" s="182"/>
      <c r="C549" s="5">
        <f>C550</f>
        <v>50000</v>
      </c>
      <c r="D549" s="5">
        <f>D550</f>
        <v>50000</v>
      </c>
      <c r="E549" s="5">
        <f>E550</f>
        <v>0</v>
      </c>
      <c r="F549" s="14">
        <f t="shared" si="66"/>
        <v>0</v>
      </c>
    </row>
    <row r="550" spans="1:6" ht="21" customHeight="1">
      <c r="A550" s="41" t="s">
        <v>593</v>
      </c>
      <c r="B550" s="72" t="s">
        <v>76</v>
      </c>
      <c r="C550" s="4">
        <f aca="true" t="shared" si="72" ref="C550:E551">C551</f>
        <v>50000</v>
      </c>
      <c r="D550" s="4">
        <f t="shared" si="72"/>
        <v>50000</v>
      </c>
      <c r="E550" s="4">
        <f t="shared" si="72"/>
        <v>0</v>
      </c>
      <c r="F550" s="14">
        <f t="shared" si="66"/>
        <v>0</v>
      </c>
    </row>
    <row r="551" spans="1:6" ht="18" customHeight="1">
      <c r="A551" s="41" t="s">
        <v>594</v>
      </c>
      <c r="B551" s="3" t="s">
        <v>595</v>
      </c>
      <c r="C551" s="4">
        <f t="shared" si="72"/>
        <v>50000</v>
      </c>
      <c r="D551" s="4">
        <f t="shared" si="72"/>
        <v>50000</v>
      </c>
      <c r="E551" s="4">
        <f t="shared" si="72"/>
        <v>0</v>
      </c>
      <c r="F551" s="14">
        <f t="shared" si="66"/>
        <v>0</v>
      </c>
    </row>
    <row r="552" spans="1:6" ht="15" customHeight="1">
      <c r="A552" s="41" t="s">
        <v>596</v>
      </c>
      <c r="B552" s="76" t="s">
        <v>858</v>
      </c>
      <c r="C552" s="4">
        <v>50000</v>
      </c>
      <c r="D552" s="4">
        <v>50000</v>
      </c>
      <c r="E552" s="4">
        <v>0</v>
      </c>
      <c r="F552" s="14">
        <f t="shared" si="66"/>
        <v>0</v>
      </c>
    </row>
    <row r="553" spans="1:6" ht="36" customHeight="1">
      <c r="A553" s="206" t="s">
        <v>633</v>
      </c>
      <c r="B553" s="207"/>
      <c r="C553" s="107">
        <f>C558</f>
        <v>605350</v>
      </c>
      <c r="D553" s="107">
        <f>D558</f>
        <v>605350</v>
      </c>
      <c r="E553" s="107">
        <f>E558</f>
        <v>563008</v>
      </c>
      <c r="F553" s="61">
        <f t="shared" si="66"/>
        <v>93.00536879491203</v>
      </c>
    </row>
    <row r="554" spans="1:6" ht="18" customHeight="1">
      <c r="A554" s="215" t="s">
        <v>1033</v>
      </c>
      <c r="B554" s="216"/>
      <c r="C554" s="4">
        <v>500300</v>
      </c>
      <c r="D554" s="4">
        <v>500300</v>
      </c>
      <c r="E554" s="4">
        <v>482255</v>
      </c>
      <c r="F554" s="14">
        <f t="shared" si="66"/>
        <v>96.39316410153907</v>
      </c>
    </row>
    <row r="555" spans="1:6" ht="18" customHeight="1">
      <c r="A555" s="215" t="s">
        <v>1030</v>
      </c>
      <c r="B555" s="216"/>
      <c r="C555" s="4">
        <v>20050</v>
      </c>
      <c r="D555" s="4">
        <v>20050</v>
      </c>
      <c r="E555" s="4">
        <v>19950</v>
      </c>
      <c r="F555" s="14">
        <f t="shared" si="66"/>
        <v>99.50124688279301</v>
      </c>
    </row>
    <row r="556" spans="1:6" ht="18" customHeight="1">
      <c r="A556" s="215" t="s">
        <v>1031</v>
      </c>
      <c r="B556" s="216"/>
      <c r="C556" s="4">
        <v>75000</v>
      </c>
      <c r="D556" s="4">
        <v>75000</v>
      </c>
      <c r="E556" s="4">
        <v>60000</v>
      </c>
      <c r="F556" s="14">
        <f t="shared" si="66"/>
        <v>80</v>
      </c>
    </row>
    <row r="557" spans="1:6" ht="18" customHeight="1">
      <c r="A557" s="215" t="s">
        <v>1032</v>
      </c>
      <c r="B557" s="216"/>
      <c r="C557" s="4">
        <v>10000</v>
      </c>
      <c r="D557" s="4">
        <v>10000</v>
      </c>
      <c r="E557" s="4">
        <v>803</v>
      </c>
      <c r="F557" s="14">
        <f t="shared" si="66"/>
        <v>8.03</v>
      </c>
    </row>
    <row r="558" spans="1:6" ht="30" customHeight="1">
      <c r="A558" s="194" t="s">
        <v>598</v>
      </c>
      <c r="B558" s="189"/>
      <c r="C558" s="63">
        <f>C559+C595</f>
        <v>605350</v>
      </c>
      <c r="D558" s="63">
        <f>D559+D595</f>
        <v>605350</v>
      </c>
      <c r="E558" s="63">
        <f>E559+E595</f>
        <v>563008</v>
      </c>
      <c r="F558" s="14">
        <f t="shared" si="66"/>
        <v>93.00536879491203</v>
      </c>
    </row>
    <row r="559" spans="1:6" ht="25.5" customHeight="1">
      <c r="A559" s="181" t="s">
        <v>674</v>
      </c>
      <c r="B559" s="182"/>
      <c r="C559" s="5">
        <f>C560+C568+C589+C592</f>
        <v>455350</v>
      </c>
      <c r="D559" s="5">
        <f>D560+D568+D589+D592</f>
        <v>455350</v>
      </c>
      <c r="E559" s="5">
        <f>E560+E568+E589+E592</f>
        <v>430894</v>
      </c>
      <c r="F559" s="14">
        <f t="shared" si="66"/>
        <v>94.62918634017788</v>
      </c>
    </row>
    <row r="560" spans="1:6" ht="21" customHeight="1">
      <c r="A560" s="68">
        <v>31</v>
      </c>
      <c r="B560" s="3" t="s">
        <v>131</v>
      </c>
      <c r="C560" s="4">
        <f>C561+C563+C565</f>
        <v>337000</v>
      </c>
      <c r="D560" s="4">
        <f>D561+D563+D565</f>
        <v>337000</v>
      </c>
      <c r="E560" s="4">
        <f>E561+E563+E565</f>
        <v>335495</v>
      </c>
      <c r="F560" s="14">
        <f t="shared" si="66"/>
        <v>99.55341246290801</v>
      </c>
    </row>
    <row r="561" spans="1:6" ht="18" customHeight="1">
      <c r="A561" s="68">
        <v>311</v>
      </c>
      <c r="B561" s="3" t="s">
        <v>339</v>
      </c>
      <c r="C561" s="4">
        <f>SUM(C562)</f>
        <v>280000</v>
      </c>
      <c r="D561" s="4">
        <f>SUM(D562)</f>
        <v>280000</v>
      </c>
      <c r="E561" s="4">
        <f>SUM(E562)</f>
        <v>279857</v>
      </c>
      <c r="F561" s="14">
        <f t="shared" si="66"/>
        <v>99.94892857142858</v>
      </c>
    </row>
    <row r="562" spans="1:6" ht="15" customHeight="1">
      <c r="A562" s="68">
        <v>3111</v>
      </c>
      <c r="B562" s="3" t="s">
        <v>132</v>
      </c>
      <c r="C562" s="4">
        <v>280000</v>
      </c>
      <c r="D562" s="4">
        <v>280000</v>
      </c>
      <c r="E562" s="4">
        <v>279857</v>
      </c>
      <c r="F562" s="14">
        <f t="shared" si="66"/>
        <v>99.94892857142858</v>
      </c>
    </row>
    <row r="563" spans="1:6" ht="18" customHeight="1">
      <c r="A563" s="68">
        <v>312</v>
      </c>
      <c r="B563" s="3" t="s">
        <v>133</v>
      </c>
      <c r="C563" s="4">
        <f>SUM(C564)</f>
        <v>8000</v>
      </c>
      <c r="D563" s="4">
        <f>SUM(D564)</f>
        <v>8000</v>
      </c>
      <c r="E563" s="4">
        <f>SUM(E564)</f>
        <v>7500</v>
      </c>
      <c r="F563" s="14">
        <f t="shared" si="66"/>
        <v>93.75</v>
      </c>
    </row>
    <row r="564" spans="1:6" ht="15" customHeight="1">
      <c r="A564" s="68">
        <v>3121</v>
      </c>
      <c r="B564" s="3" t="s">
        <v>134</v>
      </c>
      <c r="C564" s="4">
        <v>8000</v>
      </c>
      <c r="D564" s="4">
        <v>8000</v>
      </c>
      <c r="E564" s="4">
        <v>7500</v>
      </c>
      <c r="F564" s="14">
        <f t="shared" si="66"/>
        <v>93.75</v>
      </c>
    </row>
    <row r="565" spans="1:6" ht="18" customHeight="1">
      <c r="A565" s="68">
        <v>313</v>
      </c>
      <c r="B565" s="3" t="s">
        <v>135</v>
      </c>
      <c r="C565" s="4">
        <f>SUM(C566:C567)</f>
        <v>49000</v>
      </c>
      <c r="D565" s="4">
        <f>SUM(D566:D567)</f>
        <v>49000</v>
      </c>
      <c r="E565" s="4">
        <f>SUM(E566:E567)</f>
        <v>48138</v>
      </c>
      <c r="F565" s="14">
        <f t="shared" si="66"/>
        <v>98.2408163265306</v>
      </c>
    </row>
    <row r="566" spans="1:6" ht="15" customHeight="1">
      <c r="A566" s="68">
        <v>3132</v>
      </c>
      <c r="B566" s="72" t="s">
        <v>356</v>
      </c>
      <c r="C566" s="4">
        <v>44000</v>
      </c>
      <c r="D566" s="4">
        <v>44000</v>
      </c>
      <c r="E566" s="4">
        <v>43380</v>
      </c>
      <c r="F566" s="14">
        <f t="shared" si="66"/>
        <v>98.5909090909091</v>
      </c>
    </row>
    <row r="567" spans="1:6" ht="15" customHeight="1">
      <c r="A567" s="68">
        <v>3133</v>
      </c>
      <c r="B567" s="72" t="s">
        <v>357</v>
      </c>
      <c r="C567" s="4">
        <v>5000</v>
      </c>
      <c r="D567" s="4">
        <v>5000</v>
      </c>
      <c r="E567" s="4">
        <v>4758</v>
      </c>
      <c r="F567" s="14">
        <f t="shared" si="66"/>
        <v>95.16</v>
      </c>
    </row>
    <row r="568" spans="1:6" ht="21" customHeight="1">
      <c r="A568" s="68">
        <v>32</v>
      </c>
      <c r="B568" s="3" t="s">
        <v>286</v>
      </c>
      <c r="C568" s="4">
        <f>C569+C573+C577+C584</f>
        <v>113850</v>
      </c>
      <c r="D568" s="4">
        <f>D569+D573+D577+D584</f>
        <v>113750</v>
      </c>
      <c r="E568" s="4">
        <f>E569+E573+E577+E584</f>
        <v>91876</v>
      </c>
      <c r="F568" s="14">
        <f t="shared" si="66"/>
        <v>80.7701098901099</v>
      </c>
    </row>
    <row r="569" spans="1:6" ht="18" customHeight="1">
      <c r="A569" s="83">
        <v>321</v>
      </c>
      <c r="B569" s="76" t="s">
        <v>153</v>
      </c>
      <c r="C569" s="4">
        <f>SUM(C570:C572)</f>
        <v>17000</v>
      </c>
      <c r="D569" s="4">
        <f>SUM(D570:D572)</f>
        <v>17000</v>
      </c>
      <c r="E569" s="4">
        <f>SUM(E570:E572)</f>
        <v>16335</v>
      </c>
      <c r="F569" s="14">
        <f t="shared" si="66"/>
        <v>96.08823529411765</v>
      </c>
    </row>
    <row r="570" spans="1:6" ht="15" customHeight="1">
      <c r="A570" s="83">
        <v>3211</v>
      </c>
      <c r="B570" s="76" t="s">
        <v>808</v>
      </c>
      <c r="C570" s="4">
        <v>7500</v>
      </c>
      <c r="D570" s="4">
        <v>7500</v>
      </c>
      <c r="E570" s="4">
        <v>7490</v>
      </c>
      <c r="F570" s="14">
        <f>E570/D570*100</f>
        <v>99.86666666666667</v>
      </c>
    </row>
    <row r="571" spans="1:6" ht="15" customHeight="1">
      <c r="A571" s="83">
        <v>3212</v>
      </c>
      <c r="B571" s="76" t="s">
        <v>155</v>
      </c>
      <c r="C571" s="4">
        <v>9000</v>
      </c>
      <c r="D571" s="4">
        <v>9000</v>
      </c>
      <c r="E571" s="4">
        <v>8845</v>
      </c>
      <c r="F571" s="14">
        <f t="shared" si="66"/>
        <v>98.27777777777777</v>
      </c>
    </row>
    <row r="572" spans="1:6" ht="15" customHeight="1">
      <c r="A572" s="83">
        <v>3213</v>
      </c>
      <c r="B572" s="76" t="s">
        <v>809</v>
      </c>
      <c r="C572" s="4">
        <v>500</v>
      </c>
      <c r="D572" s="4">
        <v>500</v>
      </c>
      <c r="E572" s="4">
        <v>0</v>
      </c>
      <c r="F572" s="14">
        <f>E572/D572*100</f>
        <v>0</v>
      </c>
    </row>
    <row r="573" spans="1:6" ht="17.25" customHeight="1">
      <c r="A573" s="68">
        <v>322</v>
      </c>
      <c r="B573" s="3" t="s">
        <v>19</v>
      </c>
      <c r="C573" s="4">
        <f>SUM(C574:C576)</f>
        <v>14000</v>
      </c>
      <c r="D573" s="4">
        <f>SUM(D574:D576)</f>
        <v>14000</v>
      </c>
      <c r="E573" s="4">
        <f>SUM(E574:E576)</f>
        <v>13356</v>
      </c>
      <c r="F573" s="14">
        <f t="shared" si="66"/>
        <v>95.39999999999999</v>
      </c>
    </row>
    <row r="574" spans="1:6" ht="15" customHeight="1">
      <c r="A574" s="68">
        <v>3221</v>
      </c>
      <c r="B574" s="3" t="s">
        <v>20</v>
      </c>
      <c r="C574" s="4">
        <v>8500</v>
      </c>
      <c r="D574" s="4">
        <v>8500</v>
      </c>
      <c r="E574" s="4">
        <v>8350</v>
      </c>
      <c r="F574" s="14">
        <f t="shared" si="66"/>
        <v>98.23529411764706</v>
      </c>
    </row>
    <row r="575" spans="1:6" ht="15" customHeight="1">
      <c r="A575" s="68">
        <v>3224</v>
      </c>
      <c r="B575" s="3" t="s">
        <v>21</v>
      </c>
      <c r="C575" s="4">
        <v>2500</v>
      </c>
      <c r="D575" s="4">
        <v>2500</v>
      </c>
      <c r="E575" s="4">
        <v>2328</v>
      </c>
      <c r="F575" s="14">
        <f t="shared" si="66"/>
        <v>93.12</v>
      </c>
    </row>
    <row r="576" spans="1:6" ht="15" customHeight="1">
      <c r="A576" s="68">
        <v>3225</v>
      </c>
      <c r="B576" s="3" t="s">
        <v>22</v>
      </c>
      <c r="C576" s="4">
        <v>3000</v>
      </c>
      <c r="D576" s="4">
        <v>3000</v>
      </c>
      <c r="E576" s="4">
        <v>2678</v>
      </c>
      <c r="F576" s="14">
        <f t="shared" si="66"/>
        <v>89.26666666666667</v>
      </c>
    </row>
    <row r="577" spans="1:6" ht="18" customHeight="1">
      <c r="A577" s="68">
        <v>323</v>
      </c>
      <c r="B577" s="3" t="s">
        <v>0</v>
      </c>
      <c r="C577" s="4">
        <f>SUM(C578:C583)</f>
        <v>71000</v>
      </c>
      <c r="D577" s="4">
        <f>SUM(D578:D583)</f>
        <v>71000</v>
      </c>
      <c r="E577" s="4">
        <f>SUM(E578:E583)</f>
        <v>55643</v>
      </c>
      <c r="F577" s="14">
        <f t="shared" si="66"/>
        <v>78.37042253521128</v>
      </c>
    </row>
    <row r="578" spans="1:6" ht="15" customHeight="1">
      <c r="A578" s="68">
        <v>3231</v>
      </c>
      <c r="B578" s="3" t="s">
        <v>23</v>
      </c>
      <c r="C578" s="4">
        <v>9000</v>
      </c>
      <c r="D578" s="4">
        <v>9000</v>
      </c>
      <c r="E578" s="4">
        <v>7069</v>
      </c>
      <c r="F578" s="14">
        <f t="shared" si="66"/>
        <v>78.54444444444444</v>
      </c>
    </row>
    <row r="579" spans="1:6" ht="15" customHeight="1">
      <c r="A579" s="68">
        <v>3232</v>
      </c>
      <c r="B579" s="3" t="s">
        <v>74</v>
      </c>
      <c r="C579" s="4">
        <v>11000</v>
      </c>
      <c r="D579" s="4">
        <v>11000</v>
      </c>
      <c r="E579" s="4">
        <v>8800</v>
      </c>
      <c r="F579" s="14">
        <f t="shared" si="66"/>
        <v>80</v>
      </c>
    </row>
    <row r="580" spans="1:6" ht="15" customHeight="1">
      <c r="A580" s="68">
        <v>3233</v>
      </c>
      <c r="B580" s="3" t="s">
        <v>108</v>
      </c>
      <c r="C580" s="4">
        <v>3500</v>
      </c>
      <c r="D580" s="4">
        <v>3500</v>
      </c>
      <c r="E580" s="4">
        <v>0</v>
      </c>
      <c r="F580" s="14">
        <f t="shared" si="66"/>
        <v>0</v>
      </c>
    </row>
    <row r="581" spans="1:6" ht="15" customHeight="1">
      <c r="A581" s="68">
        <v>3237</v>
      </c>
      <c r="B581" s="3" t="s">
        <v>24</v>
      </c>
      <c r="C581" s="4">
        <v>38000</v>
      </c>
      <c r="D581" s="4">
        <v>38000</v>
      </c>
      <c r="E581" s="4">
        <v>33439</v>
      </c>
      <c r="F581" s="14">
        <f t="shared" si="66"/>
        <v>87.99736842105264</v>
      </c>
    </row>
    <row r="582" spans="1:6" ht="15" customHeight="1">
      <c r="A582" s="68">
        <v>3238</v>
      </c>
      <c r="B582" s="3" t="s">
        <v>600</v>
      </c>
      <c r="C582" s="4">
        <v>7500</v>
      </c>
      <c r="D582" s="4">
        <v>7500</v>
      </c>
      <c r="E582" s="4">
        <v>5770</v>
      </c>
      <c r="F582" s="14">
        <f t="shared" si="66"/>
        <v>76.93333333333334</v>
      </c>
    </row>
    <row r="583" spans="1:6" ht="15" customHeight="1">
      <c r="A583" s="68">
        <v>3239</v>
      </c>
      <c r="B583" s="3" t="s">
        <v>165</v>
      </c>
      <c r="C583" s="4">
        <v>2000</v>
      </c>
      <c r="D583" s="4">
        <v>2000</v>
      </c>
      <c r="E583" s="4">
        <v>565</v>
      </c>
      <c r="F583" s="14">
        <f t="shared" si="66"/>
        <v>28.249999999999996</v>
      </c>
    </row>
    <row r="584" spans="1:6" ht="18" customHeight="1">
      <c r="A584" s="68">
        <v>329</v>
      </c>
      <c r="B584" s="3" t="s">
        <v>25</v>
      </c>
      <c r="C584" s="4">
        <f>SUM(C585:C588)</f>
        <v>11850</v>
      </c>
      <c r="D584" s="4">
        <f>SUM(D585:D588)</f>
        <v>11750</v>
      </c>
      <c r="E584" s="4">
        <f>SUM(E585:E588)</f>
        <v>6542</v>
      </c>
      <c r="F584" s="14">
        <f t="shared" si="66"/>
        <v>55.676595744680846</v>
      </c>
    </row>
    <row r="585" spans="1:6" ht="15" customHeight="1">
      <c r="A585" s="68">
        <v>3292</v>
      </c>
      <c r="B585" s="3" t="s">
        <v>4</v>
      </c>
      <c r="C585" s="4">
        <v>5000</v>
      </c>
      <c r="D585" s="4">
        <v>5000</v>
      </c>
      <c r="E585" s="4">
        <v>4616</v>
      </c>
      <c r="F585" s="14">
        <f t="shared" si="66"/>
        <v>92.32000000000001</v>
      </c>
    </row>
    <row r="586" spans="1:6" ht="15" customHeight="1">
      <c r="A586" s="68">
        <v>3293</v>
      </c>
      <c r="B586" s="3" t="s">
        <v>821</v>
      </c>
      <c r="C586" s="4">
        <v>2500</v>
      </c>
      <c r="D586" s="4">
        <v>2500</v>
      </c>
      <c r="E586" s="4">
        <v>1176</v>
      </c>
      <c r="F586" s="14">
        <f>E586/D586*100</f>
        <v>47.04</v>
      </c>
    </row>
    <row r="587" spans="1:6" ht="15" customHeight="1">
      <c r="A587" s="68">
        <v>3294</v>
      </c>
      <c r="B587" s="3" t="s">
        <v>830</v>
      </c>
      <c r="C587" s="4">
        <v>1500</v>
      </c>
      <c r="D587" s="4">
        <v>1400</v>
      </c>
      <c r="E587" s="4">
        <v>0</v>
      </c>
      <c r="F587" s="14">
        <f>E587/D587*100</f>
        <v>0</v>
      </c>
    </row>
    <row r="588" spans="1:6" ht="15" customHeight="1">
      <c r="A588" s="68">
        <v>3299</v>
      </c>
      <c r="B588" s="3" t="s">
        <v>831</v>
      </c>
      <c r="C588" s="4">
        <v>2850</v>
      </c>
      <c r="D588" s="4">
        <v>2850</v>
      </c>
      <c r="E588" s="4">
        <v>750</v>
      </c>
      <c r="F588" s="14">
        <f aca="true" t="shared" si="73" ref="F588:F594">E588/D588*100</f>
        <v>26.31578947368421</v>
      </c>
    </row>
    <row r="589" spans="1:6" ht="21" customHeight="1">
      <c r="A589" s="41" t="s">
        <v>823</v>
      </c>
      <c r="B589" s="76" t="s">
        <v>60</v>
      </c>
      <c r="C589" s="4">
        <f>C590</f>
        <v>3500</v>
      </c>
      <c r="D589" s="4">
        <f>D590</f>
        <v>3600</v>
      </c>
      <c r="E589" s="4">
        <f>E590</f>
        <v>3523</v>
      </c>
      <c r="F589" s="14">
        <f t="shared" si="73"/>
        <v>97.86111111111111</v>
      </c>
    </row>
    <row r="590" spans="1:6" ht="18" customHeight="1">
      <c r="A590" s="83">
        <v>343</v>
      </c>
      <c r="B590" s="76" t="s">
        <v>61</v>
      </c>
      <c r="C590" s="4">
        <f>SUM(C591:C591)</f>
        <v>3500</v>
      </c>
      <c r="D590" s="4">
        <f>SUM(D591:D591)</f>
        <v>3600</v>
      </c>
      <c r="E590" s="4">
        <f>SUM(E591:E591)</f>
        <v>3523</v>
      </c>
      <c r="F590" s="14">
        <f t="shared" si="73"/>
        <v>97.86111111111111</v>
      </c>
    </row>
    <row r="591" spans="1:6" ht="15" customHeight="1">
      <c r="A591" s="83">
        <v>3431</v>
      </c>
      <c r="B591" s="76" t="s">
        <v>824</v>
      </c>
      <c r="C591" s="4">
        <v>3500</v>
      </c>
      <c r="D591" s="4">
        <v>3600</v>
      </c>
      <c r="E591" s="4">
        <v>3523</v>
      </c>
      <c r="F591" s="14">
        <f t="shared" si="73"/>
        <v>97.86111111111111</v>
      </c>
    </row>
    <row r="592" spans="1:6" ht="21" customHeight="1">
      <c r="A592" s="41">
        <v>38</v>
      </c>
      <c r="B592" s="72" t="s">
        <v>584</v>
      </c>
      <c r="C592" s="4">
        <f aca="true" t="shared" si="74" ref="C592:E593">C593</f>
        <v>1000</v>
      </c>
      <c r="D592" s="4">
        <f t="shared" si="74"/>
        <v>1000</v>
      </c>
      <c r="E592" s="4">
        <f t="shared" si="74"/>
        <v>0</v>
      </c>
      <c r="F592" s="14">
        <f t="shared" si="73"/>
        <v>0</v>
      </c>
    </row>
    <row r="593" spans="1:6" ht="18" customHeight="1">
      <c r="A593" s="41">
        <v>381</v>
      </c>
      <c r="B593" s="76" t="s">
        <v>68</v>
      </c>
      <c r="C593" s="4">
        <f t="shared" si="74"/>
        <v>1000</v>
      </c>
      <c r="D593" s="4">
        <f t="shared" si="74"/>
        <v>1000</v>
      </c>
      <c r="E593" s="4">
        <f t="shared" si="74"/>
        <v>0</v>
      </c>
      <c r="F593" s="14">
        <f t="shared" si="73"/>
        <v>0</v>
      </c>
    </row>
    <row r="594" spans="1:6" ht="15" customHeight="1">
      <c r="A594" s="41">
        <v>3811</v>
      </c>
      <c r="B594" s="76" t="s">
        <v>832</v>
      </c>
      <c r="C594" s="4">
        <v>1000</v>
      </c>
      <c r="D594" s="4">
        <v>1000</v>
      </c>
      <c r="E594" s="4">
        <v>0</v>
      </c>
      <c r="F594" s="14">
        <f t="shared" si="73"/>
        <v>0</v>
      </c>
    </row>
    <row r="595" spans="1:6" ht="25.5" customHeight="1">
      <c r="A595" s="197" t="s">
        <v>599</v>
      </c>
      <c r="B595" s="198"/>
      <c r="C595" s="5">
        <f>C596+C604</f>
        <v>150000</v>
      </c>
      <c r="D595" s="5">
        <f>D596+D604</f>
        <v>150000</v>
      </c>
      <c r="E595" s="5">
        <f>E596+E604</f>
        <v>132114</v>
      </c>
      <c r="F595" s="14">
        <f aca="true" t="shared" si="75" ref="F595:F607">E595/D595*100</f>
        <v>88.076</v>
      </c>
    </row>
    <row r="596" spans="1:6" ht="21" customHeight="1">
      <c r="A596" s="68">
        <v>42</v>
      </c>
      <c r="B596" s="3" t="s">
        <v>9</v>
      </c>
      <c r="C596" s="4">
        <f>C597+C599+C601</f>
        <v>149500</v>
      </c>
      <c r="D596" s="4">
        <f>D597+D599+D601</f>
        <v>149500</v>
      </c>
      <c r="E596" s="4">
        <f>E597+E599+E601</f>
        <v>131849</v>
      </c>
      <c r="F596" s="14">
        <f t="shared" si="75"/>
        <v>88.1933110367893</v>
      </c>
    </row>
    <row r="597" spans="1:6" ht="18" customHeight="1">
      <c r="A597" s="68">
        <v>422</v>
      </c>
      <c r="B597" s="3" t="s">
        <v>10</v>
      </c>
      <c r="C597" s="4">
        <f>C598</f>
        <v>12000</v>
      </c>
      <c r="D597" s="4">
        <f>D598</f>
        <v>12000</v>
      </c>
      <c r="E597" s="4">
        <f>E598</f>
        <v>11341</v>
      </c>
      <c r="F597" s="14">
        <f t="shared" si="75"/>
        <v>94.50833333333334</v>
      </c>
    </row>
    <row r="598" spans="1:6" ht="15" customHeight="1">
      <c r="A598" s="68">
        <v>4221</v>
      </c>
      <c r="B598" s="3" t="s">
        <v>152</v>
      </c>
      <c r="C598" s="4">
        <v>12000</v>
      </c>
      <c r="D598" s="4">
        <v>12000</v>
      </c>
      <c r="E598" s="4">
        <v>11341</v>
      </c>
      <c r="F598" s="14">
        <f t="shared" si="75"/>
        <v>94.50833333333334</v>
      </c>
    </row>
    <row r="599" spans="1:6" ht="18" customHeight="1">
      <c r="A599" s="68">
        <v>424</v>
      </c>
      <c r="B599" s="3" t="s">
        <v>27</v>
      </c>
      <c r="C599" s="4">
        <f>SUM(C600)</f>
        <v>127000</v>
      </c>
      <c r="D599" s="4">
        <f>SUM(D600)</f>
        <v>127000</v>
      </c>
      <c r="E599" s="4">
        <f>SUM(E600)</f>
        <v>116581</v>
      </c>
      <c r="F599" s="14">
        <f t="shared" si="75"/>
        <v>91.79606299212598</v>
      </c>
    </row>
    <row r="600" spans="1:6" ht="15" customHeight="1">
      <c r="A600" s="68">
        <v>4241</v>
      </c>
      <c r="B600" s="3" t="s">
        <v>28</v>
      </c>
      <c r="C600" s="4">
        <v>127000</v>
      </c>
      <c r="D600" s="4">
        <v>127000</v>
      </c>
      <c r="E600" s="4">
        <v>116581</v>
      </c>
      <c r="F600" s="14">
        <f t="shared" si="75"/>
        <v>91.79606299212598</v>
      </c>
    </row>
    <row r="601" spans="1:6" ht="18" customHeight="1">
      <c r="A601" s="68">
        <v>426</v>
      </c>
      <c r="B601" s="3" t="s">
        <v>827</v>
      </c>
      <c r="C601" s="4">
        <f>SUM(C602:C603)</f>
        <v>10500</v>
      </c>
      <c r="D601" s="4">
        <f>SUM(D602:D603)</f>
        <v>10500</v>
      </c>
      <c r="E601" s="4">
        <f>SUM(E602:E603)</f>
        <v>3927</v>
      </c>
      <c r="F601" s="14">
        <f t="shared" si="75"/>
        <v>37.4</v>
      </c>
    </row>
    <row r="602" spans="1:6" ht="15" customHeight="1">
      <c r="A602" s="68">
        <v>4262</v>
      </c>
      <c r="B602" s="3" t="s">
        <v>828</v>
      </c>
      <c r="C602" s="4">
        <v>2500</v>
      </c>
      <c r="D602" s="4">
        <v>2500</v>
      </c>
      <c r="E602" s="4">
        <v>0</v>
      </c>
      <c r="F602" s="14">
        <f t="shared" si="75"/>
        <v>0</v>
      </c>
    </row>
    <row r="603" spans="1:6" ht="15" customHeight="1">
      <c r="A603" s="68">
        <v>4263</v>
      </c>
      <c r="B603" s="3" t="s">
        <v>833</v>
      </c>
      <c r="C603" s="4">
        <v>8000</v>
      </c>
      <c r="D603" s="4">
        <v>8000</v>
      </c>
      <c r="E603" s="4">
        <v>3927</v>
      </c>
      <c r="F603" s="14">
        <f>E603/D603*100</f>
        <v>49.0875</v>
      </c>
    </row>
    <row r="604" spans="1:6" ht="21" customHeight="1">
      <c r="A604" s="68">
        <v>43</v>
      </c>
      <c r="B604" s="3" t="s">
        <v>909</v>
      </c>
      <c r="C604" s="4">
        <f aca="true" t="shared" si="76" ref="C604:E605">C605</f>
        <v>500</v>
      </c>
      <c r="D604" s="4">
        <f t="shared" si="76"/>
        <v>500</v>
      </c>
      <c r="E604" s="4">
        <f t="shared" si="76"/>
        <v>265</v>
      </c>
      <c r="F604" s="14">
        <f>E604/D604*100</f>
        <v>53</v>
      </c>
    </row>
    <row r="605" spans="1:6" ht="18" customHeight="1">
      <c r="A605" s="68">
        <v>431</v>
      </c>
      <c r="B605" s="3" t="s">
        <v>910</v>
      </c>
      <c r="C605" s="4">
        <f t="shared" si="76"/>
        <v>500</v>
      </c>
      <c r="D605" s="4">
        <f t="shared" si="76"/>
        <v>500</v>
      </c>
      <c r="E605" s="4">
        <f t="shared" si="76"/>
        <v>265</v>
      </c>
      <c r="F605" s="14">
        <f>E605/D605*100</f>
        <v>53</v>
      </c>
    </row>
    <row r="606" spans="1:6" ht="15" customHeight="1">
      <c r="A606" s="68">
        <v>4312</v>
      </c>
      <c r="B606" s="3" t="s">
        <v>911</v>
      </c>
      <c r="C606" s="4">
        <v>500</v>
      </c>
      <c r="D606" s="4">
        <v>500</v>
      </c>
      <c r="E606" s="4">
        <v>265</v>
      </c>
      <c r="F606" s="14">
        <f>E606/D606*100</f>
        <v>53</v>
      </c>
    </row>
    <row r="607" spans="1:6" ht="26.25" customHeight="1">
      <c r="A607" s="3"/>
      <c r="B607" s="84" t="s">
        <v>29</v>
      </c>
      <c r="C607" s="85">
        <f>C6</f>
        <v>48548750</v>
      </c>
      <c r="D607" s="85">
        <f>D6</f>
        <v>48548750</v>
      </c>
      <c r="E607" s="85">
        <f>E6</f>
        <v>42758549</v>
      </c>
      <c r="F607" s="14">
        <f t="shared" si="75"/>
        <v>88.07342928499705</v>
      </c>
    </row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</sheetData>
  <sheetProtection/>
  <mergeCells count="118">
    <mergeCell ref="A554:B554"/>
    <mergeCell ref="A555:B555"/>
    <mergeCell ref="A556:B556"/>
    <mergeCell ref="A557:B557"/>
    <mergeCell ref="A8:B8"/>
    <mergeCell ref="A9:B9"/>
    <mergeCell ref="A11:B11"/>
    <mergeCell ref="A12:B12"/>
    <mergeCell ref="A10:B10"/>
    <mergeCell ref="A13:B13"/>
    <mergeCell ref="A7:B7"/>
    <mergeCell ref="A6:B6"/>
    <mergeCell ref="A498:B498"/>
    <mergeCell ref="A499:B499"/>
    <mergeCell ref="A500:B500"/>
    <mergeCell ref="A501:B501"/>
    <mergeCell ref="A445:B445"/>
    <mergeCell ref="A134:B134"/>
    <mergeCell ref="A171:B171"/>
    <mergeCell ref="A175:B175"/>
    <mergeCell ref="A559:B559"/>
    <mergeCell ref="A450:B450"/>
    <mergeCell ref="A454:B454"/>
    <mergeCell ref="A455:B455"/>
    <mergeCell ref="A472:B472"/>
    <mergeCell ref="A502:B502"/>
    <mergeCell ref="A468:B468"/>
    <mergeCell ref="A503:B503"/>
    <mergeCell ref="A493:B493"/>
    <mergeCell ref="A484:B484"/>
    <mergeCell ref="A422:B422"/>
    <mergeCell ref="A325:B325"/>
    <mergeCell ref="A179:B179"/>
    <mergeCell ref="A2:F2"/>
    <mergeCell ref="A4:B4"/>
    <mergeCell ref="A5:B5"/>
    <mergeCell ref="A326:B326"/>
    <mergeCell ref="A365:B365"/>
    <mergeCell ref="A215:B215"/>
    <mergeCell ref="A258:B258"/>
    <mergeCell ref="A382:B382"/>
    <mergeCell ref="A127:B127"/>
    <mergeCell ref="A386:B386"/>
    <mergeCell ref="A395:B395"/>
    <mergeCell ref="A226:B226"/>
    <mergeCell ref="A227:B227"/>
    <mergeCell ref="A249:B249"/>
    <mergeCell ref="A162:B162"/>
    <mergeCell ref="A166:B166"/>
    <mergeCell ref="A262:B262"/>
    <mergeCell ref="A558:B558"/>
    <mergeCell ref="A427:B427"/>
    <mergeCell ref="A476:B476"/>
    <mergeCell ref="A416:B416"/>
    <mergeCell ref="A417:B417"/>
    <mergeCell ref="A250:B250"/>
    <mergeCell ref="A254:B254"/>
    <mergeCell ref="A553:B553"/>
    <mergeCell ref="A283:B283"/>
    <mergeCell ref="A288:B288"/>
    <mergeCell ref="A497:B497"/>
    <mergeCell ref="A191:B191"/>
    <mergeCell ref="A241:B241"/>
    <mergeCell ref="A338:B338"/>
    <mergeCell ref="A343:B343"/>
    <mergeCell ref="A263:B263"/>
    <mergeCell ref="A289:B289"/>
    <mergeCell ref="A295:B295"/>
    <mergeCell ref="A489:B489"/>
    <mergeCell ref="A317:B317"/>
    <mergeCell ref="A209:B209"/>
    <mergeCell ref="A210:B210"/>
    <mergeCell ref="A222:B222"/>
    <mergeCell ref="A142:B142"/>
    <mergeCell ref="A146:B146"/>
    <mergeCell ref="A155:B155"/>
    <mergeCell ref="A214:B214"/>
    <mergeCell ref="A187:B187"/>
    <mergeCell ref="A595:B595"/>
    <mergeCell ref="A279:B279"/>
    <mergeCell ref="A549:B549"/>
    <mergeCell ref="A440:B440"/>
    <mergeCell ref="A441:B441"/>
    <mergeCell ref="A271:B271"/>
    <mergeCell ref="A278:B278"/>
    <mergeCell ref="A321:B321"/>
    <mergeCell ref="A372:B372"/>
    <mergeCell ref="A421:B421"/>
    <mergeCell ref="A14:B14"/>
    <mergeCell ref="A204:B204"/>
    <mergeCell ref="A170:B170"/>
    <mergeCell ref="A183:B183"/>
    <mergeCell ref="A195:B195"/>
    <mergeCell ref="A196:B196"/>
    <mergeCell ref="A200:B200"/>
    <mergeCell ref="A15:B15"/>
    <mergeCell ref="A96:B96"/>
    <mergeCell ref="A77:B77"/>
    <mergeCell ref="A45:B45"/>
    <mergeCell ref="A65:B65"/>
    <mergeCell ref="A97:B97"/>
    <mergeCell ref="A103:B103"/>
    <mergeCell ref="A78:B78"/>
    <mergeCell ref="A151:B151"/>
    <mergeCell ref="A104:B104"/>
    <mergeCell ref="A114:B114"/>
    <mergeCell ref="A138:B138"/>
    <mergeCell ref="A118:B118"/>
    <mergeCell ref="A245:B245"/>
    <mergeCell ref="A399:B399"/>
    <mergeCell ref="A237:B237"/>
    <mergeCell ref="A64:B64"/>
    <mergeCell ref="A54:B54"/>
    <mergeCell ref="A108:B108"/>
    <mergeCell ref="A147:B147"/>
    <mergeCell ref="A156:B156"/>
    <mergeCell ref="A122:B122"/>
    <mergeCell ref="A126:B126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2018-05-16T11:49:43Z</cp:lastPrinted>
  <dcterms:created xsi:type="dcterms:W3CDTF">2004-01-09T13:07:12Z</dcterms:created>
  <dcterms:modified xsi:type="dcterms:W3CDTF">2018-06-12T09:00:36Z</dcterms:modified>
  <cp:category/>
  <cp:version/>
  <cp:contentType/>
  <cp:contentStatus/>
</cp:coreProperties>
</file>