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7"/>
  </bookViews>
  <sheets>
    <sheet name="TABLICA 1-3" sheetId="1" r:id="rId1"/>
    <sheet name="TABLICA 4-5" sheetId="2" r:id="rId2"/>
    <sheet name="TABLICA 6" sheetId="3" r:id="rId3"/>
    <sheet name="TABLICA 7" sheetId="4" r:id="rId4"/>
    <sheet name="TABLICA 8" sheetId="5" r:id="rId5"/>
    <sheet name="TABLICA 9" sheetId="6" r:id="rId6"/>
    <sheet name="TABLICA 10" sheetId="7" r:id="rId7"/>
    <sheet name="TABLICA 11" sheetId="8" r:id="rId8"/>
  </sheets>
  <definedNames/>
  <calcPr fullCalcOnLoad="1"/>
</workbook>
</file>

<file path=xl/sharedStrings.xml><?xml version="1.0" encoding="utf-8"?>
<sst xmlns="http://schemas.openxmlformats.org/spreadsheetml/2006/main" count="2185" uniqueCount="1234">
  <si>
    <t xml:space="preserve">  RASHODI ZA USLUGE </t>
  </si>
  <si>
    <t xml:space="preserve">  Usluge promidžbe i informiranja </t>
  </si>
  <si>
    <t xml:space="preserve">  Ostale usluge </t>
  </si>
  <si>
    <t xml:space="preserve">  OSTALI NESPOMENUTI RASHODI POSL. </t>
  </si>
  <si>
    <t xml:space="preserve">  Premije osiguranja </t>
  </si>
  <si>
    <t xml:space="preserve">  Ostali nespomenuti rashodi </t>
  </si>
  <si>
    <t xml:space="preserve">  OSTALI RASHODI </t>
  </si>
  <si>
    <t xml:space="preserve">  IZVANREDNI RASHODI </t>
  </si>
  <si>
    <t xml:space="preserve">  Nepredviđeni rashodi - proračunska pričuva </t>
  </si>
  <si>
    <t xml:space="preserve">  PROIZVEDENA DUGOTRAJNA IMOVINA </t>
  </si>
  <si>
    <t xml:space="preserve">  POSTROJENJA I OPREMA </t>
  </si>
  <si>
    <t xml:space="preserve">  Uredska oprema i namještaj </t>
  </si>
  <si>
    <t xml:space="preserve">  Komunikacijska oprema </t>
  </si>
  <si>
    <t xml:space="preserve">  Oprema za održavanje i zaštitu </t>
  </si>
  <si>
    <t xml:space="preserve">  NEMATERIJALNA PROIZVED. IMOVINA </t>
  </si>
  <si>
    <t xml:space="preserve">  Ulaganje u računalne programe </t>
  </si>
  <si>
    <t>RASHODI POSLOVANJA</t>
  </si>
  <si>
    <t xml:space="preserve">  OSTALI NESP. RASHODI POSLOVANJA </t>
  </si>
  <si>
    <t xml:space="preserve">  Naknade članovima upravnog vijeća </t>
  </si>
  <si>
    <t xml:space="preserve">  RASHODI ZA MATERIJAL I ENERGIJU </t>
  </si>
  <si>
    <t xml:space="preserve">  Uredski materijal i ostali mat.rashodi </t>
  </si>
  <si>
    <t xml:space="preserve">  Materijal i djelovi za tekuće i inv.održavanje </t>
  </si>
  <si>
    <t xml:space="preserve">  Sitni inventar </t>
  </si>
  <si>
    <t xml:space="preserve">  Usluge telefona, pošte i prijevoza </t>
  </si>
  <si>
    <t xml:space="preserve">  Intelektualne i osobne usluge  </t>
  </si>
  <si>
    <t xml:space="preserve">  OSTALI NESPOMENUTI RASHODI </t>
  </si>
  <si>
    <t xml:space="preserve">  RASHODI ZA NABAVU NEFIN. IMOVINE </t>
  </si>
  <si>
    <t xml:space="preserve">  KNJIGE, UMJ.DJELA I OSTALE VRIJED. </t>
  </si>
  <si>
    <t xml:space="preserve">  Knjige u knjižnici </t>
  </si>
  <si>
    <t xml:space="preserve">  UKUPNO RASHODI I IZDACI 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</si>
  <si>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</si>
  <si>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</si>
  <si>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</si>
  <si>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</si>
  <si>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</si>
  <si>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</si>
  <si>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 xml:space="preserve">  Intelektualne i osobne usluge </t>
  </si>
  <si>
    <t xml:space="preserve">   Reprezentacija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</si>
  <si>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</si>
  <si>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</si>
  <si>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</si>
  <si>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</si>
  <si>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</si>
  <si>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</si>
  <si>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</si>
  <si>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</si>
  <si>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</si>
  <si>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</si>
  <si>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</si>
  <si>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</si>
  <si>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</si>
  <si>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</si>
  <si>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</si>
  <si>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</si>
  <si>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</si>
  <si>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</si>
  <si>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</si>
  <si>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</si>
  <si>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</si>
  <si>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RASHODI POSLOVANJA</t>
  </si>
  <si>
    <t xml:space="preserve">  FINANCIJSKI RASHODI </t>
  </si>
  <si>
    <t xml:space="preserve">  OSTALI FINANCIJSKI RASHODI</t>
  </si>
  <si>
    <t xml:space="preserve">  Bankarske usluge i usluge platnog prometa</t>
  </si>
  <si>
    <t xml:space="preserve">  Zatezne kamate</t>
  </si>
  <si>
    <t xml:space="preserve">  MATERIJALNI RASHODI</t>
  </si>
  <si>
    <t xml:space="preserve">  OSTALI RASHODI POSLOVANJA</t>
  </si>
  <si>
    <t xml:space="preserve">  Rashodi za protupožarnu zaštitu</t>
  </si>
  <si>
    <t xml:space="preserve">  DONACIJE I OSTALI RASHODI</t>
  </si>
  <si>
    <t xml:space="preserve">  TEKUĆE DONACIJE</t>
  </si>
  <si>
    <t xml:space="preserve">  - Sufinanciranje cijene prijevoza</t>
  </si>
  <si>
    <t xml:space="preserve">  Tekuće donacije u novcu</t>
  </si>
  <si>
    <t xml:space="preserve">  RASHODI ZA MATERIJAL I ENERGIJU</t>
  </si>
  <si>
    <t xml:space="preserve">  Materijal i djelovi za tekuće i invest.održ.</t>
  </si>
  <si>
    <t xml:space="preserve">  RASHODI ZA USLUGE</t>
  </si>
  <si>
    <t xml:space="preserve">  Usluge tekućeg i investicijskog održavanja</t>
  </si>
  <si>
    <t xml:space="preserve">  RASHODI ZA NABAVU NEFIN. IMOVINE</t>
  </si>
  <si>
    <t xml:space="preserve">  DODATNA ULAGANJA NA NEF.IMOVINI</t>
  </si>
  <si>
    <t xml:space="preserve">  DODATNA ULAG. NA GRAĐ.OBJEKTIMA</t>
  </si>
  <si>
    <t xml:space="preserve">  SUBVENCIJE</t>
  </si>
  <si>
    <t xml:space="preserve">  SUBVENCIJE IZVAN JAVNOG SEKTORA</t>
  </si>
  <si>
    <t xml:space="preserve">  Subvencije poljoprivrednicima</t>
  </si>
  <si>
    <t xml:space="preserve">  Materijal i djelovi za održavanje cesta</t>
  </si>
  <si>
    <t xml:space="preserve">  RASHODI ZA  NEPROIZVED. IMOVINU </t>
  </si>
  <si>
    <t xml:space="preserve">  PRIRODNA BOGATSTVA </t>
  </si>
  <si>
    <t xml:space="preserve">  RASHODI ZA PROIZ.DUGOTR. IMOVINU</t>
  </si>
  <si>
    <t xml:space="preserve">  GRAĐEVINSKI OBJEKTI</t>
  </si>
  <si>
    <t xml:space="preserve">  KAPITALNE POMOĆI</t>
  </si>
  <si>
    <t xml:space="preserve">  Geodetsko-katastarske usluge</t>
  </si>
  <si>
    <t xml:space="preserve">  NEMATERIJALNA PROIZVED. IMOVINA</t>
  </si>
  <si>
    <t xml:space="preserve">  Prijenosi Hvarskom vodovodu Jelsa</t>
  </si>
  <si>
    <t xml:space="preserve">  Materijal za tekuće i invest.održavanje jav.rasv.</t>
  </si>
  <si>
    <t xml:space="preserve">  Materijal za tekuće i invest.održavanje </t>
  </si>
  <si>
    <t xml:space="preserve">  Usluge tekućeg i investicijskog održavanja </t>
  </si>
  <si>
    <t xml:space="preserve">  Komunalne usluge </t>
  </si>
  <si>
    <t xml:space="preserve">  KAPITALNE DONACIJE</t>
  </si>
  <si>
    <t xml:space="preserve">  TEKUĆE DONACIJE </t>
  </si>
  <si>
    <t xml:space="preserve">  Tekuće donacije u novcu </t>
  </si>
  <si>
    <t xml:space="preserve">  Tekuće donacije sportskim društvima </t>
  </si>
  <si>
    <t xml:space="preserve">  - Nogometni klub Hvar</t>
  </si>
  <si>
    <t xml:space="preserve">  - Nogometni klub "Levanda" V.Grablje</t>
  </si>
  <si>
    <t xml:space="preserve">  - Muški rukometni klub Hvar</t>
  </si>
  <si>
    <t xml:space="preserve">  - Ženski rukometni klub Hvar</t>
  </si>
  <si>
    <t xml:space="preserve">  - Boćarski klub "Zlatan otok" Sv.Nedjelja</t>
  </si>
  <si>
    <t>3236</t>
  </si>
  <si>
    <t xml:space="preserve">  Veterinarske usluge</t>
  </si>
  <si>
    <t xml:space="preserve"> Zdravstvene i veterinarske usluge</t>
  </si>
  <si>
    <t xml:space="preserve">  Sitni inventar</t>
  </si>
  <si>
    <t xml:space="preserve">  Najam prostora za održavanje priredbi</t>
  </si>
  <si>
    <t xml:space="preserve">  Usluge promidžbe i informiranja</t>
  </si>
  <si>
    <t xml:space="preserve">  Intelektualne i osobne usluge -honorari i sl.</t>
  </si>
  <si>
    <t xml:space="preserve">  OSTALI NESPOMENUTI RASHODI POSL.</t>
  </si>
  <si>
    <t xml:space="preserve">  Reprezentacija</t>
  </si>
  <si>
    <t xml:space="preserve">  Ostali nespomenuti rashodi poslovanja</t>
  </si>
  <si>
    <t xml:space="preserve">  Tekuće donacije udrugama u kulturi</t>
  </si>
  <si>
    <t xml:space="preserve">  - Dramski studio mladih Hvar</t>
  </si>
  <si>
    <t xml:space="preserve">  - Folklorno društvo "Šaltin" Hvar</t>
  </si>
  <si>
    <t xml:space="preserve">  - GSU "Stela Maris" Hvar</t>
  </si>
  <si>
    <t xml:space="preserve">  - Donacije polit.strankama zastupljenim u GV</t>
  </si>
  <si>
    <t xml:space="preserve">  NAKNADE GRAĐANIMA I KUĆANSTVIMA</t>
  </si>
  <si>
    <t xml:space="preserve">  NAKNADE GRAĐ. I KUĆ. IZ PRORAČUNA</t>
  </si>
  <si>
    <t xml:space="preserve">  Naknade građanima i kućanstvima u novcu</t>
  </si>
  <si>
    <t xml:space="preserve">  - Jednokratne novčane pomoći</t>
  </si>
  <si>
    <t xml:space="preserve">  Naknade građanima i kućanstvima u naravi</t>
  </si>
  <si>
    <t xml:space="preserve">  - Troškovi borbe protiv ovisnosti</t>
  </si>
  <si>
    <t xml:space="preserve">  - Subvencije boravka djece u vrtiću</t>
  </si>
  <si>
    <t xml:space="preserve">  - Subvencije stacionara</t>
  </si>
  <si>
    <t xml:space="preserve">  - Ostale naknade u naravi</t>
  </si>
  <si>
    <t xml:space="preserve">  Stipendije i školarine</t>
  </si>
  <si>
    <t xml:space="preserve">  - naknade za troškove stanovanja</t>
  </si>
  <si>
    <t xml:space="preserve">  PROIZVEDENA DUGOTRAJNA IMOVINA</t>
  </si>
  <si>
    <t xml:space="preserve">  Dom za starije "Novak Leonidas"</t>
  </si>
  <si>
    <t xml:space="preserve">  RASHODI ZA ZAPOSLENE </t>
  </si>
  <si>
    <t xml:space="preserve">  Plaće za redovan rad </t>
  </si>
  <si>
    <t xml:space="preserve">  OSTALI RASHODI ZA ZAPOSLENE </t>
  </si>
  <si>
    <t xml:space="preserve">  Ostali rashodi za zaposlene </t>
  </si>
  <si>
    <t xml:space="preserve">  DOPRINOSI NA PLAĆE </t>
  </si>
  <si>
    <t xml:space="preserve">  - Pomoći za novorođenu djecu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</si>
  <si>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</si>
  <si>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</si>
  <si>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</si>
  <si>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 xml:space="preserve">  Energija - javna rasvjeta </t>
  </si>
  <si>
    <t>32</t>
  </si>
  <si>
    <t>323</t>
  </si>
  <si>
    <t>3232</t>
  </si>
  <si>
    <t xml:space="preserve">  Gorska služba spašavanja - tekuća donacija</t>
  </si>
  <si>
    <t xml:space="preserve">  DVD Hvar - tekuća donacija</t>
  </si>
  <si>
    <t xml:space="preserve">  - Jedriličarski klub "Zvir" Hvar</t>
  </si>
  <si>
    <t xml:space="preserve">  - Udruga "Pjover" V.Grablje</t>
  </si>
  <si>
    <t xml:space="preserve">  Održavanje oborinske i fekalne kanalizacije</t>
  </si>
  <si>
    <t xml:space="preserve">  Energija</t>
  </si>
  <si>
    <t xml:space="preserve">  OSTALI NESPOMENUTI RASHODI POSLOVANJA</t>
  </si>
  <si>
    <t xml:space="preserve">  Oprema i namještaj</t>
  </si>
  <si>
    <t xml:space="preserve">  NAKNADE TROŠKOVA ZAPOSLENIMA</t>
  </si>
  <si>
    <t>3212</t>
  </si>
  <si>
    <t xml:space="preserve">  Naknada za prijevoz na posao i s posla</t>
  </si>
  <si>
    <t>Naknada prijevoza na posao i s posla</t>
  </si>
  <si>
    <t xml:space="preserve"> Naknada za prijevoz na posao i s posla</t>
  </si>
  <si>
    <t xml:space="preserve">382 </t>
  </si>
  <si>
    <t>3821</t>
  </si>
  <si>
    <t xml:space="preserve">  Uređenje i održavanje sportskih terena</t>
  </si>
  <si>
    <t xml:space="preserve">  Tekuće donacije vjerskim zajednicama</t>
  </si>
  <si>
    <t>GRAD HVAR</t>
  </si>
  <si>
    <t xml:space="preserve"> Dodatna ulaganja na građevinskim objektima</t>
  </si>
  <si>
    <t xml:space="preserve">  Kapital. donacija DVD-u za dovršetak vatrogas.doma</t>
  </si>
  <si>
    <t xml:space="preserve">  Ostale usluge</t>
  </si>
  <si>
    <t xml:space="preserve">  - kapitalne pomoći iz županijskog proračuna</t>
  </si>
  <si>
    <t xml:space="preserve">  - tekuće pomoći iz državnog proračuna</t>
  </si>
  <si>
    <t xml:space="preserve">  - tekuće pomoći iz županijskog proračuna</t>
  </si>
  <si>
    <t xml:space="preserve">  - kapitalne pomoći iz državnog proračuna</t>
  </si>
  <si>
    <t xml:space="preserve"> - kamate na oročena sredstva</t>
  </si>
  <si>
    <t xml:space="preserve"> - naknade za koncesije na pomorskom dobru</t>
  </si>
  <si>
    <t xml:space="preserve"> - ostale nespomenute kazne</t>
  </si>
  <si>
    <t xml:space="preserve"> - tekuće donacije neprofitnih organizacija</t>
  </si>
  <si>
    <t xml:space="preserve"> - prihodi od prodaje građevinskog zemljišta</t>
  </si>
  <si>
    <t xml:space="preserve"> Prihodi od prodaje stambenih objekata</t>
  </si>
  <si>
    <t xml:space="preserve">  Razvoj sustava zaštite i spašavanja</t>
  </si>
  <si>
    <t>422</t>
  </si>
  <si>
    <t xml:space="preserve">  POSTROJENJA I OPREMA</t>
  </si>
  <si>
    <t>4227</t>
  </si>
  <si>
    <t>421</t>
  </si>
  <si>
    <t>4213</t>
  </si>
  <si>
    <t xml:space="preserve">  Izgradnja javnih površina</t>
  </si>
  <si>
    <t>/u kunama/</t>
  </si>
  <si>
    <t xml:space="preserve">  Naknade članovima vijeća za koncesije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</si>
  <si>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</si>
  <si>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</si>
  <si>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</si>
  <si>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</si>
  <si>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</si>
  <si>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</si>
  <si>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</si>
  <si>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</si>
  <si>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</si>
  <si>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</si>
  <si>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</si>
  <si>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</si>
  <si>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Tekuće pomoći iz proračuna</t>
  </si>
  <si>
    <t xml:space="preserve"> Kapitalne pomoći iz proračuna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</si>
  <si>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</si>
  <si>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</si>
  <si>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</si>
  <si>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NEFINANCIJSKE IMOVINE</t>
  </si>
  <si>
    <t xml:space="preserve"> Naknada za koncesije</t>
  </si>
  <si>
    <t xml:space="preserve"> Prihodi od zakupa i iznajmljivanja imovine</t>
  </si>
  <si>
    <t xml:space="preserve"> PRIH. OD  PRISTOJBI I PO POSEBNIM PROPISIMA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</si>
  <si>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</si>
  <si>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</si>
  <si>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</si>
  <si>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</si>
  <si>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</si>
  <si>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</si>
  <si>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</si>
  <si>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</si>
  <si>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</si>
  <si>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</si>
  <si>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</si>
  <si>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</si>
  <si>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</si>
  <si>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</si>
  <si>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</si>
  <si>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</si>
  <si>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</si>
  <si>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</si>
  <si>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</si>
  <si>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 Održavanje i sanacija divljih odlagališta otpada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</si>
  <si>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</si>
  <si>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</si>
  <si>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</si>
  <si>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</si>
  <si>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</si>
  <si>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</si>
  <si>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</si>
  <si>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</si>
  <si>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</si>
  <si>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</si>
  <si>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</si>
  <si>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</si>
  <si>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</si>
  <si>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</si>
  <si>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Subvencije poljoprivrednicima, obrtnicima i poduzetnicima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</si>
  <si>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</si>
  <si>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</si>
  <si>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</si>
  <si>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</si>
  <si>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</si>
  <si>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</si>
  <si>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</si>
  <si>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</si>
  <si>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</si>
  <si>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</si>
  <si>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</si>
  <si>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</si>
  <si>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</si>
  <si>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</si>
  <si>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</si>
  <si>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</si>
  <si>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</si>
  <si>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</si>
  <si>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 VIŠAK/MANJAK</t>
  </si>
  <si>
    <t xml:space="preserve"> PRIHODI  POSLOVANJA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</si>
  <si>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</si>
  <si>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</si>
  <si>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</si>
  <si>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- porez na potrošnju</t>
  </si>
  <si>
    <t xml:space="preserve"> - porez na tvrtku odnosno naziv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</si>
  <si>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</si>
  <si>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</si>
  <si>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</si>
  <si>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</si>
  <si>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</si>
  <si>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</si>
  <si>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</si>
  <si>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</si>
  <si>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</si>
  <si>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</si>
  <si>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</si>
  <si>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</si>
  <si>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</si>
  <si>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</si>
  <si>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</si>
  <si>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</si>
  <si>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</si>
  <si>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</si>
  <si>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</si>
  <si>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 xml:space="preserve">  MATERIJALNI RASHODI </t>
  </si>
  <si>
    <t>3221</t>
  </si>
  <si>
    <t xml:space="preserve">  Uredski i ostali materijal</t>
  </si>
  <si>
    <t xml:space="preserve">  Intelektualne i osobne usluge</t>
  </si>
  <si>
    <t xml:space="preserve">  Uredski materijal i ostali materijalni rashodi</t>
  </si>
  <si>
    <t xml:space="preserve"> - prih. na temelju refund. rashoda prethod. god.</t>
  </si>
  <si>
    <t xml:space="preserve"> - prihodi od ulazaka u tvrđavu "Španjola"</t>
  </si>
  <si>
    <t xml:space="preserve">  Materijal i djelovi za tekuće i invest. održavanje</t>
  </si>
  <si>
    <t xml:space="preserve">  - Udruga turističkih vodiča Hvar</t>
  </si>
  <si>
    <t xml:space="preserve"> IZDACI ZA FINANC. IMOVINU I OTPLATE ZAJMOVA</t>
  </si>
  <si>
    <t xml:space="preserve"> GLAVA 00102:   DJEČJI VRTIĆ HVAR</t>
  </si>
  <si>
    <t xml:space="preserve">  Prihodi vodnog gospodarsta</t>
  </si>
  <si>
    <t xml:space="preserve"> KOMUNALNI DOPRINOSI I NAKNADE</t>
  </si>
  <si>
    <t xml:space="preserve"> Komunalni doprinosi</t>
  </si>
  <si>
    <t xml:space="preserve"> Komunalne naknade</t>
  </si>
  <si>
    <t xml:space="preserve"> Prihodi od pružanja usluga</t>
  </si>
  <si>
    <t xml:space="preserve"> Ostali nespomenuti prihodi</t>
  </si>
  <si>
    <t xml:space="preserve"> KAZNE, UPRAVNE MJERE I OSTALI PRIHODI</t>
  </si>
  <si>
    <t xml:space="preserve"> K A Z N E  I  UPRAVNE MJERE</t>
  </si>
  <si>
    <t>329</t>
  </si>
  <si>
    <t xml:space="preserve"> - prihodi od nak. za eksploatac.mineralnih sirovina</t>
  </si>
  <si>
    <t>42</t>
  </si>
  <si>
    <t xml:space="preserve">  RASH. ZA NABAVU PROIZV. DUGOTRAJ.IMOVINE</t>
  </si>
  <si>
    <t xml:space="preserve">  Uređaji, strojevi i oprema za ostale namjene</t>
  </si>
  <si>
    <t xml:space="preserve"> Uređaji, strojevi i oprema za ostale namjene</t>
  </si>
  <si>
    <t>OSTALI NESPOMENUTI RASHODI POSLOVANJA</t>
  </si>
  <si>
    <t>4214</t>
  </si>
  <si>
    <t xml:space="preserve">  Ostali građevinski objekti - gradsko groblje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</si>
  <si>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</si>
  <si>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</si>
  <si>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</si>
  <si>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</si>
  <si>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</si>
  <si>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</si>
  <si>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</si>
  <si>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</si>
  <si>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</si>
  <si>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</si>
  <si>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</si>
  <si>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</si>
  <si>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</si>
  <si>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</si>
  <si>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</si>
  <si>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</si>
  <si>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</si>
  <si>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</si>
  <si>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</si>
  <si>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</si>
  <si>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</si>
  <si>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</si>
  <si>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</si>
  <si>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</si>
  <si>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</si>
  <si>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PLAĆE (Bruto)</t>
  </si>
  <si>
    <t xml:space="preserve"> OSTALI PRIHODI</t>
  </si>
  <si>
    <t xml:space="preserve"> Ostali prihodi</t>
  </si>
  <si>
    <t xml:space="preserve"> RASHODI ZA NABAVU PROIZV. DUGOTR. IMOVINE</t>
  </si>
  <si>
    <t xml:space="preserve">  Dodatna ulaganja na Arsenalu sa Fontikom</t>
  </si>
  <si>
    <t>4212</t>
  </si>
  <si>
    <t xml:space="preserve"> - prihodi od naplate NUV-a</t>
  </si>
  <si>
    <t>3295</t>
  </si>
  <si>
    <t xml:space="preserve"> Pristojbe i naknade</t>
  </si>
  <si>
    <t xml:space="preserve">   RASHODI ZA USLUGE</t>
  </si>
  <si>
    <t xml:space="preserve">   Usluge promidžbe i informiranja</t>
  </si>
  <si>
    <t xml:space="preserve">  Pristojbe i naknade</t>
  </si>
  <si>
    <t xml:space="preserve">  Smještaj i prehrana sezonskih policajaca</t>
  </si>
  <si>
    <t xml:space="preserve">  Otkup zemljišta za ceste i puteve</t>
  </si>
  <si>
    <t>3239</t>
  </si>
  <si>
    <t xml:space="preserve">  Otkup zemljišta (za izgradnju groblja)</t>
  </si>
  <si>
    <t xml:space="preserve">  Ostale usluge (čišćenje obalnog pojasa i sl.) </t>
  </si>
  <si>
    <t xml:space="preserve">  Doprinosi za obvezno zdravstveno osiguranje </t>
  </si>
  <si>
    <t xml:space="preserve">  Doprinos za obvezno osig u slučaju nezaposlenosti </t>
  </si>
  <si>
    <t xml:space="preserve">   Naknada troškova osobama izvan radnog odnosa</t>
  </si>
  <si>
    <t xml:space="preserve">  - vodni doprinos (8% doznaka Hrv.voda)</t>
  </si>
  <si>
    <t>Ostale usluge</t>
  </si>
  <si>
    <t xml:space="preserve">3235 </t>
  </si>
  <si>
    <t>Zakupnine i najamnine</t>
  </si>
  <si>
    <t xml:space="preserve">  - Boćarski klub Ružmarin - Hvar</t>
  </si>
  <si>
    <t xml:space="preserve">   Nak. članovima GV, zamjen.gradonač. i rad. tijelima</t>
  </si>
  <si>
    <t>Gradski proračun</t>
  </si>
  <si>
    <t xml:space="preserve"> PRIH. OD PRODAJE NEFINANCIJSKE IMOVINE</t>
  </si>
  <si>
    <t xml:space="preserve"> - prih. od prodaje stanova i ostalih stamb.objekata</t>
  </si>
  <si>
    <t xml:space="preserve"> NAKNADA TROŠK. OSOBAMA IZVAN RAD.ODNOSA</t>
  </si>
  <si>
    <t xml:space="preserve"> 642</t>
  </si>
  <si>
    <t xml:space="preserve"> 6421</t>
  </si>
  <si>
    <t xml:space="preserve"> 64214</t>
  </si>
  <si>
    <t xml:space="preserve"> 6422</t>
  </si>
  <si>
    <t xml:space="preserve"> 64225</t>
  </si>
  <si>
    <t xml:space="preserve"> 6423</t>
  </si>
  <si>
    <t xml:space="preserve"> 64231</t>
  </si>
  <si>
    <t xml:space="preserve"> 64236</t>
  </si>
  <si>
    <t xml:space="preserve"> 64239</t>
  </si>
  <si>
    <t xml:space="preserve"> 65</t>
  </si>
  <si>
    <t xml:space="preserve"> 651</t>
  </si>
  <si>
    <t xml:space="preserve"> 6512</t>
  </si>
  <si>
    <t xml:space="preserve"> 65129</t>
  </si>
  <si>
    <t xml:space="preserve"> 6513</t>
  </si>
  <si>
    <t xml:space="preserve"> 65139</t>
  </si>
  <si>
    <t xml:space="preserve"> 6514</t>
  </si>
  <si>
    <t xml:space="preserve"> 65141</t>
  </si>
  <si>
    <t xml:space="preserve"> 652</t>
  </si>
  <si>
    <t xml:space="preserve"> 6522</t>
  </si>
  <si>
    <t xml:space="preserve"> 65221</t>
  </si>
  <si>
    <t xml:space="preserve"> 6526</t>
  </si>
  <si>
    <t xml:space="preserve"> 65264</t>
  </si>
  <si>
    <t xml:space="preserve"> 65266</t>
  </si>
  <si>
    <t xml:space="preserve"> 653</t>
  </si>
  <si>
    <t xml:space="preserve"> 6531</t>
  </si>
  <si>
    <t xml:space="preserve"> 65311</t>
  </si>
  <si>
    <t xml:space="preserve"> 6532</t>
  </si>
  <si>
    <t xml:space="preserve"> 65321</t>
  </si>
  <si>
    <t xml:space="preserve"> 66</t>
  </si>
  <si>
    <t xml:space="preserve"> 661</t>
  </si>
  <si>
    <t xml:space="preserve"> 6615</t>
  </si>
  <si>
    <t xml:space="preserve"> 66151</t>
  </si>
  <si>
    <t xml:space="preserve"> 663</t>
  </si>
  <si>
    <t xml:space="preserve"> 6631</t>
  </si>
  <si>
    <t xml:space="preserve"> 66312</t>
  </si>
  <si>
    <t xml:space="preserve"> 68</t>
  </si>
  <si>
    <t xml:space="preserve"> 681</t>
  </si>
  <si>
    <t xml:space="preserve"> 6819</t>
  </si>
  <si>
    <t xml:space="preserve"> 68191</t>
  </si>
  <si>
    <t xml:space="preserve"> 683</t>
  </si>
  <si>
    <t xml:space="preserve"> 6831</t>
  </si>
  <si>
    <t xml:space="preserve"> 7</t>
  </si>
  <si>
    <t xml:space="preserve"> 71</t>
  </si>
  <si>
    <t xml:space="preserve"> 711</t>
  </si>
  <si>
    <t xml:space="preserve"> 7111</t>
  </si>
  <si>
    <t xml:space="preserve"> 71112</t>
  </si>
  <si>
    <t xml:space="preserve"> 72</t>
  </si>
  <si>
    <t xml:space="preserve"> 721</t>
  </si>
  <si>
    <t xml:space="preserve"> 7211</t>
  </si>
  <si>
    <t xml:space="preserve"> 72119</t>
  </si>
  <si>
    <t xml:space="preserve"> 6</t>
  </si>
  <si>
    <t xml:space="preserve"> 61</t>
  </si>
  <si>
    <t xml:space="preserve"> 611</t>
  </si>
  <si>
    <t xml:space="preserve"> 6111</t>
  </si>
  <si>
    <t xml:space="preserve"> 6112</t>
  </si>
  <si>
    <t xml:space="preserve"> 6113</t>
  </si>
  <si>
    <t xml:space="preserve"> 6114</t>
  </si>
  <si>
    <t xml:space="preserve"> 6115</t>
  </si>
  <si>
    <t xml:space="preserve"> 613</t>
  </si>
  <si>
    <t xml:space="preserve"> 6131</t>
  </si>
  <si>
    <t xml:space="preserve"> 61314</t>
  </si>
  <si>
    <t xml:space="preserve"> 61315</t>
  </si>
  <si>
    <t xml:space="preserve"> 6134</t>
  </si>
  <si>
    <t xml:space="preserve"> 61341</t>
  </si>
  <si>
    <t xml:space="preserve"> 614</t>
  </si>
  <si>
    <t xml:space="preserve"> 6142</t>
  </si>
  <si>
    <t xml:space="preserve"> 61424</t>
  </si>
  <si>
    <t xml:space="preserve"> 6145</t>
  </si>
  <si>
    <t xml:space="preserve"> 61453</t>
  </si>
  <si>
    <t xml:space="preserve"> 63</t>
  </si>
  <si>
    <t xml:space="preserve"> 633</t>
  </si>
  <si>
    <t xml:space="preserve"> 6331</t>
  </si>
  <si>
    <t xml:space="preserve"> 63311</t>
  </si>
  <si>
    <t xml:space="preserve"> 63312</t>
  </si>
  <si>
    <t xml:space="preserve"> 6332</t>
  </si>
  <si>
    <t xml:space="preserve"> 63321</t>
  </si>
  <si>
    <t xml:space="preserve"> 63322</t>
  </si>
  <si>
    <t xml:space="preserve"> 634</t>
  </si>
  <si>
    <t xml:space="preserve"> 6342</t>
  </si>
  <si>
    <t xml:space="preserve"> 63425</t>
  </si>
  <si>
    <t xml:space="preserve"> 64</t>
  </si>
  <si>
    <t xml:space="preserve"> 641</t>
  </si>
  <si>
    <t xml:space="preserve"> 6413</t>
  </si>
  <si>
    <t xml:space="preserve"> 64131</t>
  </si>
  <si>
    <t xml:space="preserve"> 64132</t>
  </si>
  <si>
    <t xml:space="preserve"> 3</t>
  </si>
  <si>
    <t xml:space="preserve"> 31</t>
  </si>
  <si>
    <t xml:space="preserve"> 311</t>
  </si>
  <si>
    <t xml:space="preserve"> 3111</t>
  </si>
  <si>
    <t xml:space="preserve"> 312</t>
  </si>
  <si>
    <t xml:space="preserve"> 3121</t>
  </si>
  <si>
    <t xml:space="preserve"> 313</t>
  </si>
  <si>
    <t xml:space="preserve"> 3132</t>
  </si>
  <si>
    <t xml:space="preserve"> 3133</t>
  </si>
  <si>
    <t xml:space="preserve"> 32</t>
  </si>
  <si>
    <t xml:space="preserve"> 321</t>
  </si>
  <si>
    <t xml:space="preserve"> 3211</t>
  </si>
  <si>
    <t xml:space="preserve"> 3212</t>
  </si>
  <si>
    <t xml:space="preserve"> 3213</t>
  </si>
  <si>
    <t xml:space="preserve"> 3214</t>
  </si>
  <si>
    <t xml:space="preserve"> 322</t>
  </si>
  <si>
    <t xml:space="preserve"> 3221</t>
  </si>
  <si>
    <t xml:space="preserve"> 3223</t>
  </si>
  <si>
    <t xml:space="preserve"> 3224</t>
  </si>
  <si>
    <t xml:space="preserve"> 3225</t>
  </si>
  <si>
    <t xml:space="preserve"> 323</t>
  </si>
  <si>
    <t xml:space="preserve"> 3231</t>
  </si>
  <si>
    <t xml:space="preserve"> 3232</t>
  </si>
  <si>
    <t xml:space="preserve"> 3233</t>
  </si>
  <si>
    <t xml:space="preserve"> 3234</t>
  </si>
  <si>
    <t xml:space="preserve"> 3235</t>
  </si>
  <si>
    <t xml:space="preserve"> 3236</t>
  </si>
  <si>
    <t xml:space="preserve"> 3237</t>
  </si>
  <si>
    <t xml:space="preserve"> 3238</t>
  </si>
  <si>
    <t xml:space="preserve"> 3239</t>
  </si>
  <si>
    <t xml:space="preserve"> 324</t>
  </si>
  <si>
    <t xml:space="preserve"> 3241</t>
  </si>
  <si>
    <t xml:space="preserve"> 329</t>
  </si>
  <si>
    <t xml:space="preserve"> 3291</t>
  </si>
  <si>
    <t xml:space="preserve"> 3292</t>
  </si>
  <si>
    <t xml:space="preserve"> 3293</t>
  </si>
  <si>
    <t xml:space="preserve"> 3294</t>
  </si>
  <si>
    <t xml:space="preserve"> 3295</t>
  </si>
  <si>
    <t xml:space="preserve"> 3299</t>
  </si>
  <si>
    <t xml:space="preserve"> 34</t>
  </si>
  <si>
    <t xml:space="preserve"> 343</t>
  </si>
  <si>
    <t xml:space="preserve"> 3431</t>
  </si>
  <si>
    <t xml:space="preserve"> 3433</t>
  </si>
  <si>
    <t xml:space="preserve"> 35</t>
  </si>
  <si>
    <t xml:space="preserve"> 352</t>
  </si>
  <si>
    <t xml:space="preserve"> 3523</t>
  </si>
  <si>
    <t xml:space="preserve"> 37</t>
  </si>
  <si>
    <t xml:space="preserve"> 372</t>
  </si>
  <si>
    <t xml:space="preserve"> 3721</t>
  </si>
  <si>
    <t xml:space="preserve"> 3722</t>
  </si>
  <si>
    <t xml:space="preserve"> 38</t>
  </si>
  <si>
    <t xml:space="preserve"> 381</t>
  </si>
  <si>
    <t xml:space="preserve"> 3811</t>
  </si>
  <si>
    <t xml:space="preserve"> 382</t>
  </si>
  <si>
    <t xml:space="preserve"> 3821</t>
  </si>
  <si>
    <t xml:space="preserve"> 385</t>
  </si>
  <si>
    <t xml:space="preserve"> 3851</t>
  </si>
  <si>
    <t xml:space="preserve"> 386</t>
  </si>
  <si>
    <t xml:space="preserve"> 3861</t>
  </si>
  <si>
    <t xml:space="preserve"> 4</t>
  </si>
  <si>
    <t xml:space="preserve"> 41</t>
  </si>
  <si>
    <t xml:space="preserve"> 411</t>
  </si>
  <si>
    <t xml:space="preserve"> 4111</t>
  </si>
  <si>
    <t xml:space="preserve"> 42</t>
  </si>
  <si>
    <t xml:space="preserve"> 421</t>
  </si>
  <si>
    <t xml:space="preserve"> 4212</t>
  </si>
  <si>
    <t xml:space="preserve"> 4213</t>
  </si>
  <si>
    <t xml:space="preserve"> 4214</t>
  </si>
  <si>
    <t xml:space="preserve"> 422</t>
  </si>
  <si>
    <t xml:space="preserve"> 4221</t>
  </si>
  <si>
    <t xml:space="preserve"> 4222</t>
  </si>
  <si>
    <t xml:space="preserve"> 4223</t>
  </si>
  <si>
    <t xml:space="preserve"> 4227</t>
  </si>
  <si>
    <t xml:space="preserve"> 424</t>
  </si>
  <si>
    <t xml:space="preserve"> 4241</t>
  </si>
  <si>
    <t xml:space="preserve"> 426</t>
  </si>
  <si>
    <t xml:space="preserve"> 4262</t>
  </si>
  <si>
    <t xml:space="preserve"> 4263</t>
  </si>
  <si>
    <t xml:space="preserve"> 45</t>
  </si>
  <si>
    <t xml:space="preserve"> 451</t>
  </si>
  <si>
    <t xml:space="preserve"> 4511</t>
  </si>
  <si>
    <t xml:space="preserve"> 5</t>
  </si>
  <si>
    <t xml:space="preserve"> NAKNADE GRAĐANIMA I KUĆANSTVIMA IZ PRORAČ.</t>
  </si>
  <si>
    <t xml:space="preserve"> DODATNA ULAGANJA NA GRAĐEVIN. OBJEKTIMA</t>
  </si>
  <si>
    <t xml:space="preserve"> RASHODI ZA DODATNA ULAGANJA NA NEFIN. IMOVINI</t>
  </si>
  <si>
    <t xml:space="preserve"> Porez i prirez na doh. od kapitala</t>
  </si>
  <si>
    <t xml:space="preserve"> 64229</t>
  </si>
  <si>
    <t xml:space="preserve"> - prihodi od davanja na korištenje imovine</t>
  </si>
  <si>
    <t xml:space="preserve"> 6429</t>
  </si>
  <si>
    <t xml:space="preserve"> Ostali prihodi od nefinanc.imovine</t>
  </si>
  <si>
    <t xml:space="preserve"> 64299</t>
  </si>
  <si>
    <t xml:space="preserve"> - naknade za legalizaciju objekata</t>
  </si>
  <si>
    <t xml:space="preserve"> 6341</t>
  </si>
  <si>
    <t xml:space="preserve"> 63415</t>
  </si>
  <si>
    <t xml:space="preserve"> 6415</t>
  </si>
  <si>
    <t xml:space="preserve"> 64151</t>
  </si>
  <si>
    <t xml:space="preserve">  - tekuća pomoć Fonda za zaštitu okoliša </t>
  </si>
  <si>
    <t xml:space="preserve"> PRIH.OD PRODAJE ROBA TE PRUŽENIH USLUGA</t>
  </si>
  <si>
    <t xml:space="preserve"> PRIH.OD PRODAJE PROIZVED.DUGOTRAJNE IMOVINE</t>
  </si>
  <si>
    <t>Indeks
4/3</t>
  </si>
  <si>
    <t>Brojčana
oznaka</t>
  </si>
  <si>
    <t>N A Z I V</t>
  </si>
  <si>
    <t xml:space="preserve">   GRADSKO VIJEĆE, GRADONAČELNIK I GRADSKA UPRAVA</t>
  </si>
  <si>
    <t xml:space="preserve">   DJEČJI VRTIĆ HVAR</t>
  </si>
  <si>
    <t xml:space="preserve">   GRADSKA KNJIŽNICA  I ČITAONICA HVAR                     </t>
  </si>
  <si>
    <t xml:space="preserve">  Razdjel: 001</t>
  </si>
  <si>
    <t xml:space="preserve">  Glava: 00101</t>
  </si>
  <si>
    <t xml:space="preserve">  Glava: 00102</t>
  </si>
  <si>
    <t xml:space="preserve">  Glava: 00103</t>
  </si>
  <si>
    <t xml:space="preserve">  PREDSTAVNIČKA I IZVRŠNA TIJELA, GRADSKA UPRAVA
  TE PRORAČUNSKI KORISNICI</t>
  </si>
  <si>
    <t>BROJČANA OZNAKA, NAZIV I RAČUN</t>
  </si>
  <si>
    <t xml:space="preserve">   GLAVA 00101:    GRADSKO VIJEĆE, GRADONAČELNIK
                                   I GRADSKA UPRAVA</t>
  </si>
  <si>
    <t xml:space="preserve">   U K U P N O </t>
  </si>
  <si>
    <t xml:space="preserve"> PRIH.OD PROD.ROBA, PRUŽENIH USL. I DONACIJE</t>
  </si>
  <si>
    <t xml:space="preserve"> 8</t>
  </si>
  <si>
    <t xml:space="preserve"> 81</t>
  </si>
  <si>
    <t xml:space="preserve"> 816</t>
  </si>
  <si>
    <t xml:space="preserve"> 8163</t>
  </si>
  <si>
    <t xml:space="preserve"> - naknade za ostale koncesije</t>
  </si>
  <si>
    <t xml:space="preserve"> 64219</t>
  </si>
  <si>
    <t xml:space="preserve"> 3227</t>
  </si>
  <si>
    <t xml:space="preserve"> Službena, radna i zaštitna odjeća i obuća</t>
  </si>
  <si>
    <t xml:space="preserve"> 51</t>
  </si>
  <si>
    <t xml:space="preserve"> IZDACI ZA DANE ZAJMOVE</t>
  </si>
  <si>
    <t xml:space="preserve"> 516</t>
  </si>
  <si>
    <t xml:space="preserve"> IZDACI ZA DANE ZAJMOVE TRG.DRUŠTVIMA</t>
  </si>
  <si>
    <t xml:space="preserve"> 5163</t>
  </si>
  <si>
    <t xml:space="preserve"> Zajam trg.društvu izvan jav.sektora</t>
  </si>
  <si>
    <t xml:space="preserve">  OSTALI RASHODI</t>
  </si>
  <si>
    <t xml:space="preserve">  Održavanje-uređenje grad.groblja i mrtvačnice</t>
  </si>
  <si>
    <t>3234</t>
  </si>
  <si>
    <t xml:space="preserve">  Komunalne usluge (odvoz smeća sa Paklenih otoka)</t>
  </si>
  <si>
    <t xml:space="preserve">  - Udruga Veterana Momp "ZVIR" o.Hvar</t>
  </si>
  <si>
    <t xml:space="preserve">  - Udruga "Forske užance" Hvar</t>
  </si>
  <si>
    <t xml:space="preserve">  - Darovi djeci predškolskog uzrasta</t>
  </si>
  <si>
    <t>45</t>
  </si>
  <si>
    <t>451</t>
  </si>
  <si>
    <t xml:space="preserve">  DODATNA ULAGANJA NA GRAĐ.OBJEKTIMA</t>
  </si>
  <si>
    <t>4511</t>
  </si>
  <si>
    <t xml:space="preserve"> Program 2001:   Predškolski odgoj</t>
  </si>
  <si>
    <t xml:space="preserve"> Program 3001:   Knjižnična djelatnost</t>
  </si>
  <si>
    <t xml:space="preserve"> T.projekt T3001 02: Kupnja knjižne građe i opreme</t>
  </si>
  <si>
    <t xml:space="preserve">  Računalne usluge</t>
  </si>
  <si>
    <t>3227</t>
  </si>
  <si>
    <t>Službena, radna i zaštitna odjeća i obuća</t>
  </si>
  <si>
    <t xml:space="preserve">        POKRIĆE IZ VIŠKOVA PRETHODNIH GODINA</t>
  </si>
  <si>
    <t xml:space="preserve"> -prihodi od pozitivnih tečajnih razlika</t>
  </si>
  <si>
    <t xml:space="preserve"> 64224</t>
  </si>
  <si>
    <t xml:space="preserve"> - prihodi od zakupa stambenih objekata</t>
  </si>
  <si>
    <t xml:space="preserve"> 65149</t>
  </si>
  <si>
    <t xml:space="preserve"> - naknada za ukrcaj i iskrcaj putnika na obali</t>
  </si>
  <si>
    <t xml:space="preserve"> - prihodi od teleskopa na Fortici</t>
  </si>
  <si>
    <t xml:space="preserve"> 36</t>
  </si>
  <si>
    <t xml:space="preserve"> 366</t>
  </si>
  <si>
    <t xml:space="preserve"> POMOĆI DANE U INOZEM. I UNUTAR OPĆEG PRORAČ.</t>
  </si>
  <si>
    <t xml:space="preserve"> POMOĆI PRORAČ.KORISNICIMA DRUGIH PRORAČUNA</t>
  </si>
  <si>
    <t xml:space="preserve"> 3631</t>
  </si>
  <si>
    <t xml:space="preserve"> Tekuće pomoći unutar općeg proračuna</t>
  </si>
  <si>
    <t xml:space="preserve"> 3661</t>
  </si>
  <si>
    <t xml:space="preserve"> Tekuće pomoći korisnicima drugih proračuna</t>
  </si>
  <si>
    <t xml:space="preserve"> 3662</t>
  </si>
  <si>
    <t xml:space="preserve"> Kapitalne pomoći korisnicima drugih proračuna</t>
  </si>
  <si>
    <t xml:space="preserve"> 65148</t>
  </si>
  <si>
    <t xml:space="preserve"> - naknada za promjenu namjene poljoprivred.zemljišta</t>
  </si>
  <si>
    <t xml:space="preserve"> - prihodi od Hvarskih ljetnih priredbi</t>
  </si>
  <si>
    <t xml:space="preserve"> 4225</t>
  </si>
  <si>
    <t xml:space="preserve"> Instrumenti, uređaji i strojevi</t>
  </si>
  <si>
    <t xml:space="preserve"> Program 1001:  Javna uprava i administracija</t>
  </si>
  <si>
    <t xml:space="preserve"> Aktivnost A1001 01:  Rad gradonačelnika i gradske uprave</t>
  </si>
  <si>
    <t>3235</t>
  </si>
  <si>
    <t xml:space="preserve">  Zakupnine i najamnine</t>
  </si>
  <si>
    <t xml:space="preserve">  Članarine i norme</t>
  </si>
  <si>
    <t>4225</t>
  </si>
  <si>
    <t xml:space="preserve">  Instrumenti, uređaji i strojevi </t>
  </si>
  <si>
    <t xml:space="preserve"> GLAVA 00103:    GRADSKA KNJIŽNICA I ČITAONICA HVAR                     </t>
  </si>
  <si>
    <t xml:space="preserve">  Ured.materijal i ostali mat.rashodi</t>
  </si>
  <si>
    <t xml:space="preserve">  Održavanje nerazvrstanih cesta i dr.prometnica</t>
  </si>
  <si>
    <t xml:space="preserve">  Izgradnja lokalnih cesta i ostalih promet.objekata </t>
  </si>
  <si>
    <t xml:space="preserve">  Kapit.pomoć Komunalnom za sanac.odlagališta i gradnju rec.dvor.</t>
  </si>
  <si>
    <t xml:space="preserve">  RASHODI ZA NABAVU PROIZVOD.DUGOTRAJ.IMOVINE</t>
  </si>
  <si>
    <t xml:space="preserve">  Prostorni planovi i dr.plan.dokumenti</t>
  </si>
  <si>
    <t xml:space="preserve">  Održavanje-uređenje građevina</t>
  </si>
  <si>
    <t xml:space="preserve">  RASHODI ZA PROIZVOD.DUGOTRAJ. IMOVINU</t>
  </si>
  <si>
    <t xml:space="preserve">  Nabava rasvjet.tijela i izgradnja javne rasvjete </t>
  </si>
  <si>
    <t xml:space="preserve">  Uredski i ostali materijal </t>
  </si>
  <si>
    <t xml:space="preserve">  Ostale usluge na JP (čišćenje, pranje, uređenje i sl.) </t>
  </si>
  <si>
    <t xml:space="preserve">  Kapit.pomoć Komunalnom za kupnju opreme za čišćenje JP</t>
  </si>
  <si>
    <t>36</t>
  </si>
  <si>
    <t>366</t>
  </si>
  <si>
    <t xml:space="preserve">  POMOĆI DANE U INOZ. I UNUTAR OPĆEG PRORAČUNA</t>
  </si>
  <si>
    <t xml:space="preserve">  POMOĆI PRORAČUNSKIM KORISNICIMA DRUGIH PRORAČUNA</t>
  </si>
  <si>
    <t>3661</t>
  </si>
  <si>
    <t xml:space="preserve">  Tekuće pomoći Hitnoj medicinskoj pomoći SDŽ</t>
  </si>
  <si>
    <t xml:space="preserve">  Tekuće pomoći zdravstvenim ustanovama SDŽ</t>
  </si>
  <si>
    <t>3662</t>
  </si>
  <si>
    <t xml:space="preserve">  Kapitalne pomoći zdravstvenim ustanovama SDŽ</t>
  </si>
  <si>
    <t xml:space="preserve">  - Sportsko pomorsko ribolovna udruga "Palmižana" Hvar</t>
  </si>
  <si>
    <t xml:space="preserve">  Tekuće pomoći za programske aktivnosti Muzeja HB</t>
  </si>
  <si>
    <t xml:space="preserve">  Tekuće pomoći za održavanje ljetnikovca H.Lucića</t>
  </si>
  <si>
    <t xml:space="preserve">  Kapitalna pomoć za sanaciju crkve Sv.Marak</t>
  </si>
  <si>
    <t xml:space="preserve">  Kapitalna pomoć za otkup spomeničke i arhiv.građe</t>
  </si>
  <si>
    <t xml:space="preserve">  Komunalne usluge</t>
  </si>
  <si>
    <t xml:space="preserve">  Ostale usluge - uređenje prostora</t>
  </si>
  <si>
    <t xml:space="preserve">  Dodatna ulaganja na Palači Vukašinović</t>
  </si>
  <si>
    <t xml:space="preserve">  - Udruga Hrvatski Master šef</t>
  </si>
  <si>
    <t xml:space="preserve">  Kapitalna pomoć Osnovnoj školi Hvar </t>
  </si>
  <si>
    <t>363</t>
  </si>
  <si>
    <t xml:space="preserve">  POMOĆI UNUTAR OPĆEG PRORAČUNA</t>
  </si>
  <si>
    <t>3631</t>
  </si>
  <si>
    <t xml:space="preserve">  Pomoć Gradu Vukovaru za stipendije</t>
  </si>
  <si>
    <t xml:space="preserve">  Tekuće pomoć Srednjoj školi Hvar</t>
  </si>
  <si>
    <t xml:space="preserve">  Kapitalna pomoć Srednjoj školi Hvar </t>
  </si>
  <si>
    <t xml:space="preserve"> 363</t>
  </si>
  <si>
    <t xml:space="preserve"> POMOĆI UNUTAR OPĆEG PRORAČUNA</t>
  </si>
  <si>
    <t xml:space="preserve"> Aktivnost A2001 01: Stručna, administrat. i izvršna tijela vrtića</t>
  </si>
  <si>
    <t xml:space="preserve"> Aktivnost A3001 01: Stručna i izvršna tijela knjižnice</t>
  </si>
  <si>
    <t xml:space="preserve"> 6116</t>
  </si>
  <si>
    <t xml:space="preserve"> 63414</t>
  </si>
  <si>
    <t xml:space="preserve">  - tekuća pomoć Hrvatskih voda</t>
  </si>
  <si>
    <t xml:space="preserve"> 636</t>
  </si>
  <si>
    <t xml:space="preserve"> POMOĆI PRORAČ.KORISNIC.IZ NENADLEŽ.PRORAČ.</t>
  </si>
  <si>
    <t xml:space="preserve"> 6361</t>
  </si>
  <si>
    <t xml:space="preserve"> Tekuće pomoći proračun.korisnicima iz nenadlež.proračuna</t>
  </si>
  <si>
    <t xml:space="preserve">  - tekuća pomoć Minist.obrazovanja za dj.vrtić </t>
  </si>
  <si>
    <t xml:space="preserve">  - tekuća pomoć Županije SDŽ za dj.vrtić </t>
  </si>
  <si>
    <t xml:space="preserve"> 6362</t>
  </si>
  <si>
    <t xml:space="preserve"> 63621</t>
  </si>
  <si>
    <t xml:space="preserve">  - kapitalna pomoći Minist.kulture za Grad.knjižnicu </t>
  </si>
  <si>
    <t xml:space="preserve"> - kamate na depozite po viđenju - Dj.vrtić</t>
  </si>
  <si>
    <t xml:space="preserve"> - kamate na depozite po viđenju - Grad</t>
  </si>
  <si>
    <t xml:space="preserve"> - kamate na depozite po viđenju - Knjižnica</t>
  </si>
  <si>
    <t xml:space="preserve"> - prihodi od zakupa poslovnih objekata</t>
  </si>
  <si>
    <t xml:space="preserve"> - prihodi od zakupa posl.prostora - Dj.vrtić</t>
  </si>
  <si>
    <t xml:space="preserve"> 6524</t>
  </si>
  <si>
    <t xml:space="preserve">  Doprinos za šume</t>
  </si>
  <si>
    <t xml:space="preserve"> 65241</t>
  </si>
  <si>
    <t xml:space="preserve">  - šumski doprinos</t>
  </si>
  <si>
    <t xml:space="preserve"> - sufinanciranje usluge - Dječji vrtić</t>
  </si>
  <si>
    <t xml:space="preserve"> - sufinanciranje usluge - Gradska knjižnica</t>
  </si>
  <si>
    <t xml:space="preserve"> - tekuće donacije za Dj.vrtić</t>
  </si>
  <si>
    <t xml:space="preserve"> - tekuće donacije za Grad.knjižnicu</t>
  </si>
  <si>
    <t xml:space="preserve"> - kazne za prekršaje u prometu</t>
  </si>
  <si>
    <t xml:space="preserve"> 3222</t>
  </si>
  <si>
    <t xml:space="preserve"> Materijal i sirovine</t>
  </si>
  <si>
    <t xml:space="preserve"> 3296</t>
  </si>
  <si>
    <t xml:space="preserve"> Troškovi sudskih postupaka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</si>
  <si>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</si>
  <si>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</si>
  <si>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</si>
  <si>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>3238</t>
  </si>
  <si>
    <t>3296</t>
  </si>
  <si>
    <t xml:space="preserve">  Troškovi sudskih postupaka</t>
  </si>
  <si>
    <t xml:space="preserve"> Aktivnost A1004 02: Ostali financijski poslovi</t>
  </si>
  <si>
    <t xml:space="preserve"> Program 1005:  Organiziranje i provođenje zaštite i spašavanja</t>
  </si>
  <si>
    <t xml:space="preserve"> Aktivnost A1005 01: Protupožarna zaštita</t>
  </si>
  <si>
    <t xml:space="preserve"> Aktivnost A1005 02: Donacije DVD-u Hvar</t>
  </si>
  <si>
    <t xml:space="preserve"> Aktivnost A1005 03:  Sustav zaštite i spašavanja</t>
  </si>
  <si>
    <t xml:space="preserve"> Aktivnost A1005 04:  Donacije Gorskoj službi spašavanja</t>
  </si>
  <si>
    <t xml:space="preserve"> Program 1006: Održavanje, dogradnja i
                                    adaptacija poslovnih objekte</t>
  </si>
  <si>
    <t xml:space="preserve">  Ostale usluge (energetske usluge)</t>
  </si>
  <si>
    <t xml:space="preserve"> Aktivnost A1006 01: Održ. uredskih i poslov. objekata</t>
  </si>
  <si>
    <t xml:space="preserve"> K.Projekt K1006 02: Adaptacija i dogradnja zgrade Zakaštil</t>
  </si>
  <si>
    <t xml:space="preserve">  Dodatna ulaganja na poslov.objektu Zakaštil</t>
  </si>
  <si>
    <t xml:space="preserve"> Program 1007: Poticaj razvoju poduzetništva</t>
  </si>
  <si>
    <t xml:space="preserve"> T.projekt T1007 01: Subvencije u poljoprivredi</t>
  </si>
  <si>
    <t xml:space="preserve"> Aktivnost A1008 01: Održavanje cesta i prometnica</t>
  </si>
  <si>
    <t xml:space="preserve"> K.projekt K1008 02: Kupnja zemljišta za prometnice</t>
  </si>
  <si>
    <t xml:space="preserve"> K.prijekt K1008 03: Gradnja cesta i puteva</t>
  </si>
  <si>
    <t xml:space="preserve"> Program 1009: Zaštita okoliša i gospodarenje otpadom</t>
  </si>
  <si>
    <t xml:space="preserve"> Aktivnost A1009 01: Sanacija divljih odlagališta</t>
  </si>
  <si>
    <t xml:space="preserve">  Otkup zemljišta za sanaciju odlagališta</t>
  </si>
  <si>
    <t xml:space="preserve"> Aktivnost A1009 04:  Održavanje oborinske kanalizacija</t>
  </si>
  <si>
    <t xml:space="preserve">  Kapitalna pomoć Odvodnj-Hvar za izgradnju kanalizacije</t>
  </si>
  <si>
    <t>3233</t>
  </si>
  <si>
    <t xml:space="preserve">  - Atletski klub "Hvar Marathon" Hvar</t>
  </si>
  <si>
    <t xml:space="preserve">  - Planinarsko društvo Hvar - V.Grablje</t>
  </si>
  <si>
    <t xml:space="preserve">  - Ostale sportske udruge (neraspoređeno)</t>
  </si>
  <si>
    <t xml:space="preserve">  - Boćarski klub "Gdinj" Hvar</t>
  </si>
  <si>
    <t xml:space="preserve">  Poslovni objekat - sportski centar</t>
  </si>
  <si>
    <t xml:space="preserve">  Uredski materijal i ostali mat.rashodi</t>
  </si>
  <si>
    <t xml:space="preserve">  - Hvar Metropola mora</t>
  </si>
  <si>
    <t xml:space="preserve">  - Hvarska gradska glazba Hvar</t>
  </si>
  <si>
    <t xml:space="preserve">  - Ogranak matice Hrvatske Hvar</t>
  </si>
  <si>
    <t xml:space="preserve">  - Zajednica talijana G.F.Biondi Hvar</t>
  </si>
  <si>
    <t xml:space="preserve">  - Hvarsko pučko kazalište Hvar</t>
  </si>
  <si>
    <t xml:space="preserve">  - Plesni studio mladih Hvar</t>
  </si>
  <si>
    <t xml:space="preserve">  - Moto klub "Sunčani Jahači" Hvar</t>
  </si>
  <si>
    <t xml:space="preserve">  - Ostale udruge (neraspoređeno)</t>
  </si>
  <si>
    <t xml:space="preserve">  - Udruga "Perle" St.Grad</t>
  </si>
  <si>
    <t xml:space="preserve">  - Udruga dijaliz. i transplant. SDŽ Split</t>
  </si>
  <si>
    <t xml:space="preserve">  Tekuće donacija Crvenom križu GD Hvar</t>
  </si>
  <si>
    <t xml:space="preserve">  Službena putovanja</t>
  </si>
  <si>
    <t xml:space="preserve">  Stručno usavršavanje zaposlenika</t>
  </si>
  <si>
    <t xml:space="preserve">  Materijal i sirovine</t>
  </si>
  <si>
    <t xml:space="preserve">  Radna odjeća i obuća</t>
  </si>
  <si>
    <t>3231</t>
  </si>
  <si>
    <t xml:space="preserve">  Usluge telefona i pošte </t>
  </si>
  <si>
    <t xml:space="preserve">  Usluge tekućeg i investic.održavanja </t>
  </si>
  <si>
    <t xml:space="preserve">  Zdravstvene usluge </t>
  </si>
  <si>
    <t xml:space="preserve">  Računalne usluge </t>
  </si>
  <si>
    <t xml:space="preserve">  NAKNADE TROŠKOVA OSOBAMA IZVAN RAD.ODNOSA </t>
  </si>
  <si>
    <t xml:space="preserve">  Naknada troškova osobama izvan rad.odnosa </t>
  </si>
  <si>
    <t>3292</t>
  </si>
  <si>
    <t>3293</t>
  </si>
  <si>
    <t xml:space="preserve">  Reprezentacija </t>
  </si>
  <si>
    <t xml:space="preserve">  Troškovi održavanja Dječje olimpijade i programa Predškole</t>
  </si>
  <si>
    <t>34</t>
  </si>
  <si>
    <t xml:space="preserve">  Bankarske usluge i usl.plat.prometa</t>
  </si>
  <si>
    <t xml:space="preserve">  Uredska oprema i namještaj</t>
  </si>
  <si>
    <t xml:space="preserve">  NEMATERIJALNA PROIZVEDENA IMOVINA </t>
  </si>
  <si>
    <t xml:space="preserve">  Ulaganja u računalne programe </t>
  </si>
  <si>
    <t xml:space="preserve">  Članarine </t>
  </si>
  <si>
    <t xml:space="preserve">  Ostali nespomenuti rashodi poslovanja </t>
  </si>
  <si>
    <t xml:space="preserve">  Tekuće donacija u novcu</t>
  </si>
  <si>
    <t xml:space="preserve">  Umjetnička, literarna i znanstv.djela (el.zapisi) </t>
  </si>
  <si>
    <t>Indeks
5/2</t>
  </si>
  <si>
    <t>Indeks
5/4</t>
  </si>
  <si>
    <t xml:space="preserve"> POMOĆI OD IZVANPRORAČUNSKIH KORISNIKA</t>
  </si>
  <si>
    <t xml:space="preserve"> Tekuće pomoći od izvanproračunskih korisnika</t>
  </si>
  <si>
    <t xml:space="preserve"> Kapitalna pomoći od izvanproračunskih korisnika</t>
  </si>
  <si>
    <t xml:space="preserve">  - kapitalna pomoć Fonda za zaštitu okoliša </t>
  </si>
  <si>
    <t xml:space="preserve"> Kapital.pomoći proračun.korisnicima iz nenadlež.proračuna</t>
  </si>
  <si>
    <t xml:space="preserve"> 638</t>
  </si>
  <si>
    <t xml:space="preserve"> 6382</t>
  </si>
  <si>
    <t xml:space="preserve"> POMOĆI IZ DRŽ.PRORAČ.TEMELJEM PRIJENOSA EU</t>
  </si>
  <si>
    <t xml:space="preserve"> Kapit.pomoći iz držav.prorač.temeljem prijenosa iz EU</t>
  </si>
  <si>
    <t xml:space="preserve"> PRIH.OD PRODAJE NEPROIZVED. DUGUTRAJ. IMOV.</t>
  </si>
  <si>
    <t xml:space="preserve"> Članarine i norme</t>
  </si>
  <si>
    <t xml:space="preserve"> PRIMICI OD FINANC.IMOVINE I ZADUŽIVANJA</t>
  </si>
  <si>
    <t xml:space="preserve"> PRIMLJENI POVRATI DANIH ZAJMOVA</t>
  </si>
  <si>
    <t xml:space="preserve"> PRIMLJENI POVRATI DANIH ZAJMOVA TRG.DRUŠTVIMA</t>
  </si>
  <si>
    <t xml:space="preserve"> Primlj.povrati zajmova danih trg.društvima izvan jav.sektora</t>
  </si>
  <si>
    <t xml:space="preserve">  Oprema za ostale namjene</t>
  </si>
  <si>
    <t xml:space="preserve">  Dodatna ulaganja na Fortici, Venerandi i Galešniku</t>
  </si>
  <si>
    <t xml:space="preserve">  Poslovni objekt - srednja škola i šk.igralište</t>
  </si>
  <si>
    <t xml:space="preserve">  Dodatna ulaganja - dogradnja zgrade Dj.vrtića Hvar</t>
  </si>
  <si>
    <t xml:space="preserve"> POMOĆI IZ DRUGIH PRORAČUNA</t>
  </si>
  <si>
    <t xml:space="preserve"> 3432</t>
  </si>
  <si>
    <t xml:space="preserve"> Negativne tečajne razlike</t>
  </si>
  <si>
    <t xml:space="preserve"> 43</t>
  </si>
  <si>
    <t xml:space="preserve"> PLEMEN.METALI I OSTALE POHRANJENE VRIJED.</t>
  </si>
  <si>
    <t xml:space="preserve"> 4312</t>
  </si>
  <si>
    <t xml:space="preserve"> Pohranjene knjige, umjet.dijela i slične vrijednosti</t>
  </si>
  <si>
    <t xml:space="preserve"> 61454</t>
  </si>
  <si>
    <t xml:space="preserve"> - porez na tvrtku reklamu</t>
  </si>
  <si>
    <t>3432</t>
  </si>
  <si>
    <t xml:space="preserve">  Negativne tečajne razlike</t>
  </si>
  <si>
    <t xml:space="preserve"> K.Projekt K1006 03: Adaptacija i uređenje vile Gazzari</t>
  </si>
  <si>
    <t xml:space="preserve">  Dodatna ulaganja na poslov.objektu vila Gazzari</t>
  </si>
  <si>
    <t xml:space="preserve">  Dodatna ulaganja na poslov.objektu Dolac (Konzum)</t>
  </si>
  <si>
    <t xml:space="preserve"> Aktivnost A1007 02: Donacije Udruženju obrtnika o.Hvara</t>
  </si>
  <si>
    <t>38</t>
  </si>
  <si>
    <t>381</t>
  </si>
  <si>
    <t>3811</t>
  </si>
  <si>
    <t xml:space="preserve">  Tekuće donacije Udruženju obrtnika o.Hvara</t>
  </si>
  <si>
    <t xml:space="preserve">  Intelektualne i osobne usluge - projekti uređenja</t>
  </si>
  <si>
    <t xml:space="preserve">  - Boćarski klub "Levanda" v.Grablje</t>
  </si>
  <si>
    <t xml:space="preserve">  - Šahovsko-kartaško društvo Hvar</t>
  </si>
  <si>
    <t xml:space="preserve">  - Akademski Judo klub Hvar</t>
  </si>
  <si>
    <t xml:space="preserve">  Dodatna ulaganja na nogomet.igralištu K.Luka</t>
  </si>
  <si>
    <t xml:space="preserve">  - Savez "Platforma" Hvar</t>
  </si>
  <si>
    <t xml:space="preserve">  - Klapa Galešnik Hvar</t>
  </si>
  <si>
    <t xml:space="preserve">  - Klapa Bodulke Hvar</t>
  </si>
  <si>
    <t xml:space="preserve">  - Pjevačko društvo Hvar</t>
  </si>
  <si>
    <t xml:space="preserve">  - VGO "Primanota" Hvar</t>
  </si>
  <si>
    <t xml:space="preserve">  - Udruga kriva maslina Brusje</t>
  </si>
  <si>
    <t xml:space="preserve">  - Udruga kuhara Hvar</t>
  </si>
  <si>
    <t xml:space="preserve">  - Udruga proizvođača ljek.i aromat.bilja "HERBAE" Hvar</t>
  </si>
  <si>
    <t xml:space="preserve">  RASHODI ZA POHRANJENE VRIJEDNOSTI</t>
  </si>
  <si>
    <t xml:space="preserve">  PLEMENITI METALI I OSTALE POHRANJENE VRIJEDNOSTI</t>
  </si>
  <si>
    <t xml:space="preserve">  Pohranjene knjige, umjet.djela i ostale vrijednosti</t>
  </si>
  <si>
    <t>RASPOLOŽIVA SREDSTVA IZ PRETHODNIH GODINA</t>
  </si>
  <si>
    <t>Prihodi poslovanja</t>
  </si>
  <si>
    <t>Prihodi od prodaje nefinancijske imovine</t>
  </si>
  <si>
    <t>U K U P N O   P R I H O D I</t>
  </si>
  <si>
    <t>Rashodi poslovanja</t>
  </si>
  <si>
    <t>Rashodi za nabavu nefinancijske imovine</t>
  </si>
  <si>
    <t>U K U P N O    R A S H O D I</t>
  </si>
  <si>
    <t>RAZLIKA  -  VIŠAK / MANJAK</t>
  </si>
  <si>
    <t>Dio viška koji se raspoređuje u razdoblju</t>
  </si>
  <si>
    <t>Primici od financijske imovine i zaduživanja</t>
  </si>
  <si>
    <t>Izdaci za financijsku imovinu im otplate zajmova</t>
  </si>
  <si>
    <t>NETO FINANCIRANJE</t>
  </si>
  <si>
    <t xml:space="preserve">        Višak/manjak + raspoloživa sred.prethod.godina</t>
  </si>
  <si>
    <t>Račun</t>
  </si>
  <si>
    <t xml:space="preserve">Naziv računa </t>
  </si>
  <si>
    <t xml:space="preserve"> IZNOS NETO FINANCIRANJA</t>
  </si>
  <si>
    <t>Ukupan donos viška/manjka predhod.godina</t>
  </si>
  <si>
    <t>GODIŠNJI IZVJEŠTAJ O IZVRŠENJU PRORAČUNA</t>
  </si>
  <si>
    <t>Indeks
6/3</t>
  </si>
  <si>
    <t>Indeks
6/5</t>
  </si>
  <si>
    <t xml:space="preserve">Izvori ID </t>
  </si>
  <si>
    <t>Opis (naziv)</t>
  </si>
  <si>
    <t>11</t>
  </si>
  <si>
    <t>Opći prihodi i primici</t>
  </si>
  <si>
    <t>21</t>
  </si>
  <si>
    <t>Vlastiti prihodi</t>
  </si>
  <si>
    <t>31</t>
  </si>
  <si>
    <t>Prihodi za posebne namjene</t>
  </si>
  <si>
    <t>41</t>
  </si>
  <si>
    <t>Pomoći</t>
  </si>
  <si>
    <t>51</t>
  </si>
  <si>
    <t>Donacije</t>
  </si>
  <si>
    <t>61</t>
  </si>
  <si>
    <t>Prih.od.nefinanc.imovine i nak.štete od osiguranja</t>
  </si>
  <si>
    <t xml:space="preserve"> U K U P N O   P R I H O D I </t>
  </si>
  <si>
    <t xml:space="preserve"> U K U P N O   R A S H O D I </t>
  </si>
  <si>
    <t>01</t>
  </si>
  <si>
    <t>Opće javne usluge</t>
  </si>
  <si>
    <t>011</t>
  </si>
  <si>
    <t>Izvršna i zakonodavna tijela, financ. i fisk.poslovi</t>
  </si>
  <si>
    <t>013</t>
  </si>
  <si>
    <t>Opće usluge</t>
  </si>
  <si>
    <t>018</t>
  </si>
  <si>
    <t>Prijenosi općeg karaktera</t>
  </si>
  <si>
    <t>03</t>
  </si>
  <si>
    <t>Javni red i sigurnost</t>
  </si>
  <si>
    <t>031</t>
  </si>
  <si>
    <t>Usluge policije</t>
  </si>
  <si>
    <t>032</t>
  </si>
  <si>
    <t>Usluge protupožarne zaštite</t>
  </si>
  <si>
    <t>036</t>
  </si>
  <si>
    <t>Rash.za jav.red i sigurnost koji nisu drugdje svrstani</t>
  </si>
  <si>
    <t>04</t>
  </si>
  <si>
    <t>Ekonomski poslovi</t>
  </si>
  <si>
    <t>045</t>
  </si>
  <si>
    <t>Promet</t>
  </si>
  <si>
    <t>047</t>
  </si>
  <si>
    <t>Ostale industrije</t>
  </si>
  <si>
    <t>05</t>
  </si>
  <si>
    <t>Zaštita okoliša</t>
  </si>
  <si>
    <t>051</t>
  </si>
  <si>
    <t>Gospodarenje otpadom</t>
  </si>
  <si>
    <t>052</t>
  </si>
  <si>
    <t>Gospodarenje otpadnim vodama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</si>
  <si>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</si>
  <si>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</si>
  <si>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</si>
  <si>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</si>
  <si>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</si>
  <si>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</si>
  <si>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</si>
  <si>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Ulična rasvjeta</t>
  </si>
  <si>
    <t>066</t>
  </si>
  <si>
    <t>Rashodi stanovanja i dr.komun.pogodnosti</t>
  </si>
  <si>
    <t>07</t>
  </si>
  <si>
    <t>Zdravstvo</t>
  </si>
  <si>
    <t>072</t>
  </si>
  <si>
    <t>Službe za vanjske pacijente</t>
  </si>
  <si>
    <t>08</t>
  </si>
  <si>
    <t>Rekreacija, kultura i religija</t>
  </si>
  <si>
    <t>082</t>
  </si>
  <si>
    <t>Službe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</si>
  <si>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</si>
  <si>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</si>
  <si>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</si>
  <si>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</si>
  <si>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</si>
  <si>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</si>
  <si>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092</t>
  </si>
  <si>
    <t>Srednjoškolsko obrazovanje</t>
  </si>
  <si>
    <t>10</t>
  </si>
  <si>
    <t>Socijalna zaštita</t>
  </si>
  <si>
    <t>101</t>
  </si>
  <si>
    <t>Bolest i invaliditet</t>
  </si>
  <si>
    <t>104</t>
  </si>
  <si>
    <t>Obitelj i djeca</t>
  </si>
  <si>
    <t>106</t>
  </si>
  <si>
    <t>Stanovanje</t>
  </si>
  <si>
    <t>107</t>
  </si>
  <si>
    <t>Socijalna pomoć stanovništvu (nije u redov.progr.)</t>
  </si>
  <si>
    <t>109</t>
  </si>
  <si>
    <t>Aktivnosi soc.zaštite koje nisu drugdje svrstani</t>
  </si>
  <si>
    <t>081</t>
  </si>
  <si>
    <t>Službe rekreacije i sporta</t>
  </si>
  <si>
    <t>042</t>
  </si>
  <si>
    <t>Poljoprivreda, šumarstvo i ribarstvo</t>
  </si>
  <si>
    <t>102</t>
  </si>
  <si>
    <t>Starost</t>
  </si>
  <si>
    <t>Tablica 1.  OPĆI DIO PRORAČUNA</t>
  </si>
  <si>
    <t xml:space="preserve"> Ovrha po jamstvu "Sportskom centru Hvar"</t>
  </si>
  <si>
    <t xml:space="preserve"> 51633</t>
  </si>
  <si>
    <t>O P I S  (naziv)</t>
  </si>
  <si>
    <t>O P I S</t>
  </si>
  <si>
    <t>Izvori 11 - Opći prihodi i primici</t>
  </si>
  <si>
    <t>U K U P N O</t>
  </si>
  <si>
    <t xml:space="preserve"> Glava 00102 - Izvori 11 (opći prihodi i primici)</t>
  </si>
  <si>
    <t xml:space="preserve"> Glava 00102 - Izvori 21 (vlastiti prihodi)</t>
  </si>
  <si>
    <t xml:space="preserve"> Glava 00102 - Izvori 41 (pomoći)</t>
  </si>
  <si>
    <t xml:space="preserve"> Glava 00102 - Izvori 51 (donacije)</t>
  </si>
  <si>
    <t xml:space="preserve"> Glava 00103 - Izvori 11 (opći prihodi i primici)</t>
  </si>
  <si>
    <t xml:space="preserve"> Glava 00101 - Izvori 11 (opći prihodi i primici)</t>
  </si>
  <si>
    <t xml:space="preserve"> Glava 00101 - Izvori 21 (vlastiti prihodi)</t>
  </si>
  <si>
    <t xml:space="preserve"> Glava 00101 - Izvori 31 (prihodi za posebne namjene)</t>
  </si>
  <si>
    <t xml:space="preserve"> Glava 00101 - Izvori 41 (pomoći)</t>
  </si>
  <si>
    <t xml:space="preserve"> Glava 00101 - Izvori 51 (donacije)</t>
  </si>
  <si>
    <t xml:space="preserve"> Glava 00101 - Izvori 61 (prihodi od nefinanc.imovine)</t>
  </si>
  <si>
    <t xml:space="preserve">  - tekuća pomoć HZZ-a za jav.radove </t>
  </si>
  <si>
    <t>Tablica 2.  Opći dio - PRIHODI PO EKONOMSKOJ KLASIFIKACIJI</t>
  </si>
  <si>
    <t>Tablica 3.  Opći dio - RASHODI PO EKONOMSKOJ KLASIFIKACIJI</t>
  </si>
  <si>
    <t>Tablica 4.  Opći dio - PRIHODI PREMA IZVORIMA FINANCIRANJA</t>
  </si>
  <si>
    <t>Tablica 5.  Opći dio - RASHODI PREMA IZVORIMA FINANCIRANJA</t>
  </si>
  <si>
    <t>Tablica 6.  Opći dio - RASHODI PREMA FUNCIJSKOJ KLASIFIKACIJI</t>
  </si>
  <si>
    <t>Br.
oznaka</t>
  </si>
  <si>
    <t>Tablica 7.  Opći dio -  RAČUN FINANCIRANJA PREMA EKONOMSKOJ KLASIFIKACIJI</t>
  </si>
  <si>
    <t xml:space="preserve"> Tablica 8.  Opći dio - RAČUN FINANCIRANJA - ANALITIČKI PRIKAZ</t>
  </si>
  <si>
    <t xml:space="preserve"> Tablica 9.  Opći dio - RAČUN FINANCIRANJA PREMA IZVORIMA FINANCIRANJA</t>
  </si>
  <si>
    <r>
      <rPr>
        <sz val="18"/>
        <rFont val="Arial"/>
        <family val="2"/>
      </rPr>
      <t>Tablica 10. Posebni dio -</t>
    </r>
    <r>
      <rPr>
        <sz val="18"/>
        <rFont val="Algerian"/>
        <family val="5"/>
      </rPr>
      <t xml:space="preserve"> IZVRŠENJE PO ORGANIZACIJSKOJ KLASIFIKACIJI</t>
    </r>
  </si>
  <si>
    <r>
      <rPr>
        <sz val="14"/>
        <rFont val="Arial"/>
        <family val="2"/>
      </rPr>
      <t xml:space="preserve">Tablica 11. Posebni dio </t>
    </r>
    <r>
      <rPr>
        <sz val="14"/>
        <rFont val="Algerian"/>
        <family val="5"/>
      </rPr>
      <t xml:space="preserve">- IZVRŠENJE PO PROGRAMSKOJ KLASIFIKACIJI </t>
    </r>
  </si>
  <si>
    <t xml:space="preserve">  - tekuća pomoć HZZ-a za dj.vrtić </t>
  </si>
  <si>
    <t>Izvršeno 2018.god.</t>
  </si>
  <si>
    <t xml:space="preserve">  - tekuća pomoć Lučke uprave</t>
  </si>
  <si>
    <t xml:space="preserve"> 3632</t>
  </si>
  <si>
    <t xml:space="preserve"> Kapitalne pomoći unutar općeg proračuna</t>
  </si>
  <si>
    <t xml:space="preserve"> 383</t>
  </si>
  <si>
    <t xml:space="preserve"> KAZNE, PENALI I NAKNADE ŠTETE</t>
  </si>
  <si>
    <t xml:space="preserve"> 3831</t>
  </si>
  <si>
    <t xml:space="preserve"> Naknade štete pravnim i fizičkim osobama</t>
  </si>
  <si>
    <t xml:space="preserve"> 65267</t>
  </si>
  <si>
    <t xml:space="preserve"> 65269</t>
  </si>
  <si>
    <t xml:space="preserve"> - ostali prihodi - Dječji vrtić</t>
  </si>
  <si>
    <t xml:space="preserve"> 66313</t>
  </si>
  <si>
    <t xml:space="preserve"> - tekuće donacije trgovačkih društava</t>
  </si>
  <si>
    <t xml:space="preserve"> 631</t>
  </si>
  <si>
    <t xml:space="preserve"> POMOĆI INOZEMNIH VLADA</t>
  </si>
  <si>
    <t xml:space="preserve"> Tekuće pomoći Inozemnih vlada</t>
  </si>
  <si>
    <t xml:space="preserve"> Prihodi od pozit. teč. razlika i razlika zbog primjene val. klauz.</t>
  </si>
  <si>
    <t xml:space="preserve"> 6419</t>
  </si>
  <si>
    <t xml:space="preserve"> 64199</t>
  </si>
  <si>
    <t xml:space="preserve"> Ostali prihodi od financijske imovine</t>
  </si>
  <si>
    <t xml:space="preserve"> -ostali prihodi od financijske imovine - Knjižnica</t>
  </si>
  <si>
    <t xml:space="preserve"> 3434</t>
  </si>
  <si>
    <t xml:space="preserve"> Ostali nesp. fin.rashodi</t>
  </si>
  <si>
    <t>096</t>
  </si>
  <si>
    <t>Dodatno usluge u obrazovanju</t>
  </si>
  <si>
    <t xml:space="preserve"> Aktivnost A1001 02: Rad gradskog vijeća
                                          i radnih tijela GV</t>
  </si>
  <si>
    <t xml:space="preserve"> Program 1011: Prostorno uređenje i unapređenje stanovanja</t>
  </si>
  <si>
    <t xml:space="preserve"> Aktivnost A1011 01: Geodetsko-katastarski poslovi</t>
  </si>
  <si>
    <t xml:space="preserve"> K.projekt K1011 02:  Planovi i projekti prostornog uređenja</t>
  </si>
  <si>
    <t xml:space="preserve"> Program 1010: Projekti strateškog razvoja i EU fondova</t>
  </si>
  <si>
    <t xml:space="preserve">  RASHODI ZA PR. DUGOTRAJNU IMOVINU</t>
  </si>
  <si>
    <t>426</t>
  </si>
  <si>
    <t xml:space="preserve">  NEMATERIJANA PROIZVEDENA IMOVINA</t>
  </si>
  <si>
    <t xml:space="preserve"> Program 1004: Financijski poslovi i fin.obveze</t>
  </si>
  <si>
    <t xml:space="preserve">  Razvojna strategija turizma</t>
  </si>
  <si>
    <t xml:space="preserve"> K.projekt K1010 02:  Projekt kuća Mediterana</t>
  </si>
  <si>
    <t xml:space="preserve">  Projekt kuće Mediterarna</t>
  </si>
  <si>
    <t xml:space="preserve"> K.projekt K1010 03: Studija razvoja prema energ.tranziciji</t>
  </si>
  <si>
    <t xml:space="preserve">  Studija razvoja prema energetskoj tranziciji</t>
  </si>
  <si>
    <t xml:space="preserve"> K.projekt K1011 03:  Kupnja nekretnina za opće namjene
                                          i prava prvokupa</t>
  </si>
  <si>
    <t xml:space="preserve">  Otkup zemljišta </t>
  </si>
  <si>
    <t xml:space="preserve">  Ostali građevinski objekti </t>
  </si>
  <si>
    <t xml:space="preserve"> Program 1012:  Razvoj i upravljanje sustavom vodoopskrbe</t>
  </si>
  <si>
    <t xml:space="preserve"> T.projekt T1012 01: Pomoć Hvarskom vodovodu za
                                    izgradnju vodovodne mreže</t>
  </si>
  <si>
    <t xml:space="preserve"> Program 1013:  Izgradnja i održavanje javne rasvjete</t>
  </si>
  <si>
    <t xml:space="preserve"> Aktivnost A1013 01:  Održavanje javne rasvjete i troš.energije</t>
  </si>
  <si>
    <t xml:space="preserve"> K.prijekt K1013 02:  Izgradnja javne rasvjete</t>
  </si>
  <si>
    <t xml:space="preserve"> Program 1014:  Izgradnja i održavanje javnih površina</t>
  </si>
  <si>
    <t xml:space="preserve"> Aktivnost A1014 01: Čišćenje i održavanje javnih površina                        </t>
  </si>
  <si>
    <t xml:space="preserve"> K.prijekt K1014 03:  Izgradnja javnih površina</t>
  </si>
  <si>
    <t xml:space="preserve"> Program 1015:  Izgradnja i održavanje gradskog groblja</t>
  </si>
  <si>
    <t xml:space="preserve"> K.projekt K1015 01: Kupnja zemljišta za novo groblje </t>
  </si>
  <si>
    <t xml:space="preserve"> K.prijekt K1015 02:  Izgradnja gradskog groblja</t>
  </si>
  <si>
    <t xml:space="preserve"> Aktivnost A1015 03:  Održavanje grad.groblja i mrtvačnice                        </t>
  </si>
  <si>
    <t xml:space="preserve"> Program 1016:  Održavanje i gospodarenje obalnim pojasom</t>
  </si>
  <si>
    <t xml:space="preserve"> Aktivnost A1016 01: Održavanje obale i obalnog pojasa                        </t>
  </si>
  <si>
    <t xml:space="preserve"> Aktivnost A1016 02: Gospodarenje i čišćenje obale
                                          i obalnog pojasa                        </t>
  </si>
  <si>
    <t xml:space="preserve"> K.prijekt K1016 03:  Izgradnja lučice Križna Luka</t>
  </si>
  <si>
    <t xml:space="preserve">  Ostali građevinski objekti - luke</t>
  </si>
  <si>
    <t xml:space="preserve"> Program 1017: Zaštita, očuvanje i unapređenje zdravlja</t>
  </si>
  <si>
    <t xml:space="preserve"> Aktivnost A1017 01: Pomoć Hitnoj medicinskoj pomoći SDŽ</t>
  </si>
  <si>
    <t xml:space="preserve"> Aktivnost A1017 02: Pomoći ostalim zdravstvenim ustanovama SDŽ</t>
  </si>
  <si>
    <t xml:space="preserve"> K.prijekt K1017 03:  Izgradnja zdravstvenog centra</t>
  </si>
  <si>
    <t xml:space="preserve">  Poslovni objekt - zdravstveni centar</t>
  </si>
  <si>
    <t xml:space="preserve"> Program 1018: Razvoj sporta i rekreacije</t>
  </si>
  <si>
    <t xml:space="preserve"> Aktivnost A1018 01: Održavanje sportskih terena</t>
  </si>
  <si>
    <t xml:space="preserve"> Aktivnost A1018 02: Donacije sportskim udrugama</t>
  </si>
  <si>
    <t xml:space="preserve"> K.projekt K1018 03:  Izgradnja sportskog centra</t>
  </si>
  <si>
    <t xml:space="preserve"> K.prijekt K1018 04:  Izgradnja sportsko-rekreacijskih terena</t>
  </si>
  <si>
    <t xml:space="preserve"> K.projekt K1018 05:  Dodatno ulaganje u nog.igralište K.Luka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</si>
  <si>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</si>
  <si>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</si>
  <si>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</si>
  <si>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</si>
  <si>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</si>
  <si>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06: Dodatna ulaganja na zgradi Arsenal s Fontikom</t>
  </si>
  <si>
    <t xml:space="preserve"> K.projekt K1019 07: Opremanje spomenika kulture</t>
  </si>
  <si>
    <t xml:space="preserve"> K.projekt K1019 08: Dodatna ulaganja na Palači Vukašinović</t>
  </si>
  <si>
    <t xml:space="preserve"> K.projekt K1019 09: HVAR - Tvrđava kulture</t>
  </si>
  <si>
    <t xml:space="preserve">  Dodatna ulaganja na gradskoj Loggi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</si>
  <si>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</si>
  <si>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</si>
  <si>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</si>
  <si>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</si>
  <si>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</si>
  <si>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Osnovno i srednjoškolsko obrazovanje</t>
  </si>
  <si>
    <t xml:space="preserve"> Aktivnost A1022 01: Pomoći osnovnim školama</t>
  </si>
  <si>
    <t xml:space="preserve"> Aktivnost A1022 02: Potpore srednjoškol. ustanovama</t>
  </si>
  <si>
    <t xml:space="preserve"> K.Projekt K1022 03:  Izgradnja srednje škole i šk.igrališta</t>
  </si>
  <si>
    <t xml:space="preserve"> Program 1023: Socijalna skrb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</si>
  <si>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</si>
  <si>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</si>
  <si>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</si>
  <si>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Pomoć udrugama 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</si>
  <si>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</si>
  <si>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</si>
  <si>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Izgradnja doma za starije</t>
  </si>
  <si>
    <t xml:space="preserve">  Intelektualne i osobne usluge ( projekt uređenja i sl.)</t>
  </si>
  <si>
    <t xml:space="preserve">  Ostale usluge ( uređenja </t>
  </si>
  <si>
    <t xml:space="preserve"> T.projekt T2001 03: Uređenje dječjeg vrtića</t>
  </si>
  <si>
    <t>383</t>
  </si>
  <si>
    <t>3831</t>
  </si>
  <si>
    <t xml:space="preserve">  KAZNE, PENALI I NAKNADE ŠTETE</t>
  </si>
  <si>
    <t xml:space="preserve">  Naknade za štete pravnim i fizičkim osobama</t>
  </si>
  <si>
    <t xml:space="preserve">  Ostali materijal ( kante za otpad)</t>
  </si>
  <si>
    <t xml:space="preserve">  Tekuća pomoć Osnovnoj školi Hvar </t>
  </si>
  <si>
    <t>3632</t>
  </si>
  <si>
    <t xml:space="preserve">  Kak.pomoć unutar općeg proračuna ( donac. Bicikla)</t>
  </si>
  <si>
    <t xml:space="preserve">  Turistička zajednica Grada Hvara - tekuća donacija</t>
  </si>
  <si>
    <t xml:space="preserve">  - Udruga za mali nogomet</t>
  </si>
  <si>
    <t xml:space="preserve">  - Klapa "Pharia"</t>
  </si>
  <si>
    <t>4223</t>
  </si>
  <si>
    <t xml:space="preserve">  Oprema za grijanje, ventilaciju i hlađenje</t>
  </si>
  <si>
    <t xml:space="preserve">  Sportsko rek. Tereni na JP</t>
  </si>
  <si>
    <t xml:space="preserve">  Ostali neps. fin.rashodi</t>
  </si>
  <si>
    <t>GRADA HVARA ZA 2019. GODINU</t>
  </si>
  <si>
    <t>Izvorni Plan
za 2019.g.</t>
  </si>
  <si>
    <t>Tekući Plan
za 2019.g.</t>
  </si>
  <si>
    <t>Izvršeno 2019.god.</t>
  </si>
  <si>
    <t xml:space="preserve"> 6311</t>
  </si>
  <si>
    <t xml:space="preserve"> 63111</t>
  </si>
  <si>
    <t xml:space="preserve"> Tekuće pomoći pokrajine Veneto (italija)</t>
  </si>
  <si>
    <t xml:space="preserve"> 6414</t>
  </si>
  <si>
    <t xml:space="preserve"> Prihodi od zateznih kamata</t>
  </si>
  <si>
    <t xml:space="preserve"> 64143</t>
  </si>
  <si>
    <t xml:space="preserve"> -zatezne kamate iz obveznih odnosa i dr.</t>
  </si>
  <si>
    <t xml:space="preserve"> - naknada za obavljanje pokretne prodaje</t>
  </si>
  <si>
    <t xml:space="preserve"> - ostali prihodi </t>
  </si>
  <si>
    <t xml:space="preserve"> - prihodi od ulazaka u  kazalištu i Arsenal</t>
  </si>
  <si>
    <t xml:space="preserve"> - prihodi od ostalih manifestacija</t>
  </si>
  <si>
    <t xml:space="preserve"> 66323</t>
  </si>
  <si>
    <t xml:space="preserve"> - kapitalne donacije trgovačkih društava</t>
  </si>
  <si>
    <t xml:space="preserve"> - kapitalne donacije trgovačkih društava za Grad.knjižnicu</t>
  </si>
  <si>
    <t xml:space="preserve"> Povrat zajma danog trg.društvu izvan javnog sektora</t>
  </si>
  <si>
    <t xml:space="preserve"> U K U P N O   P R I H O D I  ( 6 + 7  +8 )</t>
  </si>
  <si>
    <t xml:space="preserve"> PRIMLJENI POVRATI DANIH ZAJMOVA I DEPOZITA</t>
  </si>
  <si>
    <t xml:space="preserve"> PRIMLJENI POVRATI ZAJMOVA TRG. DRUŠTVIMA</t>
  </si>
  <si>
    <t xml:space="preserve"> 4226</t>
  </si>
  <si>
    <t xml:space="preserve"> Sportska i glazbena  oprema</t>
  </si>
  <si>
    <t xml:space="preserve"> Ostale nespomenute izložbene vrijednosti</t>
  </si>
  <si>
    <t>431</t>
  </si>
  <si>
    <t xml:space="preserve"> 423</t>
  </si>
  <si>
    <t xml:space="preserve"> PRIJEVOZNA SREDSTVA</t>
  </si>
  <si>
    <t xml:space="preserve"> 4233</t>
  </si>
  <si>
    <t xml:space="preserve"> Plovila</t>
  </si>
  <si>
    <t xml:space="preserve"> 4244</t>
  </si>
  <si>
    <t xml:space="preserve"> - prih. na temelju naknade štete od osiguranja- </t>
  </si>
  <si>
    <t xml:space="preserve"> Porez i prirez utvrđen u postupku nadzora prošle godine</t>
  </si>
  <si>
    <t>IZVORNI PLAN
za 2019.god.</t>
  </si>
  <si>
    <t>TEKUĆI PLAN
za 2019.god.</t>
  </si>
  <si>
    <t>IZVRŠENO
u 2019.god.</t>
  </si>
  <si>
    <t>Izvorni Plan
za 2019.god.</t>
  </si>
  <si>
    <t>Tekući Plan
za 2019.god.</t>
  </si>
  <si>
    <t>Izvršeno u 2019.god.</t>
  </si>
  <si>
    <t xml:space="preserve"> Izvor 11 (opći prihodi i primici)</t>
  </si>
  <si>
    <t xml:space="preserve"> Izvor 21 (vlastiti prihodi)</t>
  </si>
  <si>
    <t xml:space="preserve"> Izvor 31 (prihodi za posebne namjene)</t>
  </si>
  <si>
    <t xml:space="preserve"> Izvor 41 (pomoći)</t>
  </si>
  <si>
    <t xml:space="preserve"> Izvor 51 (donacije)</t>
  </si>
  <si>
    <t>Izvor 61 (prihodi od nefinanc.imovine)</t>
  </si>
  <si>
    <t xml:space="preserve"> Ukupni izvori Aktivnost A1001 02</t>
  </si>
  <si>
    <t xml:space="preserve"> Ukupni izvori Aktivnost A1001 01</t>
  </si>
  <si>
    <t>423</t>
  </si>
  <si>
    <t>4233</t>
  </si>
  <si>
    <t xml:space="preserve">  Plovila - brod CABIN</t>
  </si>
  <si>
    <t xml:space="preserve"> Ukupni izvori Aktivnost A1002 01</t>
  </si>
  <si>
    <t xml:space="preserve"> Ukupni izvori Aktivnost A1003 01</t>
  </si>
  <si>
    <t xml:space="preserve"> Ukupni izvori Aktivnost A1004 02</t>
  </si>
  <si>
    <t xml:space="preserve"> Ukupni izvori Aktivnost A1005 01</t>
  </si>
  <si>
    <t xml:space="preserve"> Ukupni izvori Aktivnost A1005 02</t>
  </si>
  <si>
    <t xml:space="preserve"> Ukupni izvori Aktivnost A1005 03</t>
  </si>
  <si>
    <t xml:space="preserve"> Ukupni izvori Aktivnost A1005 04</t>
  </si>
  <si>
    <t xml:space="preserve"> Ukupni izvori Aktivnost A1005 05</t>
  </si>
  <si>
    <t xml:space="preserve"> Aktivnost A1005 05:  Usluge policije i pomoć komunalnog redarstva</t>
  </si>
  <si>
    <t xml:space="preserve"> Ukupni izvori Aktivnost A1006 01</t>
  </si>
  <si>
    <t xml:space="preserve"> Ukupni izvori k.projekt K1001 02</t>
  </si>
  <si>
    <t xml:space="preserve"> Ukupni izvori K projekt K1006 02</t>
  </si>
  <si>
    <t xml:space="preserve"> Ukupni izvori K.projekt K1006 03</t>
  </si>
  <si>
    <t xml:space="preserve"> Ukupni izvori K.projekt  K1006 04</t>
  </si>
  <si>
    <t xml:space="preserve"> Ukupni izvori T.projekt T1007 01</t>
  </si>
  <si>
    <t xml:space="preserve"> Ukupni izvori T projekt T1007 01</t>
  </si>
  <si>
    <t xml:space="preserve"> Ukupni izvori Aktivnost A1008 01</t>
  </si>
  <si>
    <t xml:space="preserve"> Ukupni izvori K.projekt  K1008 02</t>
  </si>
  <si>
    <t xml:space="preserve"> Ukupni izvori K.projekt  K1008 03</t>
  </si>
  <si>
    <t xml:space="preserve"> Ukupni izvori Aktivnost A1009 01</t>
  </si>
  <si>
    <t xml:space="preserve"> Ukupni izvori T.projekt T1009 02</t>
  </si>
  <si>
    <t xml:space="preserve"> Ukupni izvori K.projekt  K1009 03</t>
  </si>
  <si>
    <t xml:space="preserve"> Ukupni izvori Aktivnost A1009 04</t>
  </si>
  <si>
    <t xml:space="preserve"> Ukupni izvori T.projekt T1009 05</t>
  </si>
  <si>
    <t xml:space="preserve"> T.projekt T1009 05: Pomoć Odvodnji-Hvar za izgradnju
                                        fekalne kanalizacije</t>
  </si>
  <si>
    <t xml:space="preserve"> K.projekt K1009 06: Izgradnja oborinske odvodnje</t>
  </si>
  <si>
    <t xml:space="preserve"> Ukupni izvori K.projekt  K1009 06</t>
  </si>
  <si>
    <t xml:space="preserve">  Ostali građ.objekti- oborinska odvodnja</t>
  </si>
  <si>
    <t xml:space="preserve"> Aktivnost A1009 07:  Nabava materijala i edukacija građana za 
                                           odvajanje otpada</t>
  </si>
  <si>
    <t xml:space="preserve"> K.projekt K1010 01: Razvojna strategija turizma i studija utjecaja 
na okoliš</t>
  </si>
  <si>
    <t xml:space="preserve"> Ukupni izvori K.projekt  K1010 01</t>
  </si>
  <si>
    <t xml:space="preserve"> Ukupni izvori K.projekt  K1010 03</t>
  </si>
  <si>
    <t xml:space="preserve"> Ukupni izvori Aktivnost A1011 01</t>
  </si>
  <si>
    <t xml:space="preserve"> Ukupni izvori K.projekt  K1011 03</t>
  </si>
  <si>
    <t xml:space="preserve"> K.projekt K1011 04: Kupnja nekretnina na Trgu 
                                          arka Miličića- tržnica</t>
  </si>
  <si>
    <t xml:space="preserve"> Ukupni izvori K.projekt  K1011 04</t>
  </si>
  <si>
    <t xml:space="preserve"> Aktivnost A1011 05: Uređenje Etno-eko sela</t>
  </si>
  <si>
    <t xml:space="preserve"> Ukupni izvori Aktivnost A1011 05</t>
  </si>
  <si>
    <t xml:space="preserve"> Aktivnost A1011 06:  Izgradnja nove benzinske postaje                                          </t>
  </si>
  <si>
    <t xml:space="preserve"> Ukupni izvori Akrivnost  A1011 06</t>
  </si>
  <si>
    <t xml:space="preserve"> Ukupni izvori T.projekt T1012 01</t>
  </si>
  <si>
    <t xml:space="preserve"> Ukupni izvori Akrivnost  A1013 01</t>
  </si>
  <si>
    <t xml:space="preserve"> Ukupni izvori K.projekt  K1013 02</t>
  </si>
  <si>
    <t xml:space="preserve"> Ukupni izvori Akrivnost  A1014 01</t>
  </si>
  <si>
    <t xml:space="preserve"> Ukupni izvori K.projekt  K1014 03</t>
  </si>
  <si>
    <t xml:space="preserve"> Ukupni izvori K.projekt  K1014 04</t>
  </si>
  <si>
    <t xml:space="preserve"> K.prijekt K1014 05:  Izgradnja i implementacija IP mreže </t>
  </si>
  <si>
    <t xml:space="preserve"> Ukupni izvori K.projekt  K1014 05</t>
  </si>
  <si>
    <t xml:space="preserve"> K.prijekt K1014 04:  Uređenje Trga Sv. Stjepana</t>
  </si>
  <si>
    <t xml:space="preserve"> Ukupni izvori K.projekt  K1015 01</t>
  </si>
  <si>
    <t xml:space="preserve"> Ukupni izvori K.projekt  K1015 02</t>
  </si>
  <si>
    <t xml:space="preserve"> Ukupni izvori Aktivnost A1015 03</t>
  </si>
  <si>
    <t xml:space="preserve"> Ukupni izvori Aktivnost A1016 01</t>
  </si>
  <si>
    <t xml:space="preserve"> Ukupni izvori Aktivnost A1016 02</t>
  </si>
  <si>
    <t xml:space="preserve"> Ukupni izvori K.projekt  K1016 03</t>
  </si>
  <si>
    <t xml:space="preserve"> Ukupni izvori Aktivnost A1017 01</t>
  </si>
  <si>
    <t xml:space="preserve"> Ukupni izvori Aktivnost A1017 02</t>
  </si>
  <si>
    <t xml:space="preserve"> Ukupni izvori K.projekt  K1017 03</t>
  </si>
  <si>
    <t xml:space="preserve"> Ukupni izvori Aktivnost A1018 01</t>
  </si>
  <si>
    <t xml:space="preserve"> Ukupni izvori Aktivnost A1018 02</t>
  </si>
  <si>
    <t xml:space="preserve"> Ukupni izvori K.projekt  K1018 03</t>
  </si>
  <si>
    <t xml:space="preserve"> Ukupni izvori K.projekt  K1018 04</t>
  </si>
  <si>
    <t xml:space="preserve"> Ukupni izvori K.projekt  K1018 05</t>
  </si>
  <si>
    <t xml:space="preserve"> Ukupni izvori Aktivnost A1019 01</t>
  </si>
  <si>
    <t xml:space="preserve">  Usluga telefona, pošte i prijevoza</t>
  </si>
  <si>
    <t xml:space="preserve"> Ukupni izvori Aktivnost A1019 02</t>
  </si>
  <si>
    <t xml:space="preserve"> Aktivnost A1019 02: Dani  hvarskog kazalište</t>
  </si>
  <si>
    <t xml:space="preserve"> Ukupni izvori Aktivnost A1019 03</t>
  </si>
  <si>
    <t xml:space="preserve">  - Glazbeni studio Hvar</t>
  </si>
  <si>
    <t xml:space="preserve"> Ukupni izvori Aktivnost A1019 04</t>
  </si>
  <si>
    <t xml:space="preserve"> Ukupni izvori Aktivnost A1019 05</t>
  </si>
  <si>
    <t xml:space="preserve"> Ukupni izvori K.projekt  K1019 06</t>
  </si>
  <si>
    <t xml:space="preserve"> Ukupni izvori K.projekt  K1019 07</t>
  </si>
  <si>
    <t xml:space="preserve"> Ukupni izvori K.projekt  K1019 08</t>
  </si>
  <si>
    <t xml:space="preserve"> Ukupni izvori K.projekt  K1019 10</t>
  </si>
  <si>
    <t xml:space="preserve"> K.projekt K1019 10: Dodatna ulaganja na gradskoj Loggi i kuli sat</t>
  </si>
  <si>
    <t xml:space="preserve"> Ukupni izvori Aktivnost A1020 01</t>
  </si>
  <si>
    <t xml:space="preserve"> Ukupni izvori Aktivnost A1021 01</t>
  </si>
  <si>
    <t xml:space="preserve"> Ukupni izvori Aktivnost A1021 02</t>
  </si>
  <si>
    <t xml:space="preserve">  - Udruga Vita Pharos</t>
  </si>
  <si>
    <t xml:space="preserve"> Ukupni izvori Aktivnost A1022 02</t>
  </si>
  <si>
    <t xml:space="preserve"> Ukupni izvori Aktivnost A1022 01</t>
  </si>
  <si>
    <t xml:space="preserve"> Ukupni izvori Aktivnost A1023 01</t>
  </si>
  <si>
    <t xml:space="preserve"> Ukupni izvori Aktivnost A1023 02</t>
  </si>
  <si>
    <t xml:space="preserve"> Ukupni izvori Aktivnost A1023 03</t>
  </si>
  <si>
    <t xml:space="preserve"> Ukupni izvori Aktivnost A1023 04</t>
  </si>
  <si>
    <t xml:space="preserve">  - Udruga osoba s invaliditetom o. Hvara</t>
  </si>
  <si>
    <t xml:space="preserve">  - Udruga HVIDR-A o. Hvara</t>
  </si>
  <si>
    <t xml:space="preserve"> Ukupni izvori Aktivnost A1023 06</t>
  </si>
  <si>
    <t xml:space="preserve"> Ukupni izvori Aktivnost A1023 05</t>
  </si>
  <si>
    <t xml:space="preserve"> Ukupni izvori Aktivnost A1023 07</t>
  </si>
  <si>
    <t xml:space="preserve"> Ukupni izvori Aktivnost A2001 01</t>
  </si>
  <si>
    <t xml:space="preserve">  Ostale naknade troškvoa zaposlenima</t>
  </si>
  <si>
    <t xml:space="preserve"> K.Projekt K2001 03: Dodat.ulaganje na zgradi i dvorištu Dječjeg vrtića</t>
  </si>
  <si>
    <t xml:space="preserve"> Ukupni izvori K.projekt  K 2001 03</t>
  </si>
  <si>
    <t xml:space="preserve"> Ukupni izvori Aktivnost A3001 01</t>
  </si>
  <si>
    <t xml:space="preserve"> Ukupni izvori Aktivnost A3001 02</t>
  </si>
  <si>
    <t xml:space="preserve"> Glava 00102 - Izvori 31 (prihodi za posebne namjene)</t>
  </si>
  <si>
    <t xml:space="preserve">   RAZDJEL  001:   PREDSTAVNIČKA I IZVRŠNA TIJELA GRADA,
                                 TE PRORAČUNSKI KORISNICI GRADSKOG PRORAČUNA</t>
  </si>
  <si>
    <t xml:space="preserve"> Program 1002:  Prigodni kulturni-zabavni programi</t>
  </si>
  <si>
    <t xml:space="preserve"> Aktivnost A1002 01: Prigodni kulturni-zabavni programi, priredbe,
                                          koncerti, te proslava  i sl.</t>
  </si>
  <si>
    <t xml:space="preserve"> K.Projekt K1006 04: Rekonstrukcija posl.objekta na Trgu Marka Miličića</t>
  </si>
  <si>
    <t xml:space="preserve"> Program 1008: Izgradnja i održavanje cesta i prometnica</t>
  </si>
  <si>
    <t xml:space="preserve"> T.projekt T1009 02: Pomoć Komunalnom za sanacija komunalnog
                                     odlagališta i gradnju reciklažnog dvorišta</t>
  </si>
  <si>
    <t xml:space="preserve"> K.projekt K1009 03: Kupnja zemljišta za sanaciju odlagališta
                                          i izgradnju reciklažnog dvoriša</t>
  </si>
  <si>
    <t xml:space="preserve"> T.projekt T1014 02:  Pomoć Komunalnom za kupnju uređaja i
                                     opreme za čišćenje i zbrinjavanja otpada na JP</t>
  </si>
  <si>
    <t>Hvar, 20.04.2020.god.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</si>
</sst>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9"/>
      <name val="Algerian"/>
      <family val="5"/>
    </font>
    <font>
      <b/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lgerian"/>
      <family val="5"/>
    </font>
    <font>
      <sz val="7"/>
      <name val="Arial"/>
      <family val="2"/>
    </font>
    <font>
      <b/>
      <sz val="16"/>
      <name val="Algerian"/>
      <family val="5"/>
    </font>
    <font>
      <b/>
      <sz val="7"/>
      <name val="Algerian"/>
      <family val="5"/>
    </font>
    <font>
      <b/>
      <sz val="7"/>
      <name val="Arial"/>
      <family val="2"/>
    </font>
    <font>
      <sz val="9"/>
      <name val="Algerian"/>
      <family val="5"/>
    </font>
    <font>
      <b/>
      <sz val="9"/>
      <color indexed="8"/>
      <name val="Arial"/>
      <family val="2"/>
    </font>
    <font>
      <sz val="14"/>
      <name val="Algerian"/>
      <family val="5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4" fillId="7" borderId="10" xfId="0" applyFont="1" applyFill="1" applyBorder="1" applyAlignment="1">
      <alignment vertical="center"/>
    </xf>
    <xf numFmtId="0" fontId="1" fillId="7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7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49" fontId="8" fillId="7" borderId="10" xfId="0" applyNumberFormat="1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8" fillId="7" borderId="10" xfId="0" applyNumberFormat="1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6" fillId="7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6" fillId="0" borderId="0" xfId="0" applyFont="1" applyAlignment="1">
      <alignment/>
    </xf>
    <xf numFmtId="3" fontId="8" fillId="1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indent="1"/>
    </xf>
    <xf numFmtId="0" fontId="12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 wrapText="1"/>
    </xf>
    <xf numFmtId="4" fontId="11" fillId="34" borderId="1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7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4" fillId="35" borderId="12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4" fillId="19" borderId="13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3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indent="1"/>
    </xf>
    <xf numFmtId="49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indent="1"/>
    </xf>
    <xf numFmtId="3" fontId="4" fillId="1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1" fillId="34" borderId="12" xfId="0" applyNumberFormat="1" applyFont="1" applyFill="1" applyBorder="1" applyAlignment="1">
      <alignment vertical="center"/>
    </xf>
    <xf numFmtId="3" fontId="22" fillId="34" borderId="13" xfId="0" applyNumberFormat="1" applyFont="1" applyFill="1" applyBorder="1" applyAlignment="1">
      <alignment vertical="center"/>
    </xf>
    <xf numFmtId="3" fontId="22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3" fontId="8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19" borderId="1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4" fillId="7" borderId="10" xfId="0" applyNumberFormat="1" applyFont="1" applyFill="1" applyBorder="1" applyAlignment="1">
      <alignment horizontal="left" indent="1"/>
    </xf>
    <xf numFmtId="0" fontId="4" fillId="7" borderId="10" xfId="0" applyFont="1" applyFill="1" applyBorder="1" applyAlignment="1">
      <alignment horizontal="left" indent="1"/>
    </xf>
    <xf numFmtId="4" fontId="4" fillId="7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1" fillId="7" borderId="10" xfId="0" applyNumberFormat="1" applyFont="1" applyFill="1" applyBorder="1" applyAlignment="1">
      <alignment/>
    </xf>
    <xf numFmtId="4" fontId="1" fillId="7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" fontId="8" fillId="7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10" borderId="10" xfId="0" applyNumberFormat="1" applyFont="1" applyFill="1" applyBorder="1" applyAlignment="1">
      <alignment/>
    </xf>
    <xf numFmtId="4" fontId="21" fillId="34" borderId="12" xfId="0" applyNumberFormat="1" applyFont="1" applyFill="1" applyBorder="1" applyAlignment="1">
      <alignment vertical="center"/>
    </xf>
    <xf numFmtId="4" fontId="22" fillId="34" borderId="13" xfId="0" applyNumberFormat="1" applyFont="1" applyFill="1" applyBorder="1" applyAlignment="1">
      <alignment vertical="center"/>
    </xf>
    <xf numFmtId="4" fontId="22" fillId="34" borderId="10" xfId="0" applyNumberFormat="1" applyFont="1" applyFill="1" applyBorder="1" applyAlignment="1">
      <alignment vertical="center"/>
    </xf>
    <xf numFmtId="4" fontId="21" fillId="34" borderId="10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 vertical="center"/>
    </xf>
    <xf numFmtId="4" fontId="4" fillId="19" borderId="13" xfId="0" applyNumberFormat="1" applyFont="1" applyFill="1" applyBorder="1" applyAlignment="1">
      <alignment vertical="center"/>
    </xf>
    <xf numFmtId="4" fontId="4" fillId="36" borderId="10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4" fillId="19" borderId="10" xfId="0" applyNumberFormat="1" applyFont="1" applyFill="1" applyBorder="1" applyAlignment="1">
      <alignment vertical="center"/>
    </xf>
    <xf numFmtId="4" fontId="4" fillId="13" borderId="10" xfId="0" applyNumberFormat="1" applyFont="1" applyFill="1" applyBorder="1" applyAlignment="1">
      <alignment/>
    </xf>
    <xf numFmtId="0" fontId="4" fillId="13" borderId="10" xfId="0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4" fillId="10" borderId="14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0" fontId="4" fillId="12" borderId="14" xfId="0" applyFont="1" applyFill="1" applyBorder="1" applyAlignment="1">
      <alignment horizontal="left" indent="2"/>
    </xf>
    <xf numFmtId="0" fontId="4" fillId="12" borderId="16" xfId="0" applyFont="1" applyFill="1" applyBorder="1" applyAlignment="1">
      <alignment horizontal="left" indent="2"/>
    </xf>
    <xf numFmtId="0" fontId="4" fillId="12" borderId="11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indent="2"/>
    </xf>
    <xf numFmtId="0" fontId="2" fillId="0" borderId="11" xfId="0" applyFont="1" applyFill="1" applyBorder="1" applyAlignment="1">
      <alignment horizontal="left" indent="2"/>
    </xf>
    <xf numFmtId="0" fontId="4" fillId="12" borderId="14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2"/>
    </xf>
    <xf numFmtId="0" fontId="4" fillId="0" borderId="11" xfId="0" applyFont="1" applyBorder="1" applyAlignment="1">
      <alignment horizontal="left" indent="2"/>
    </xf>
    <xf numFmtId="0" fontId="2" fillId="0" borderId="17" xfId="0" applyFont="1" applyFill="1" applyBorder="1" applyAlignment="1">
      <alignment horizontal="left" indent="2"/>
    </xf>
    <xf numFmtId="0" fontId="2" fillId="0" borderId="18" xfId="0" applyFont="1" applyFill="1" applyBorder="1" applyAlignment="1">
      <alignment horizontal="left" indent="2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7" borderId="14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2" fillId="0" borderId="14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left" indent="2"/>
    </xf>
    <xf numFmtId="0" fontId="8" fillId="7" borderId="11" xfId="0" applyFont="1" applyFill="1" applyBorder="1" applyAlignment="1">
      <alignment horizontal="left" indent="2"/>
    </xf>
    <xf numFmtId="49" fontId="0" fillId="0" borderId="14" xfId="0" applyNumberFormat="1" applyFont="1" applyBorder="1" applyAlignment="1">
      <alignment horizontal="left" indent="1"/>
    </xf>
    <xf numFmtId="49" fontId="0" fillId="0" borderId="11" xfId="0" applyNumberFormat="1" applyFont="1" applyBorder="1" applyAlignment="1">
      <alignment horizontal="left" indent="1"/>
    </xf>
    <xf numFmtId="0" fontId="1" fillId="7" borderId="14" xfId="0" applyFont="1" applyFill="1" applyBorder="1" applyAlignment="1">
      <alignment horizontal="left" indent="1"/>
    </xf>
    <xf numFmtId="0" fontId="1" fillId="7" borderId="11" xfId="0" applyFont="1" applyFill="1" applyBorder="1" applyAlignment="1">
      <alignment horizontal="left" indent="1"/>
    </xf>
    <xf numFmtId="0" fontId="13" fillId="0" borderId="0" xfId="0" applyFont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2" fillId="34" borderId="16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9" fontId="11" fillId="34" borderId="16" xfId="0" applyNumberFormat="1" applyFont="1" applyFill="1" applyBorder="1" applyAlignment="1">
      <alignment horizontal="left" vertical="center"/>
    </xf>
    <xf numFmtId="49" fontId="11" fillId="34" borderId="11" xfId="0" applyNumberFormat="1" applyFont="1" applyFill="1" applyBorder="1" applyAlignment="1">
      <alignment horizontal="left" vertical="center"/>
    </xf>
    <xf numFmtId="49" fontId="11" fillId="34" borderId="16" xfId="0" applyNumberFormat="1" applyFont="1" applyFill="1" applyBorder="1" applyAlignment="1">
      <alignment horizontal="left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2" fillId="34" borderId="16" xfId="0" applyFont="1" applyFill="1" applyBorder="1" applyAlignment="1">
      <alignment horizontal="left"/>
    </xf>
    <xf numFmtId="0" fontId="12" fillId="34" borderId="11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0" fontId="19" fillId="37" borderId="17" xfId="0" applyFont="1" applyFill="1" applyBorder="1" applyAlignment="1">
      <alignment horizontal="left"/>
    </xf>
    <xf numFmtId="0" fontId="19" fillId="37" borderId="18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49" fontId="4" fillId="19" borderId="14" xfId="0" applyNumberFormat="1" applyFont="1" applyFill="1" applyBorder="1" applyAlignment="1">
      <alignment horizontal="left" vertical="center" wrapText="1" indent="1"/>
    </xf>
    <xf numFmtId="49" fontId="4" fillId="19" borderId="11" xfId="0" applyNumberFormat="1" applyFont="1" applyFill="1" applyBorder="1" applyAlignment="1">
      <alignment horizontal="left" vertical="center" wrapText="1" indent="1"/>
    </xf>
    <xf numFmtId="49" fontId="4" fillId="19" borderId="14" xfId="0" applyNumberFormat="1" applyFont="1" applyFill="1" applyBorder="1" applyAlignment="1">
      <alignment horizontal="left" vertical="center" indent="1"/>
    </xf>
    <xf numFmtId="49" fontId="4" fillId="19" borderId="11" xfId="0" applyNumberFormat="1" applyFont="1" applyFill="1" applyBorder="1" applyAlignment="1">
      <alignment horizontal="left" vertical="center" indent="1"/>
    </xf>
    <xf numFmtId="49" fontId="4" fillId="37" borderId="14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/>
    </xf>
    <xf numFmtId="49" fontId="4" fillId="36" borderId="14" xfId="0" applyNumberFormat="1" applyFont="1" applyFill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4" fillId="37" borderId="14" xfId="0" applyNumberFormat="1" applyFont="1" applyFill="1" applyBorder="1" applyAlignment="1">
      <alignment horizontal="left" wrapText="1"/>
    </xf>
    <xf numFmtId="49" fontId="4" fillId="37" borderId="14" xfId="0" applyNumberFormat="1" applyFont="1" applyFill="1" applyBorder="1" applyAlignment="1">
      <alignment wrapText="1"/>
    </xf>
    <xf numFmtId="49" fontId="4" fillId="37" borderId="11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4" fillId="37" borderId="14" xfId="0" applyNumberFormat="1" applyFont="1" applyFill="1" applyBorder="1" applyAlignment="1">
      <alignment horizontal="left" vertical="center" wrapText="1"/>
    </xf>
    <xf numFmtId="49" fontId="4" fillId="37" borderId="11" xfId="0" applyNumberFormat="1" applyFont="1" applyFill="1" applyBorder="1" applyAlignment="1">
      <alignment horizontal="left" vertical="center"/>
    </xf>
    <xf numFmtId="0" fontId="4" fillId="19" borderId="14" xfId="0" applyFont="1" applyFill="1" applyBorder="1" applyAlignment="1">
      <alignment horizontal="left" vertical="center" wrapText="1"/>
    </xf>
    <xf numFmtId="49" fontId="4" fillId="36" borderId="14" xfId="0" applyNumberFormat="1" applyFont="1" applyFill="1" applyBorder="1" applyAlignment="1">
      <alignment horizontal="left" wrapText="1"/>
    </xf>
    <xf numFmtId="49" fontId="4" fillId="36" borderId="11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6" borderId="10" xfId="0" applyFont="1" applyFill="1" applyBorder="1" applyAlignment="1">
      <alignment horizontal="left"/>
    </xf>
    <xf numFmtId="49" fontId="19" fillId="37" borderId="14" xfId="0" applyNumberFormat="1" applyFont="1" applyFill="1" applyBorder="1" applyAlignment="1">
      <alignment horizontal="left"/>
    </xf>
    <xf numFmtId="49" fontId="19" fillId="37" borderId="11" xfId="0" applyNumberFormat="1" applyFont="1" applyFill="1" applyBorder="1" applyAlignment="1">
      <alignment horizontal="left"/>
    </xf>
    <xf numFmtId="49" fontId="4" fillId="37" borderId="11" xfId="0" applyNumberFormat="1" applyFont="1" applyFill="1" applyBorder="1" applyAlignment="1">
      <alignment horizontal="left" vertical="center" wrapText="1"/>
    </xf>
    <xf numFmtId="49" fontId="19" fillId="37" borderId="14" xfId="0" applyNumberFormat="1" applyFont="1" applyFill="1" applyBorder="1" applyAlignment="1">
      <alignment horizontal="left" vertical="center" wrapText="1"/>
    </xf>
    <xf numFmtId="49" fontId="19" fillId="37" borderId="11" xfId="0" applyNumberFormat="1" applyFont="1" applyFill="1" applyBorder="1" applyAlignment="1">
      <alignment horizontal="left" vertical="center"/>
    </xf>
    <xf numFmtId="49" fontId="4" fillId="37" borderId="14" xfId="0" applyNumberFormat="1" applyFont="1" applyFill="1" applyBorder="1" applyAlignment="1">
      <alignment vertical="center" wrapText="1"/>
    </xf>
    <xf numFmtId="49" fontId="4" fillId="37" borderId="11" xfId="0" applyNumberFormat="1" applyFont="1" applyFill="1" applyBorder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zoomScale="140" zoomScaleNormal="140" workbookViewId="0" topLeftCell="A1">
      <selection activeCell="F2" sqref="F2"/>
    </sheetView>
  </sheetViews>
  <sheetFormatPr defaultColWidth="9.140625" defaultRowHeight="12.75"/>
  <cols>
    <col min="1" max="1" width="5.57421875" style="2" customWidth="1"/>
    <col min="2" max="2" width="39.7109375" style="2" customWidth="1"/>
    <col min="3" max="5" width="8.7109375" style="2" customWidth="1"/>
    <col min="6" max="6" width="10.140625" style="2" customWidth="1"/>
    <col min="7" max="8" width="5.57421875" style="50" customWidth="1"/>
    <col min="9" max="16384" width="9.140625" style="2" customWidth="1"/>
  </cols>
  <sheetData>
    <row r="1" spans="1:8" ht="33" customHeight="1">
      <c r="A1" s="10" t="s">
        <v>161</v>
      </c>
      <c r="F1" s="172" t="s">
        <v>1233</v>
      </c>
      <c r="G1" s="172"/>
      <c r="H1" s="172"/>
    </row>
    <row r="2" ht="15" customHeight="1">
      <c r="A2" s="10" t="s">
        <v>363</v>
      </c>
    </row>
    <row r="3" ht="15" customHeight="1"/>
    <row r="4" ht="25.5" customHeight="1"/>
    <row r="5" spans="1:8" ht="28.5" customHeight="1">
      <c r="A5" s="175" t="s">
        <v>840</v>
      </c>
      <c r="B5" s="175"/>
      <c r="C5" s="175"/>
      <c r="D5" s="175"/>
      <c r="E5" s="175"/>
      <c r="F5" s="175"/>
      <c r="G5" s="175"/>
      <c r="H5" s="175"/>
    </row>
    <row r="6" spans="1:8" ht="24.75" customHeight="1">
      <c r="A6" s="175" t="s">
        <v>1077</v>
      </c>
      <c r="B6" s="175"/>
      <c r="C6" s="175"/>
      <c r="D6" s="175"/>
      <c r="E6" s="175"/>
      <c r="F6" s="175"/>
      <c r="G6" s="175"/>
      <c r="H6" s="175"/>
    </row>
    <row r="7" spans="1:8" ht="16.5" customHeight="1">
      <c r="A7" s="171"/>
      <c r="B7" s="171"/>
      <c r="C7" s="171"/>
      <c r="D7" s="171"/>
      <c r="E7" s="171"/>
      <c r="F7" s="11"/>
      <c r="G7" s="51"/>
      <c r="H7" s="51"/>
    </row>
    <row r="8" spans="1:2" ht="18" customHeight="1">
      <c r="A8" s="8"/>
      <c r="B8" s="8"/>
    </row>
    <row r="9" ht="32.25" customHeight="1">
      <c r="A9" s="1" t="s">
        <v>931</v>
      </c>
    </row>
    <row r="13" spans="7:8" ht="12">
      <c r="G13" s="154" t="s">
        <v>182</v>
      </c>
      <c r="H13" s="154"/>
    </row>
    <row r="14" spans="1:8" ht="27" customHeight="1">
      <c r="A14" s="173" t="s">
        <v>255</v>
      </c>
      <c r="B14" s="174"/>
      <c r="C14" s="34" t="s">
        <v>962</v>
      </c>
      <c r="D14" s="34" t="s">
        <v>1078</v>
      </c>
      <c r="E14" s="34" t="s">
        <v>1079</v>
      </c>
      <c r="F14" s="34" t="s">
        <v>1080</v>
      </c>
      <c r="G14" s="52" t="s">
        <v>767</v>
      </c>
      <c r="H14" s="52" t="s">
        <v>768</v>
      </c>
    </row>
    <row r="15" spans="1:8" ht="11.25" customHeight="1">
      <c r="A15" s="180">
        <v>1</v>
      </c>
      <c r="B15" s="181"/>
      <c r="C15" s="17">
        <v>2</v>
      </c>
      <c r="D15" s="17">
        <v>3</v>
      </c>
      <c r="E15" s="17">
        <v>4</v>
      </c>
      <c r="F15" s="17">
        <v>5</v>
      </c>
      <c r="G15" s="53">
        <v>6</v>
      </c>
      <c r="H15" s="53">
        <v>7</v>
      </c>
    </row>
    <row r="16" spans="1:8" ht="18" customHeight="1">
      <c r="A16" s="176" t="s">
        <v>824</v>
      </c>
      <c r="B16" s="177"/>
      <c r="C16" s="20">
        <f>C45</f>
        <v>54731249</v>
      </c>
      <c r="D16" s="20">
        <f>D45</f>
        <v>58813861</v>
      </c>
      <c r="E16" s="20">
        <f>E45</f>
        <v>58813861</v>
      </c>
      <c r="F16" s="126">
        <f>F45</f>
        <v>48932765.29</v>
      </c>
      <c r="G16" s="54">
        <f>F16/C16*100</f>
        <v>89.40553373813924</v>
      </c>
      <c r="H16" s="54">
        <f aca="true" t="shared" si="0" ref="H16:H24">F16/E16*100</f>
        <v>83.19937589201973</v>
      </c>
    </row>
    <row r="17" spans="1:8" ht="18" customHeight="1">
      <c r="A17" s="176" t="s">
        <v>825</v>
      </c>
      <c r="B17" s="177"/>
      <c r="C17" s="20">
        <f>C181</f>
        <v>20707</v>
      </c>
      <c r="D17" s="20">
        <f>D181</f>
        <v>120000</v>
      </c>
      <c r="E17" s="20">
        <f>E181</f>
        <v>120000</v>
      </c>
      <c r="F17" s="126">
        <f>F181</f>
        <v>21580.989999999998</v>
      </c>
      <c r="G17" s="54">
        <f aca="true" t="shared" si="1" ref="G17:G24">F17/C17*100</f>
        <v>104.22074660742744</v>
      </c>
      <c r="H17" s="54">
        <f t="shared" si="0"/>
        <v>17.98415833333333</v>
      </c>
    </row>
    <row r="18" spans="1:8" ht="18" customHeight="1">
      <c r="A18" s="152" t="s">
        <v>826</v>
      </c>
      <c r="B18" s="153"/>
      <c r="C18" s="22">
        <f>SUM(C16:C17)</f>
        <v>54751956</v>
      </c>
      <c r="D18" s="22">
        <f>SUM(D16:D17)</f>
        <v>58933861</v>
      </c>
      <c r="E18" s="22">
        <f>SUM(E16:E17)</f>
        <v>58933861</v>
      </c>
      <c r="F18" s="125">
        <f>SUM(F16:F17)</f>
        <v>48954346.28</v>
      </c>
      <c r="G18" s="54">
        <f t="shared" si="1"/>
        <v>89.41113680029989</v>
      </c>
      <c r="H18" s="54">
        <f t="shared" si="0"/>
        <v>83.06658591399602</v>
      </c>
    </row>
    <row r="19" spans="1:8" ht="12" customHeight="1">
      <c r="A19" s="162"/>
      <c r="B19" s="163"/>
      <c r="C19" s="163"/>
      <c r="D19" s="163"/>
      <c r="E19" s="163"/>
      <c r="F19" s="163"/>
      <c r="G19" s="163"/>
      <c r="H19" s="164"/>
    </row>
    <row r="20" spans="1:8" ht="18" customHeight="1">
      <c r="A20" s="176" t="s">
        <v>827</v>
      </c>
      <c r="B20" s="177"/>
      <c r="C20" s="20">
        <f>C200</f>
        <v>34070720</v>
      </c>
      <c r="D20" s="20">
        <f>D200</f>
        <v>39443300</v>
      </c>
      <c r="E20" s="20">
        <f>E200</f>
        <v>40015156</v>
      </c>
      <c r="F20" s="126">
        <f>F200</f>
        <v>31492188.020000007</v>
      </c>
      <c r="G20" s="54">
        <f t="shared" si="1"/>
        <v>92.43182421739256</v>
      </c>
      <c r="H20" s="54">
        <f t="shared" si="0"/>
        <v>78.70065037357347</v>
      </c>
    </row>
    <row r="21" spans="1:8" ht="18" customHeight="1">
      <c r="A21" s="176" t="s">
        <v>828</v>
      </c>
      <c r="B21" s="177"/>
      <c r="C21" s="20">
        <f>C276</f>
        <v>17095821</v>
      </c>
      <c r="D21" s="20">
        <f>D276</f>
        <v>24721361</v>
      </c>
      <c r="E21" s="20">
        <f>E276</f>
        <v>24149505</v>
      </c>
      <c r="F21" s="126">
        <f>F276</f>
        <v>16046703.22</v>
      </c>
      <c r="G21" s="54">
        <f t="shared" si="1"/>
        <v>93.86330858284022</v>
      </c>
      <c r="H21" s="54">
        <f t="shared" si="0"/>
        <v>66.44733803032402</v>
      </c>
    </row>
    <row r="22" spans="1:8" ht="18" customHeight="1">
      <c r="A22" s="152" t="s">
        <v>829</v>
      </c>
      <c r="B22" s="153"/>
      <c r="C22" s="22">
        <f>SUM(C20:C21)</f>
        <v>51166541</v>
      </c>
      <c r="D22" s="22">
        <f>SUM(D20:D21)</f>
        <v>64164661</v>
      </c>
      <c r="E22" s="22">
        <f>SUM(E20:E21)</f>
        <v>64164661</v>
      </c>
      <c r="F22" s="125">
        <f>SUM(F20:F21)</f>
        <v>47538891.24000001</v>
      </c>
      <c r="G22" s="54">
        <f t="shared" si="1"/>
        <v>92.91011334926863</v>
      </c>
      <c r="H22" s="54">
        <f t="shared" si="0"/>
        <v>74.08889955796698</v>
      </c>
    </row>
    <row r="23" spans="1:8" ht="12" customHeight="1">
      <c r="A23" s="162"/>
      <c r="B23" s="163"/>
      <c r="C23" s="163"/>
      <c r="D23" s="163"/>
      <c r="E23" s="163"/>
      <c r="F23" s="163"/>
      <c r="G23" s="163"/>
      <c r="H23" s="164"/>
    </row>
    <row r="24" spans="1:8" ht="18" customHeight="1">
      <c r="A24" s="166" t="s">
        <v>830</v>
      </c>
      <c r="B24" s="167"/>
      <c r="C24" s="93">
        <f>C18-C22</f>
        <v>3585415</v>
      </c>
      <c r="D24" s="93">
        <f>D18-D22</f>
        <v>-5230800</v>
      </c>
      <c r="E24" s="93">
        <f>E18-E22</f>
        <v>-5230800</v>
      </c>
      <c r="F24" s="128">
        <f>F18-F22</f>
        <v>1415455.0399999917</v>
      </c>
      <c r="G24" s="94">
        <f t="shared" si="1"/>
        <v>39.47813684050498</v>
      </c>
      <c r="H24" s="94">
        <f t="shared" si="0"/>
        <v>-27.06001070581922</v>
      </c>
    </row>
    <row r="25" spans="1:8" ht="12" customHeight="1">
      <c r="A25" s="165"/>
      <c r="B25" s="165"/>
      <c r="C25" s="165"/>
      <c r="D25" s="165"/>
      <c r="E25" s="165"/>
      <c r="F25" s="165"/>
      <c r="G25" s="165"/>
      <c r="H25" s="165"/>
    </row>
    <row r="26" spans="1:8" ht="18" customHeight="1">
      <c r="A26" s="157" t="s">
        <v>823</v>
      </c>
      <c r="B26" s="158"/>
      <c r="C26" s="158"/>
      <c r="D26" s="158"/>
      <c r="E26" s="158"/>
      <c r="F26" s="158"/>
      <c r="G26" s="158"/>
      <c r="H26" s="159"/>
    </row>
    <row r="27" spans="1:8" ht="18" customHeight="1">
      <c r="A27" s="168" t="s">
        <v>839</v>
      </c>
      <c r="B27" s="169"/>
      <c r="C27" s="95">
        <v>6072189</v>
      </c>
      <c r="D27" s="95">
        <v>9657604</v>
      </c>
      <c r="E27" s="95">
        <v>9657604</v>
      </c>
      <c r="F27" s="129">
        <v>9657604</v>
      </c>
      <c r="G27" s="96">
        <f>F27/C27*100</f>
        <v>159.0464987173489</v>
      </c>
      <c r="H27" s="96">
        <f>F27/E27*100</f>
        <v>100</v>
      </c>
    </row>
    <row r="28" spans="1:8" ht="18" customHeight="1">
      <c r="A28" s="160" t="s">
        <v>831</v>
      </c>
      <c r="B28" s="161"/>
      <c r="C28" s="20">
        <v>768682</v>
      </c>
      <c r="D28" s="20">
        <v>5230800</v>
      </c>
      <c r="E28" s="20">
        <v>5230800</v>
      </c>
      <c r="F28" s="126">
        <v>1004704.8</v>
      </c>
      <c r="G28" s="54">
        <f>F28/C28*100</f>
        <v>130.70486885344005</v>
      </c>
      <c r="H28" s="54">
        <f>F28/E28*100</f>
        <v>19.20747877953659</v>
      </c>
    </row>
    <row r="29" ht="21.75" customHeight="1"/>
    <row r="30" spans="1:8" ht="27" customHeight="1">
      <c r="A30" s="15" t="s">
        <v>254</v>
      </c>
      <c r="B30" s="16"/>
      <c r="C30" s="34" t="s">
        <v>962</v>
      </c>
      <c r="D30" s="34" t="s">
        <v>1078</v>
      </c>
      <c r="E30" s="34" t="s">
        <v>1079</v>
      </c>
      <c r="F30" s="34" t="s">
        <v>1080</v>
      </c>
      <c r="G30" s="52" t="s">
        <v>767</v>
      </c>
      <c r="H30" s="52" t="s">
        <v>768</v>
      </c>
    </row>
    <row r="31" spans="1:8" ht="18" customHeight="1">
      <c r="A31" s="160" t="s">
        <v>832</v>
      </c>
      <c r="B31" s="161"/>
      <c r="C31" s="20">
        <f>'TABLICA 7'!C5</f>
        <v>0</v>
      </c>
      <c r="D31" s="20">
        <f>'TABLICA 7'!D5</f>
        <v>0</v>
      </c>
      <c r="E31" s="20">
        <f>'TABLICA 7'!E5</f>
        <v>0</v>
      </c>
      <c r="F31" s="20">
        <f>'TABLICA 7'!F5</f>
        <v>0</v>
      </c>
      <c r="G31" s="54" t="e">
        <f aca="true" t="shared" si="2" ref="G31:G38">F31/C31*100</f>
        <v>#DIV/0!</v>
      </c>
      <c r="H31" s="54" t="e">
        <f>F31/E31*100</f>
        <v>#DIV/0!</v>
      </c>
    </row>
    <row r="32" spans="1:8" ht="18" customHeight="1">
      <c r="A32" s="160" t="s">
        <v>833</v>
      </c>
      <c r="B32" s="161"/>
      <c r="C32" s="20">
        <f>'TABLICA 7'!C9</f>
        <v>0</v>
      </c>
      <c r="D32" s="20">
        <f>'TABLICA 7'!D9</f>
        <v>0</v>
      </c>
      <c r="E32" s="20">
        <f>'TABLICA 7'!E9</f>
        <v>0</v>
      </c>
      <c r="F32" s="20">
        <f>'TABLICA 7'!F9</f>
        <v>0</v>
      </c>
      <c r="G32" s="54" t="e">
        <f t="shared" si="2"/>
        <v>#DIV/0!</v>
      </c>
      <c r="H32" s="54" t="e">
        <f>F32/E32*100</f>
        <v>#DIV/0!</v>
      </c>
    </row>
    <row r="33" spans="1:8" ht="18" customHeight="1">
      <c r="A33" s="152" t="s">
        <v>834</v>
      </c>
      <c r="B33" s="153"/>
      <c r="C33" s="22">
        <f>0-C32</f>
        <v>0</v>
      </c>
      <c r="D33" s="22">
        <f>0-D32</f>
        <v>0</v>
      </c>
      <c r="E33" s="22">
        <f>0-E32</f>
        <v>0</v>
      </c>
      <c r="F33" s="22">
        <f>0-F32</f>
        <v>0</v>
      </c>
      <c r="G33" s="54" t="e">
        <f t="shared" si="2"/>
        <v>#DIV/0!</v>
      </c>
      <c r="H33" s="54" t="e">
        <f>F33/E33*100</f>
        <v>#DIV/0!</v>
      </c>
    </row>
    <row r="34" spans="3:6" ht="26.25" customHeight="1">
      <c r="C34" s="36"/>
      <c r="D34" s="36"/>
      <c r="E34" s="36"/>
      <c r="F34" s="36"/>
    </row>
    <row r="35" spans="1:8" ht="21" customHeight="1">
      <c r="A35" s="155" t="s">
        <v>256</v>
      </c>
      <c r="B35" s="156"/>
      <c r="C35" s="37">
        <f>C18+C31</f>
        <v>54751956</v>
      </c>
      <c r="D35" s="37">
        <f>D18+D31</f>
        <v>58933861</v>
      </c>
      <c r="E35" s="37">
        <f>E18+E31</f>
        <v>58933861</v>
      </c>
      <c r="F35" s="130">
        <f>F18+F31</f>
        <v>48954346.28</v>
      </c>
      <c r="G35" s="54">
        <f t="shared" si="2"/>
        <v>89.41113680029989</v>
      </c>
      <c r="H35" s="54">
        <f>F35/E35*100</f>
        <v>83.06658591399602</v>
      </c>
    </row>
    <row r="36" spans="1:8" ht="21" customHeight="1">
      <c r="A36" s="155" t="s">
        <v>257</v>
      </c>
      <c r="B36" s="156"/>
      <c r="C36" s="37">
        <f>C22+C32</f>
        <v>51166541</v>
      </c>
      <c r="D36" s="37">
        <f>D22+D32</f>
        <v>64164661</v>
      </c>
      <c r="E36" s="37">
        <f>E22+E32</f>
        <v>64164661</v>
      </c>
      <c r="F36" s="130">
        <f>F22+F32</f>
        <v>47538891.24000001</v>
      </c>
      <c r="G36" s="54">
        <f t="shared" si="2"/>
        <v>92.91011334926863</v>
      </c>
      <c r="H36" s="54">
        <f>F36/E36*100</f>
        <v>74.08889955796698</v>
      </c>
    </row>
    <row r="37" spans="1:8" ht="21" customHeight="1">
      <c r="A37" s="150" t="s">
        <v>258</v>
      </c>
      <c r="B37" s="151"/>
      <c r="C37" s="20">
        <f>C35-C36</f>
        <v>3585415</v>
      </c>
      <c r="D37" s="20">
        <f>D35-D36</f>
        <v>-5230800</v>
      </c>
      <c r="E37" s="20">
        <f>E35-E36</f>
        <v>-5230800</v>
      </c>
      <c r="F37" s="126">
        <f>F35-F36</f>
        <v>1415455.0399999917</v>
      </c>
      <c r="G37" s="54">
        <f t="shared" si="2"/>
        <v>39.47813684050498</v>
      </c>
      <c r="H37" s="54">
        <f>F37/E37*100</f>
        <v>-27.06001070581922</v>
      </c>
    </row>
    <row r="38" spans="1:8" ht="21" customHeight="1">
      <c r="A38" s="178" t="s">
        <v>597</v>
      </c>
      <c r="B38" s="179"/>
      <c r="C38" s="22">
        <v>768682</v>
      </c>
      <c r="D38" s="22">
        <v>5230800</v>
      </c>
      <c r="E38" s="22">
        <v>5230800</v>
      </c>
      <c r="F38" s="125">
        <v>1004704.8</v>
      </c>
      <c r="G38" s="54">
        <f t="shared" si="2"/>
        <v>130.70486885344005</v>
      </c>
      <c r="H38" s="54">
        <f>F38/E38*100</f>
        <v>19.20747877953659</v>
      </c>
    </row>
    <row r="39" spans="1:8" ht="21" customHeight="1">
      <c r="A39" s="150" t="s">
        <v>835</v>
      </c>
      <c r="B39" s="151"/>
      <c r="C39" s="20">
        <f>C35-C36+C27</f>
        <v>9657604</v>
      </c>
      <c r="D39" s="20">
        <f>D35-D36+D27</f>
        <v>4426804</v>
      </c>
      <c r="E39" s="20">
        <f>E35-E36+E27</f>
        <v>4426804</v>
      </c>
      <c r="F39" s="126">
        <f>F35-F36+F27</f>
        <v>11073059.039999992</v>
      </c>
      <c r="G39" s="54"/>
      <c r="H39" s="54"/>
    </row>
    <row r="40" ht="20.25" customHeight="1"/>
    <row r="41" spans="1:2" ht="28.5" customHeight="1">
      <c r="A41" s="105" t="s">
        <v>950</v>
      </c>
      <c r="B41" s="12"/>
    </row>
    <row r="42" spans="3:8" ht="22.5" customHeight="1">
      <c r="C42" s="8"/>
      <c r="D42" s="8"/>
      <c r="E42" s="8"/>
      <c r="F42" s="8"/>
      <c r="G42" s="154"/>
      <c r="H42" s="154"/>
    </row>
    <row r="43" spans="1:8" ht="27" customHeight="1">
      <c r="A43" s="92" t="s">
        <v>836</v>
      </c>
      <c r="B43" s="92" t="s">
        <v>935</v>
      </c>
      <c r="C43" s="97" t="s">
        <v>962</v>
      </c>
      <c r="D43" s="48" t="s">
        <v>1078</v>
      </c>
      <c r="E43" s="48" t="s">
        <v>1079</v>
      </c>
      <c r="F43" s="48" t="s">
        <v>1080</v>
      </c>
      <c r="G43" s="55" t="s">
        <v>841</v>
      </c>
      <c r="H43" s="55" t="s">
        <v>842</v>
      </c>
    </row>
    <row r="44" spans="1:8" s="50" customFormat="1" ht="9.75" customHeight="1">
      <c r="A44" s="98">
        <v>1</v>
      </c>
      <c r="B44" s="98">
        <v>2</v>
      </c>
      <c r="C44" s="55">
        <v>3</v>
      </c>
      <c r="D44" s="55">
        <v>4</v>
      </c>
      <c r="E44" s="55">
        <v>5</v>
      </c>
      <c r="F44" s="55">
        <v>6</v>
      </c>
      <c r="G44" s="55">
        <v>7</v>
      </c>
      <c r="H44" s="55">
        <v>8</v>
      </c>
    </row>
    <row r="45" spans="1:8" ht="24" customHeight="1">
      <c r="A45" s="27" t="s">
        <v>417</v>
      </c>
      <c r="B45" s="28" t="s">
        <v>259</v>
      </c>
      <c r="C45" s="21">
        <f>C46+C66+C97+C125+C157+C174</f>
        <v>54731249</v>
      </c>
      <c r="D45" s="21">
        <f>D46+D66+D97+D125+D157+D174</f>
        <v>58813861</v>
      </c>
      <c r="E45" s="21">
        <f>E46+E66+E97+E125+E157+E174</f>
        <v>58813861</v>
      </c>
      <c r="F45" s="124">
        <f>F46+F66+F97+F125+F157+F174</f>
        <v>48932765.29</v>
      </c>
      <c r="G45" s="56">
        <f>F45/C45*100</f>
        <v>89.40553373813924</v>
      </c>
      <c r="H45" s="56">
        <f>F45/E45*100</f>
        <v>83.19937589201973</v>
      </c>
    </row>
    <row r="46" spans="1:8" ht="21" customHeight="1">
      <c r="A46" s="25" t="s">
        <v>418</v>
      </c>
      <c r="B46" s="26" t="s">
        <v>184</v>
      </c>
      <c r="C46" s="22">
        <f>C47+C54+C60</f>
        <v>22643191</v>
      </c>
      <c r="D46" s="22">
        <f>D47+D54+D60</f>
        <v>20811000</v>
      </c>
      <c r="E46" s="22">
        <f>E47+E54+E60</f>
        <v>20811000</v>
      </c>
      <c r="F46" s="125">
        <f>F47+F54+F60</f>
        <v>24114705.869999997</v>
      </c>
      <c r="G46" s="54">
        <f>F46/C46*100</f>
        <v>106.49870802220408</v>
      </c>
      <c r="H46" s="54">
        <f>F46/E46*100</f>
        <v>115.87480596799769</v>
      </c>
    </row>
    <row r="47" spans="1:8" ht="18" customHeight="1">
      <c r="A47" s="25" t="s">
        <v>419</v>
      </c>
      <c r="B47" s="26" t="s">
        <v>185</v>
      </c>
      <c r="C47" s="22">
        <f>SUM(C48:C53)</f>
        <v>9345605</v>
      </c>
      <c r="D47" s="22">
        <f>SUM(D48:D53)</f>
        <v>9051000</v>
      </c>
      <c r="E47" s="22">
        <f>SUM(E48:E53)</f>
        <v>9051000</v>
      </c>
      <c r="F47" s="125">
        <f>SUM(F48:F53)</f>
        <v>9640503.589999998</v>
      </c>
      <c r="G47" s="54">
        <f aca="true" t="shared" si="3" ref="G47:G101">F47/C47*100</f>
        <v>103.15547885877905</v>
      </c>
      <c r="H47" s="54">
        <f>F47/E47*100</f>
        <v>106.513132140095</v>
      </c>
    </row>
    <row r="48" spans="1:8" ht="15" customHeight="1">
      <c r="A48" s="18" t="s">
        <v>420</v>
      </c>
      <c r="B48" s="19" t="s">
        <v>186</v>
      </c>
      <c r="C48" s="20">
        <v>5545881</v>
      </c>
      <c r="D48" s="20">
        <v>5600000</v>
      </c>
      <c r="E48" s="20">
        <v>5600000</v>
      </c>
      <c r="F48" s="126">
        <v>5996852.09</v>
      </c>
      <c r="G48" s="54">
        <f t="shared" si="3"/>
        <v>108.13164022091351</v>
      </c>
      <c r="H48" s="54">
        <f>F48/E48*100</f>
        <v>107.08664446428571</v>
      </c>
    </row>
    <row r="49" spans="1:8" ht="15" customHeight="1">
      <c r="A49" s="18" t="s">
        <v>421</v>
      </c>
      <c r="B49" s="19" t="s">
        <v>187</v>
      </c>
      <c r="C49" s="20">
        <v>1451267</v>
      </c>
      <c r="D49" s="20">
        <v>1300000</v>
      </c>
      <c r="E49" s="20">
        <v>1300000</v>
      </c>
      <c r="F49" s="126">
        <v>1606960.8</v>
      </c>
      <c r="G49" s="54">
        <f t="shared" si="3"/>
        <v>110.72812928289557</v>
      </c>
      <c r="H49" s="54">
        <f>F49/E49*100</f>
        <v>123.61236923076923</v>
      </c>
    </row>
    <row r="50" spans="1:8" ht="15" customHeight="1">
      <c r="A50" s="18" t="s">
        <v>422</v>
      </c>
      <c r="B50" s="19" t="s">
        <v>188</v>
      </c>
      <c r="C50" s="20">
        <v>1682103</v>
      </c>
      <c r="D50" s="20">
        <v>1650000</v>
      </c>
      <c r="E50" s="20">
        <v>1650000</v>
      </c>
      <c r="F50" s="126">
        <v>2055312.06</v>
      </c>
      <c r="G50" s="54">
        <f t="shared" si="3"/>
        <v>122.1870515658078</v>
      </c>
      <c r="H50" s="54">
        <f aca="true" t="shared" si="4" ref="H50:H101">F50/E50*100</f>
        <v>124.56436727272728</v>
      </c>
    </row>
    <row r="51" spans="1:8" ht="15" customHeight="1">
      <c r="A51" s="18" t="s">
        <v>423</v>
      </c>
      <c r="B51" s="19" t="s">
        <v>537</v>
      </c>
      <c r="C51" s="20">
        <v>793072</v>
      </c>
      <c r="D51" s="20">
        <v>500000</v>
      </c>
      <c r="E51" s="20">
        <v>500000</v>
      </c>
      <c r="F51" s="126">
        <v>373514.43</v>
      </c>
      <c r="G51" s="54">
        <f t="shared" si="3"/>
        <v>47.09716520063752</v>
      </c>
      <c r="H51" s="54">
        <f t="shared" si="4"/>
        <v>74.702886</v>
      </c>
    </row>
    <row r="52" spans="1:8" ht="15" customHeight="1">
      <c r="A52" s="18" t="s">
        <v>424</v>
      </c>
      <c r="B52" s="19" t="s">
        <v>189</v>
      </c>
      <c r="C52" s="20">
        <v>-126718</v>
      </c>
      <c r="D52" s="20">
        <v>0</v>
      </c>
      <c r="E52" s="20">
        <v>0</v>
      </c>
      <c r="F52" s="126">
        <v>-480127.16</v>
      </c>
      <c r="G52" s="54">
        <f t="shared" si="3"/>
        <v>378.8942060322921</v>
      </c>
      <c r="H52" s="54" t="e">
        <f t="shared" si="4"/>
        <v>#DIV/0!</v>
      </c>
    </row>
    <row r="53" spans="1:8" ht="15" customHeight="1">
      <c r="A53" s="18" t="s">
        <v>668</v>
      </c>
      <c r="B53" s="19" t="s">
        <v>1109</v>
      </c>
      <c r="C53" s="20">
        <v>0</v>
      </c>
      <c r="D53" s="20">
        <v>1000</v>
      </c>
      <c r="E53" s="20">
        <v>1000</v>
      </c>
      <c r="F53" s="126">
        <v>87991.37</v>
      </c>
      <c r="G53" s="54" t="e">
        <f t="shared" si="3"/>
        <v>#DIV/0!</v>
      </c>
      <c r="H53" s="54">
        <f>F53/E53*100</f>
        <v>8799.136999999999</v>
      </c>
    </row>
    <row r="54" spans="1:8" ht="18" customHeight="1">
      <c r="A54" s="25" t="s">
        <v>425</v>
      </c>
      <c r="B54" s="26" t="s">
        <v>190</v>
      </c>
      <c r="C54" s="22">
        <f>C55+C58</f>
        <v>9446889</v>
      </c>
      <c r="D54" s="22">
        <f>D55+D58</f>
        <v>8000000</v>
      </c>
      <c r="E54" s="22">
        <f>E55+E58</f>
        <v>8000000</v>
      </c>
      <c r="F54" s="125">
        <f>F55+F58</f>
        <v>10334128.25</v>
      </c>
      <c r="G54" s="54">
        <f t="shared" si="3"/>
        <v>109.39186699452064</v>
      </c>
      <c r="H54" s="54">
        <f t="shared" si="4"/>
        <v>129.17660312499999</v>
      </c>
    </row>
    <row r="55" spans="1:8" ht="15" customHeight="1">
      <c r="A55" s="18" t="s">
        <v>426</v>
      </c>
      <c r="B55" s="19" t="s">
        <v>191</v>
      </c>
      <c r="C55" s="20">
        <f>SUM(C56:C57)</f>
        <v>5070218</v>
      </c>
      <c r="D55" s="20">
        <f>SUM(D56:D57)</f>
        <v>5350000</v>
      </c>
      <c r="E55" s="20">
        <f>SUM(E56:E57)</f>
        <v>5350000</v>
      </c>
      <c r="F55" s="126">
        <f>SUM(F56:F57)</f>
        <v>5066834.899999999</v>
      </c>
      <c r="G55" s="54">
        <f t="shared" si="3"/>
        <v>99.93327505838998</v>
      </c>
      <c r="H55" s="54">
        <f t="shared" si="4"/>
        <v>94.70719439252335</v>
      </c>
    </row>
    <row r="56" spans="1:8" ht="13.5" customHeight="1">
      <c r="A56" s="23" t="s">
        <v>427</v>
      </c>
      <c r="B56" s="24" t="s">
        <v>260</v>
      </c>
      <c r="C56" s="20">
        <v>195892</v>
      </c>
      <c r="D56" s="20">
        <v>250000</v>
      </c>
      <c r="E56" s="20">
        <v>250000</v>
      </c>
      <c r="F56" s="126">
        <v>205435.02</v>
      </c>
      <c r="G56" s="54">
        <f t="shared" si="3"/>
        <v>104.87157209074387</v>
      </c>
      <c r="H56" s="54">
        <f t="shared" si="4"/>
        <v>82.174008</v>
      </c>
    </row>
    <row r="57" spans="1:8" ht="12.75" customHeight="1">
      <c r="A57" s="23" t="s">
        <v>428</v>
      </c>
      <c r="B57" s="24" t="s">
        <v>261</v>
      </c>
      <c r="C57" s="20">
        <v>4874326</v>
      </c>
      <c r="D57" s="20">
        <v>5100000</v>
      </c>
      <c r="E57" s="20">
        <v>5100000</v>
      </c>
      <c r="F57" s="126">
        <v>4861399.88</v>
      </c>
      <c r="G57" s="54">
        <f t="shared" si="3"/>
        <v>99.73481215659355</v>
      </c>
      <c r="H57" s="54">
        <f t="shared" si="4"/>
        <v>95.3215662745098</v>
      </c>
    </row>
    <row r="58" spans="1:8" ht="15" customHeight="1">
      <c r="A58" s="18" t="s">
        <v>429</v>
      </c>
      <c r="B58" s="19" t="s">
        <v>192</v>
      </c>
      <c r="C58" s="20">
        <f>SUM(C59)</f>
        <v>4376671</v>
      </c>
      <c r="D58" s="20">
        <f>SUM(D59)</f>
        <v>2650000</v>
      </c>
      <c r="E58" s="20">
        <f>SUM(E59)</f>
        <v>2650000</v>
      </c>
      <c r="F58" s="126">
        <f>SUM(F59)</f>
        <v>5267293.35</v>
      </c>
      <c r="G58" s="54">
        <f t="shared" si="3"/>
        <v>120.34931001210735</v>
      </c>
      <c r="H58" s="54">
        <f t="shared" si="4"/>
        <v>198.76578679245281</v>
      </c>
    </row>
    <row r="59" spans="1:8" ht="12.75" customHeight="1">
      <c r="A59" s="23" t="s">
        <v>430</v>
      </c>
      <c r="B59" s="24" t="s">
        <v>262</v>
      </c>
      <c r="C59" s="20">
        <v>4376671</v>
      </c>
      <c r="D59" s="20">
        <v>2650000</v>
      </c>
      <c r="E59" s="20">
        <v>2650000</v>
      </c>
      <c r="F59" s="126">
        <v>5267293.35</v>
      </c>
      <c r="G59" s="54">
        <f t="shared" si="3"/>
        <v>120.34931001210735</v>
      </c>
      <c r="H59" s="54">
        <f t="shared" si="4"/>
        <v>198.76578679245281</v>
      </c>
    </row>
    <row r="60" spans="1:8" ht="18" customHeight="1">
      <c r="A60" s="25" t="s">
        <v>431</v>
      </c>
      <c r="B60" s="26" t="s">
        <v>193</v>
      </c>
      <c r="C60" s="22">
        <f>C61+C63</f>
        <v>3850697</v>
      </c>
      <c r="D60" s="22">
        <f>D61+D63</f>
        <v>3760000</v>
      </c>
      <c r="E60" s="22">
        <f>E61+E63</f>
        <v>3760000</v>
      </c>
      <c r="F60" s="125">
        <f>F61+F63</f>
        <v>4140074.03</v>
      </c>
      <c r="G60" s="54">
        <f t="shared" si="3"/>
        <v>107.51492599911133</v>
      </c>
      <c r="H60" s="54">
        <f t="shared" si="4"/>
        <v>110.10835186170212</v>
      </c>
    </row>
    <row r="61" spans="1:8" ht="15" customHeight="1">
      <c r="A61" s="18" t="s">
        <v>432</v>
      </c>
      <c r="B61" s="19" t="s">
        <v>194</v>
      </c>
      <c r="C61" s="20">
        <f>SUM(C62)</f>
        <v>3821972</v>
      </c>
      <c r="D61" s="20">
        <f>SUM(D62)</f>
        <v>3750000</v>
      </c>
      <c r="E61" s="20">
        <f>SUM(E62)</f>
        <v>3750000</v>
      </c>
      <c r="F61" s="126">
        <f>SUM(F62)</f>
        <v>4126732.76</v>
      </c>
      <c r="G61" s="54">
        <f t="shared" si="3"/>
        <v>107.97391398995073</v>
      </c>
      <c r="H61" s="54">
        <f t="shared" si="4"/>
        <v>110.04620693333334</v>
      </c>
    </row>
    <row r="62" spans="1:8" ht="12.75" customHeight="1">
      <c r="A62" s="23" t="s">
        <v>433</v>
      </c>
      <c r="B62" s="24" t="s">
        <v>263</v>
      </c>
      <c r="C62" s="20">
        <v>3821972</v>
      </c>
      <c r="D62" s="20">
        <v>3750000</v>
      </c>
      <c r="E62" s="20">
        <v>3750000</v>
      </c>
      <c r="F62" s="126">
        <v>4126732.76</v>
      </c>
      <c r="G62" s="54">
        <f t="shared" si="3"/>
        <v>107.97391398995073</v>
      </c>
      <c r="H62" s="54">
        <f t="shared" si="4"/>
        <v>110.04620693333334</v>
      </c>
    </row>
    <row r="63" spans="1:8" ht="15" customHeight="1">
      <c r="A63" s="18" t="s">
        <v>434</v>
      </c>
      <c r="B63" s="19" t="s">
        <v>317</v>
      </c>
      <c r="C63" s="20">
        <f>SUM(C64:C65)</f>
        <v>28725</v>
      </c>
      <c r="D63" s="20">
        <f>SUM(D64:D64)</f>
        <v>10000</v>
      </c>
      <c r="E63" s="20">
        <f>SUM(E64:E64)</f>
        <v>10000</v>
      </c>
      <c r="F63" s="126">
        <f>SUM(F64:F65)</f>
        <v>13341.27</v>
      </c>
      <c r="G63" s="54">
        <f t="shared" si="3"/>
        <v>46.4448041775457</v>
      </c>
      <c r="H63" s="54">
        <f t="shared" si="4"/>
        <v>133.4127</v>
      </c>
    </row>
    <row r="64" spans="1:8" ht="12.75" customHeight="1">
      <c r="A64" s="23" t="s">
        <v>435</v>
      </c>
      <c r="B64" s="24" t="s">
        <v>264</v>
      </c>
      <c r="C64" s="20">
        <v>28600</v>
      </c>
      <c r="D64" s="20">
        <v>10000</v>
      </c>
      <c r="E64" s="20">
        <v>10000</v>
      </c>
      <c r="F64" s="126">
        <v>13341.27</v>
      </c>
      <c r="G64" s="54">
        <f t="shared" si="3"/>
        <v>46.6477972027972</v>
      </c>
      <c r="H64" s="54">
        <f t="shared" si="4"/>
        <v>133.4127</v>
      </c>
    </row>
    <row r="65" spans="1:8" ht="12.75" customHeight="1">
      <c r="A65" s="23" t="s">
        <v>795</v>
      </c>
      <c r="B65" s="24" t="s">
        <v>796</v>
      </c>
      <c r="C65" s="20">
        <v>125</v>
      </c>
      <c r="D65" s="20">
        <v>0</v>
      </c>
      <c r="E65" s="20">
        <v>0</v>
      </c>
      <c r="F65" s="126">
        <v>0</v>
      </c>
      <c r="G65" s="54">
        <f>F65/C65*100</f>
        <v>0</v>
      </c>
      <c r="H65" s="54" t="e">
        <f>F65/E65*100</f>
        <v>#DIV/0!</v>
      </c>
    </row>
    <row r="66" spans="1:8" ht="21" customHeight="1">
      <c r="A66" s="25" t="s">
        <v>436</v>
      </c>
      <c r="B66" s="26" t="s">
        <v>195</v>
      </c>
      <c r="C66" s="103">
        <f>C70+C77+C86+C92+C67</f>
        <v>10739270</v>
      </c>
      <c r="D66" s="103">
        <f>D70+D77+D86+D92+D67</f>
        <v>11814500</v>
      </c>
      <c r="E66" s="103">
        <f>E70+E77+E86+E92+E67</f>
        <v>11814500</v>
      </c>
      <c r="F66" s="127">
        <f>F70+F77+F86+F92+F67</f>
        <v>2065313.12</v>
      </c>
      <c r="G66" s="54">
        <f t="shared" si="3"/>
        <v>19.231410701099797</v>
      </c>
      <c r="H66" s="54">
        <f t="shared" si="4"/>
        <v>17.481172457573322</v>
      </c>
    </row>
    <row r="67" spans="1:8" ht="18" customHeight="1">
      <c r="A67" s="25" t="s">
        <v>975</v>
      </c>
      <c r="B67" s="26" t="s">
        <v>976</v>
      </c>
      <c r="C67" s="22">
        <f aca="true" t="shared" si="5" ref="C67:F68">C68</f>
        <v>0</v>
      </c>
      <c r="D67" s="22">
        <f t="shared" si="5"/>
        <v>270000</v>
      </c>
      <c r="E67" s="22">
        <f t="shared" si="5"/>
        <v>270000</v>
      </c>
      <c r="F67" s="125">
        <f t="shared" si="5"/>
        <v>162376.74</v>
      </c>
      <c r="G67" s="54" t="e">
        <f>F67/C67*100</f>
        <v>#DIV/0!</v>
      </c>
      <c r="H67" s="54">
        <f>F67/E67*100</f>
        <v>60.139533333333326</v>
      </c>
    </row>
    <row r="68" spans="1:8" ht="15" customHeight="1">
      <c r="A68" s="18" t="s">
        <v>1081</v>
      </c>
      <c r="B68" s="19" t="s">
        <v>977</v>
      </c>
      <c r="C68" s="20">
        <f t="shared" si="5"/>
        <v>0</v>
      </c>
      <c r="D68" s="20">
        <f t="shared" si="5"/>
        <v>270000</v>
      </c>
      <c r="E68" s="20">
        <f t="shared" si="5"/>
        <v>270000</v>
      </c>
      <c r="F68" s="126">
        <f t="shared" si="5"/>
        <v>162376.74</v>
      </c>
      <c r="G68" s="54" t="e">
        <f>F68/C68*100</f>
        <v>#DIV/0!</v>
      </c>
      <c r="H68" s="54">
        <f>F68/E68*100</f>
        <v>60.139533333333326</v>
      </c>
    </row>
    <row r="69" spans="1:8" ht="15" customHeight="1">
      <c r="A69" s="18" t="s">
        <v>1082</v>
      </c>
      <c r="B69" s="19" t="s">
        <v>1083</v>
      </c>
      <c r="C69" s="20">
        <v>0</v>
      </c>
      <c r="D69" s="20">
        <v>270000</v>
      </c>
      <c r="E69" s="20">
        <v>270000</v>
      </c>
      <c r="F69" s="126">
        <v>162376.74</v>
      </c>
      <c r="G69" s="54" t="e">
        <f>F69/C69*100</f>
        <v>#DIV/0!</v>
      </c>
      <c r="H69" s="54">
        <f>F69/E69*100</f>
        <v>60.139533333333326</v>
      </c>
    </row>
    <row r="70" spans="1:8" ht="18" customHeight="1">
      <c r="A70" s="25" t="s">
        <v>437</v>
      </c>
      <c r="B70" s="26" t="s">
        <v>788</v>
      </c>
      <c r="C70" s="22">
        <f>C71+C74</f>
        <v>8121821</v>
      </c>
      <c r="D70" s="22">
        <f>D71+D74</f>
        <v>6990000</v>
      </c>
      <c r="E70" s="22">
        <f>E71+E74</f>
        <v>6990000</v>
      </c>
      <c r="F70" s="125">
        <f>F71+F74</f>
        <v>1663755.85</v>
      </c>
      <c r="G70" s="54">
        <f t="shared" si="3"/>
        <v>20.485010073479827</v>
      </c>
      <c r="H70" s="54">
        <f t="shared" si="4"/>
        <v>23.801943490701003</v>
      </c>
    </row>
    <row r="71" spans="1:8" ht="15" customHeight="1">
      <c r="A71" s="18" t="s">
        <v>438</v>
      </c>
      <c r="B71" s="19" t="s">
        <v>196</v>
      </c>
      <c r="C71" s="20">
        <f>SUM(C72:C73)</f>
        <v>919750</v>
      </c>
      <c r="D71" s="20">
        <f>SUM(D72:D73)</f>
        <v>565000</v>
      </c>
      <c r="E71" s="20">
        <f>SUM(E72:E73)</f>
        <v>565000</v>
      </c>
      <c r="F71" s="126">
        <f>SUM(F72:F73)</f>
        <v>549743.75</v>
      </c>
      <c r="G71" s="54">
        <f t="shared" si="3"/>
        <v>59.77099755368307</v>
      </c>
      <c r="H71" s="54">
        <f t="shared" si="4"/>
        <v>97.29977876106194</v>
      </c>
    </row>
    <row r="72" spans="1:8" ht="12.75" customHeight="1">
      <c r="A72" s="23" t="s">
        <v>439</v>
      </c>
      <c r="B72" s="24" t="s">
        <v>166</v>
      </c>
      <c r="C72" s="20">
        <v>800000</v>
      </c>
      <c r="D72" s="20">
        <v>545000</v>
      </c>
      <c r="E72" s="20">
        <v>545000</v>
      </c>
      <c r="F72" s="126">
        <v>544993.75</v>
      </c>
      <c r="G72" s="54">
        <f t="shared" si="3"/>
        <v>68.12421875</v>
      </c>
      <c r="H72" s="54">
        <f t="shared" si="4"/>
        <v>99.99885321100918</v>
      </c>
    </row>
    <row r="73" spans="1:8" ht="12.75" customHeight="1">
      <c r="A73" s="23" t="s">
        <v>440</v>
      </c>
      <c r="B73" s="24" t="s">
        <v>167</v>
      </c>
      <c r="C73" s="20">
        <v>119750</v>
      </c>
      <c r="D73" s="20">
        <v>20000</v>
      </c>
      <c r="E73" s="20">
        <v>20000</v>
      </c>
      <c r="F73" s="126">
        <v>4750</v>
      </c>
      <c r="G73" s="54">
        <f t="shared" si="3"/>
        <v>3.966597077244259</v>
      </c>
      <c r="H73" s="54">
        <f t="shared" si="4"/>
        <v>23.75</v>
      </c>
    </row>
    <row r="74" spans="1:8" ht="15" customHeight="1">
      <c r="A74" s="18" t="s">
        <v>441</v>
      </c>
      <c r="B74" s="19" t="s">
        <v>197</v>
      </c>
      <c r="C74" s="20">
        <f>SUM(C75:C76)</f>
        <v>7202071</v>
      </c>
      <c r="D74" s="20">
        <f>SUM(D75:D76)</f>
        <v>6425000</v>
      </c>
      <c r="E74" s="20">
        <f>SUM(E75:E76)</f>
        <v>6425000</v>
      </c>
      <c r="F74" s="126">
        <f>SUM(F75:F76)</f>
        <v>1114012.1</v>
      </c>
      <c r="G74" s="54">
        <f t="shared" si="3"/>
        <v>15.467941096387417</v>
      </c>
      <c r="H74" s="54">
        <f t="shared" si="4"/>
        <v>17.338709727626462</v>
      </c>
    </row>
    <row r="75" spans="1:8" ht="12.75" customHeight="1">
      <c r="A75" s="23" t="s">
        <v>442</v>
      </c>
      <c r="B75" s="24" t="s">
        <v>168</v>
      </c>
      <c r="C75" s="20">
        <v>6952071</v>
      </c>
      <c r="D75" s="20">
        <v>6225000</v>
      </c>
      <c r="E75" s="20">
        <v>6225000</v>
      </c>
      <c r="F75" s="126">
        <v>618559.1</v>
      </c>
      <c r="G75" s="54">
        <f t="shared" si="3"/>
        <v>8.897479614348013</v>
      </c>
      <c r="H75" s="54">
        <f t="shared" si="4"/>
        <v>9.936692369477912</v>
      </c>
    </row>
    <row r="76" spans="1:8" ht="12.75" customHeight="1">
      <c r="A76" s="23" t="s">
        <v>443</v>
      </c>
      <c r="B76" s="24" t="s">
        <v>165</v>
      </c>
      <c r="C76" s="20">
        <v>250000</v>
      </c>
      <c r="D76" s="20">
        <v>200000</v>
      </c>
      <c r="E76" s="20">
        <v>200000</v>
      </c>
      <c r="F76" s="126">
        <v>495453</v>
      </c>
      <c r="G76" s="54">
        <f t="shared" si="3"/>
        <v>198.1812</v>
      </c>
      <c r="H76" s="54">
        <f t="shared" si="4"/>
        <v>247.72650000000002</v>
      </c>
    </row>
    <row r="77" spans="1:8" ht="18" customHeight="1">
      <c r="A77" s="25" t="s">
        <v>444</v>
      </c>
      <c r="B77" s="26" t="s">
        <v>769</v>
      </c>
      <c r="C77" s="22">
        <f>C78+C84</f>
        <v>278970</v>
      </c>
      <c r="D77" s="22">
        <f>D78+D84</f>
        <v>1749500</v>
      </c>
      <c r="E77" s="22">
        <f>E78+E84</f>
        <v>1749500</v>
      </c>
      <c r="F77" s="125">
        <f>F78+F84</f>
        <v>149500.53</v>
      </c>
      <c r="G77" s="54">
        <f t="shared" si="3"/>
        <v>53.590181739972046</v>
      </c>
      <c r="H77" s="54">
        <f t="shared" si="4"/>
        <v>8.545328951128894</v>
      </c>
    </row>
    <row r="78" spans="1:8" ht="15" customHeight="1">
      <c r="A78" s="18" t="s">
        <v>544</v>
      </c>
      <c r="B78" s="19" t="s">
        <v>770</v>
      </c>
      <c r="C78" s="20">
        <f>SUM(C79:C83)</f>
        <v>278970</v>
      </c>
      <c r="D78" s="20">
        <f>SUM(D79:D83)</f>
        <v>149500</v>
      </c>
      <c r="E78" s="20">
        <f>SUM(E79:E83)</f>
        <v>149500</v>
      </c>
      <c r="F78" s="126">
        <f>SUM(F79:F83)</f>
        <v>149500.53</v>
      </c>
      <c r="G78" s="54">
        <f t="shared" si="3"/>
        <v>53.590181739972046</v>
      </c>
      <c r="H78" s="54">
        <f aca="true" t="shared" si="6" ref="H78:H83">F78/E78*100</f>
        <v>100.00035451505016</v>
      </c>
    </row>
    <row r="79" spans="1:8" ht="12.75" customHeight="1">
      <c r="A79" s="23" t="s">
        <v>669</v>
      </c>
      <c r="B79" s="24" t="s">
        <v>949</v>
      </c>
      <c r="C79" s="20">
        <v>0</v>
      </c>
      <c r="D79" s="20">
        <v>0</v>
      </c>
      <c r="E79" s="20">
        <v>0</v>
      </c>
      <c r="F79" s="126">
        <v>0</v>
      </c>
      <c r="G79" s="54" t="e">
        <f t="shared" si="3"/>
        <v>#DIV/0!</v>
      </c>
      <c r="H79" s="54" t="e">
        <f t="shared" si="6"/>
        <v>#DIV/0!</v>
      </c>
    </row>
    <row r="80" spans="1:8" ht="12.75" customHeight="1">
      <c r="A80" s="23" t="s">
        <v>669</v>
      </c>
      <c r="B80" s="24" t="s">
        <v>961</v>
      </c>
      <c r="C80" s="20">
        <v>0</v>
      </c>
      <c r="D80" s="20">
        <v>0</v>
      </c>
      <c r="E80" s="20">
        <v>0</v>
      </c>
      <c r="F80" s="126">
        <v>0</v>
      </c>
      <c r="G80" s="54" t="e">
        <f aca="true" t="shared" si="7" ref="G80:G85">F80/C80*100</f>
        <v>#DIV/0!</v>
      </c>
      <c r="H80" s="54" t="e">
        <f t="shared" si="6"/>
        <v>#DIV/0!</v>
      </c>
    </row>
    <row r="81" spans="1:8" ht="12.75" customHeight="1">
      <c r="A81" s="23" t="s">
        <v>545</v>
      </c>
      <c r="B81" s="24" t="s">
        <v>548</v>
      </c>
      <c r="C81" s="20">
        <v>0</v>
      </c>
      <c r="D81" s="20">
        <v>0</v>
      </c>
      <c r="E81" s="20">
        <v>0</v>
      </c>
      <c r="F81" s="126">
        <v>0</v>
      </c>
      <c r="G81" s="54" t="e">
        <f t="shared" si="7"/>
        <v>#DIV/0!</v>
      </c>
      <c r="H81" s="54" t="e">
        <f t="shared" si="6"/>
        <v>#DIV/0!</v>
      </c>
    </row>
    <row r="82" spans="1:8" ht="12.75" customHeight="1">
      <c r="A82" s="23" t="s">
        <v>545</v>
      </c>
      <c r="B82" s="24" t="s">
        <v>670</v>
      </c>
      <c r="C82" s="20">
        <v>99744</v>
      </c>
      <c r="D82" s="20">
        <v>149500</v>
      </c>
      <c r="E82" s="20">
        <v>149500</v>
      </c>
      <c r="F82" s="126">
        <v>149500.53</v>
      </c>
      <c r="G82" s="54">
        <f t="shared" si="7"/>
        <v>149.88423363811356</v>
      </c>
      <c r="H82" s="54">
        <f t="shared" si="6"/>
        <v>100.00035451505016</v>
      </c>
    </row>
    <row r="83" spans="1:8" ht="12.75" customHeight="1">
      <c r="A83" s="23" t="s">
        <v>545</v>
      </c>
      <c r="B83" s="24" t="s">
        <v>963</v>
      </c>
      <c r="C83" s="20">
        <v>179226</v>
      </c>
      <c r="D83" s="20">
        <v>0</v>
      </c>
      <c r="E83" s="20">
        <v>0</v>
      </c>
      <c r="F83" s="126">
        <v>0</v>
      </c>
      <c r="G83" s="54">
        <f t="shared" si="7"/>
        <v>0</v>
      </c>
      <c r="H83" s="54" t="e">
        <f t="shared" si="6"/>
        <v>#DIV/0!</v>
      </c>
    </row>
    <row r="84" spans="1:8" ht="15" customHeight="1">
      <c r="A84" s="18" t="s">
        <v>445</v>
      </c>
      <c r="B84" s="19" t="s">
        <v>771</v>
      </c>
      <c r="C84" s="20">
        <f>SUM(C85:C85)</f>
        <v>0</v>
      </c>
      <c r="D84" s="20">
        <f>SUM(D85:D85)</f>
        <v>1600000</v>
      </c>
      <c r="E84" s="20">
        <f>SUM(E85:E85)</f>
        <v>1600000</v>
      </c>
      <c r="F84" s="126">
        <v>0</v>
      </c>
      <c r="G84" s="54" t="e">
        <f t="shared" si="7"/>
        <v>#DIV/0!</v>
      </c>
      <c r="H84" s="54">
        <f t="shared" si="4"/>
        <v>0</v>
      </c>
    </row>
    <row r="85" spans="1:8" ht="12.75" customHeight="1">
      <c r="A85" s="23" t="s">
        <v>446</v>
      </c>
      <c r="B85" s="24" t="s">
        <v>772</v>
      </c>
      <c r="C85" s="20">
        <v>0</v>
      </c>
      <c r="D85" s="20">
        <v>1600000</v>
      </c>
      <c r="E85" s="20">
        <v>1600000</v>
      </c>
      <c r="F85" s="126">
        <v>0</v>
      </c>
      <c r="G85" s="54" t="e">
        <f t="shared" si="7"/>
        <v>#DIV/0!</v>
      </c>
      <c r="H85" s="54">
        <f t="shared" si="4"/>
        <v>0</v>
      </c>
    </row>
    <row r="86" spans="1:8" ht="18" customHeight="1">
      <c r="A86" s="25" t="s">
        <v>671</v>
      </c>
      <c r="B86" s="26" t="s">
        <v>672</v>
      </c>
      <c r="C86" s="22">
        <f>C87+C90</f>
        <v>97860</v>
      </c>
      <c r="D86" s="22">
        <f>D87+D90</f>
        <v>80000</v>
      </c>
      <c r="E86" s="22">
        <f>E87+E90</f>
        <v>80000</v>
      </c>
      <c r="F86" s="125">
        <f>F87+F90</f>
        <v>89680</v>
      </c>
      <c r="G86" s="54">
        <f aca="true" t="shared" si="8" ref="G86:G93">F86/C86*100</f>
        <v>91.64111996730023</v>
      </c>
      <c r="H86" s="54">
        <f aca="true" t="shared" si="9" ref="H86:H92">F86/E86*100</f>
        <v>112.1</v>
      </c>
    </row>
    <row r="87" spans="1:8" ht="15" customHeight="1">
      <c r="A87" s="18" t="s">
        <v>673</v>
      </c>
      <c r="B87" s="19" t="s">
        <v>674</v>
      </c>
      <c r="C87" s="20">
        <f>SUM(C88:C89)</f>
        <v>27860</v>
      </c>
      <c r="D87" s="20">
        <f>SUM(D88:D89)</f>
        <v>20000</v>
      </c>
      <c r="E87" s="20">
        <f>SUM(E88:E89)</f>
        <v>20000</v>
      </c>
      <c r="F87" s="126">
        <f>SUM(F88:F89)</f>
        <v>17680</v>
      </c>
      <c r="G87" s="54">
        <f t="shared" si="8"/>
        <v>63.46015793251974</v>
      </c>
      <c r="H87" s="54">
        <f t="shared" si="9"/>
        <v>88.4</v>
      </c>
    </row>
    <row r="88" spans="1:8" ht="12.75" customHeight="1">
      <c r="A88" s="23" t="s">
        <v>673</v>
      </c>
      <c r="B88" s="24" t="s">
        <v>675</v>
      </c>
      <c r="C88" s="20">
        <v>7860</v>
      </c>
      <c r="D88" s="20">
        <v>8000</v>
      </c>
      <c r="E88" s="20">
        <v>8000</v>
      </c>
      <c r="F88" s="126">
        <v>17680</v>
      </c>
      <c r="G88" s="54">
        <f t="shared" si="8"/>
        <v>224.93638676844782</v>
      </c>
      <c r="H88" s="54">
        <f t="shared" si="9"/>
        <v>221</v>
      </c>
    </row>
    <row r="89" spans="1:8" ht="12.75" customHeight="1">
      <c r="A89" s="23" t="s">
        <v>673</v>
      </c>
      <c r="B89" s="24" t="s">
        <v>676</v>
      </c>
      <c r="C89" s="20">
        <v>20000</v>
      </c>
      <c r="D89" s="20">
        <v>12000</v>
      </c>
      <c r="E89" s="20">
        <v>12000</v>
      </c>
      <c r="F89" s="126">
        <v>0</v>
      </c>
      <c r="G89" s="54">
        <f t="shared" si="8"/>
        <v>0</v>
      </c>
      <c r="H89" s="54">
        <f t="shared" si="9"/>
        <v>0</v>
      </c>
    </row>
    <row r="90" spans="1:8" ht="15" customHeight="1">
      <c r="A90" s="18" t="s">
        <v>677</v>
      </c>
      <c r="B90" s="19" t="s">
        <v>773</v>
      </c>
      <c r="C90" s="20">
        <f>SUM(C91:C91)</f>
        <v>70000</v>
      </c>
      <c r="D90" s="20">
        <f>SUM(D91:D91)</f>
        <v>60000</v>
      </c>
      <c r="E90" s="20">
        <f>SUM(E91:E91)</f>
        <v>60000</v>
      </c>
      <c r="F90" s="126">
        <f>SUM(F91:F91)</f>
        <v>72000</v>
      </c>
      <c r="G90" s="54">
        <f t="shared" si="8"/>
        <v>102.85714285714285</v>
      </c>
      <c r="H90" s="54">
        <f t="shared" si="9"/>
        <v>120</v>
      </c>
    </row>
    <row r="91" spans="1:8" ht="12.75" customHeight="1">
      <c r="A91" s="23" t="s">
        <v>678</v>
      </c>
      <c r="B91" s="24" t="s">
        <v>679</v>
      </c>
      <c r="C91" s="20">
        <v>70000</v>
      </c>
      <c r="D91" s="20">
        <v>60000</v>
      </c>
      <c r="E91" s="20">
        <v>60000</v>
      </c>
      <c r="F91" s="126">
        <v>72000</v>
      </c>
      <c r="G91" s="54">
        <f t="shared" si="8"/>
        <v>102.85714285714285</v>
      </c>
      <c r="H91" s="54">
        <f t="shared" si="9"/>
        <v>120</v>
      </c>
    </row>
    <row r="92" spans="1:8" ht="18" customHeight="1">
      <c r="A92" s="25" t="s">
        <v>774</v>
      </c>
      <c r="B92" s="26" t="s">
        <v>776</v>
      </c>
      <c r="C92" s="22">
        <f>C93</f>
        <v>2240619</v>
      </c>
      <c r="D92" s="22">
        <f>D93</f>
        <v>2725000</v>
      </c>
      <c r="E92" s="22">
        <f>E93</f>
        <v>2725000</v>
      </c>
      <c r="F92" s="125">
        <f>F93</f>
        <v>0</v>
      </c>
      <c r="G92" s="54">
        <f t="shared" si="8"/>
        <v>0</v>
      </c>
      <c r="H92" s="54">
        <f t="shared" si="9"/>
        <v>0</v>
      </c>
    </row>
    <row r="93" spans="1:8" ht="15" customHeight="1">
      <c r="A93" s="18" t="s">
        <v>775</v>
      </c>
      <c r="B93" s="19" t="s">
        <v>777</v>
      </c>
      <c r="C93" s="20">
        <v>2240619</v>
      </c>
      <c r="D93" s="20">
        <v>2725000</v>
      </c>
      <c r="E93" s="20">
        <v>2725000</v>
      </c>
      <c r="F93" s="126">
        <v>0</v>
      </c>
      <c r="G93" s="54">
        <f t="shared" si="8"/>
        <v>0</v>
      </c>
      <c r="H93" s="54">
        <f>F93/E93*100</f>
        <v>0</v>
      </c>
    </row>
    <row r="94" spans="1:8" ht="8.25" customHeight="1">
      <c r="A94" s="6"/>
      <c r="B94" s="7"/>
      <c r="C94" s="9"/>
      <c r="D94" s="9"/>
      <c r="E94" s="9"/>
      <c r="F94" s="9"/>
      <c r="G94" s="57"/>
      <c r="H94" s="58"/>
    </row>
    <row r="95" spans="1:8" ht="27" customHeight="1">
      <c r="A95" s="92" t="s">
        <v>836</v>
      </c>
      <c r="B95" s="92" t="s">
        <v>935</v>
      </c>
      <c r="C95" s="97" t="s">
        <v>962</v>
      </c>
      <c r="D95" s="48" t="s">
        <v>1078</v>
      </c>
      <c r="E95" s="48" t="s">
        <v>1079</v>
      </c>
      <c r="F95" s="48" t="s">
        <v>1080</v>
      </c>
      <c r="G95" s="55" t="s">
        <v>841</v>
      </c>
      <c r="H95" s="55" t="s">
        <v>842</v>
      </c>
    </row>
    <row r="96" spans="1:8" ht="9.75" customHeight="1">
      <c r="A96" s="98">
        <v>1</v>
      </c>
      <c r="B96" s="98">
        <v>2</v>
      </c>
      <c r="C96" s="55">
        <v>3</v>
      </c>
      <c r="D96" s="55">
        <v>4</v>
      </c>
      <c r="E96" s="55">
        <v>5</v>
      </c>
      <c r="F96" s="55">
        <v>6</v>
      </c>
      <c r="G96" s="55">
        <v>7</v>
      </c>
      <c r="H96" s="55">
        <v>8</v>
      </c>
    </row>
    <row r="97" spans="1:8" ht="20.25" customHeight="1">
      <c r="A97" s="25" t="s">
        <v>447</v>
      </c>
      <c r="B97" s="26" t="s">
        <v>198</v>
      </c>
      <c r="C97" s="22">
        <f>C98+C110</f>
        <v>5982340</v>
      </c>
      <c r="D97" s="22">
        <f>D98+D110</f>
        <v>6137600</v>
      </c>
      <c r="E97" s="22">
        <f>E98+E110</f>
        <v>6137600</v>
      </c>
      <c r="F97" s="125">
        <f>F98+F110</f>
        <v>6535940.2299999995</v>
      </c>
      <c r="G97" s="54">
        <f t="shared" si="3"/>
        <v>109.25390783539551</v>
      </c>
      <c r="H97" s="54">
        <f t="shared" si="4"/>
        <v>106.49016276720542</v>
      </c>
    </row>
    <row r="98" spans="1:8" ht="18" customHeight="1">
      <c r="A98" s="25" t="s">
        <v>448</v>
      </c>
      <c r="B98" s="26" t="s">
        <v>199</v>
      </c>
      <c r="C98" s="22">
        <f>C99+C106+C108</f>
        <v>196566</v>
      </c>
      <c r="D98" s="22">
        <f>D99+D104+D106+D108</f>
        <v>127600</v>
      </c>
      <c r="E98" s="22">
        <f>E99+E104+E106+E108</f>
        <v>127600</v>
      </c>
      <c r="F98" s="125">
        <f>F99+F104+F106+F108</f>
        <v>138767.45999999996</v>
      </c>
      <c r="G98" s="54">
        <f t="shared" si="3"/>
        <v>70.59586093220595</v>
      </c>
      <c r="H98" s="54">
        <f t="shared" si="4"/>
        <v>108.75192789968648</v>
      </c>
    </row>
    <row r="99" spans="1:8" ht="15" customHeight="1">
      <c r="A99" s="18" t="s">
        <v>449</v>
      </c>
      <c r="B99" s="19" t="s">
        <v>200</v>
      </c>
      <c r="C99" s="20">
        <f>SUM(C100:C103)</f>
        <v>92766</v>
      </c>
      <c r="D99" s="20">
        <f>SUM(D100:D103)</f>
        <v>125100</v>
      </c>
      <c r="E99" s="20">
        <f>SUM(E100:E103)</f>
        <v>125100</v>
      </c>
      <c r="F99" s="126">
        <f>SUM(F100:F103)</f>
        <v>27209.56</v>
      </c>
      <c r="G99" s="54">
        <f t="shared" si="3"/>
        <v>29.331392967250935</v>
      </c>
      <c r="H99" s="54">
        <f t="shared" si="4"/>
        <v>21.750247801758594</v>
      </c>
    </row>
    <row r="100" spans="1:8" ht="12.75" customHeight="1">
      <c r="A100" s="23" t="s">
        <v>450</v>
      </c>
      <c r="B100" s="24" t="s">
        <v>169</v>
      </c>
      <c r="C100" s="20">
        <v>22702</v>
      </c>
      <c r="D100" s="20">
        <v>25000</v>
      </c>
      <c r="E100" s="20">
        <v>25000</v>
      </c>
      <c r="F100" s="126">
        <v>27091.18</v>
      </c>
      <c r="G100" s="54">
        <f t="shared" si="3"/>
        <v>119.33389128711127</v>
      </c>
      <c r="H100" s="54">
        <f t="shared" si="4"/>
        <v>108.36471999999999</v>
      </c>
    </row>
    <row r="101" spans="1:8" ht="12.75" customHeight="1">
      <c r="A101" s="23" t="s">
        <v>451</v>
      </c>
      <c r="B101" s="24" t="s">
        <v>681</v>
      </c>
      <c r="C101" s="20">
        <v>70040</v>
      </c>
      <c r="D101" s="20">
        <v>100000</v>
      </c>
      <c r="E101" s="20">
        <v>100000</v>
      </c>
      <c r="F101" s="126">
        <v>97.39</v>
      </c>
      <c r="G101" s="54">
        <f t="shared" si="3"/>
        <v>0.1390491147915477</v>
      </c>
      <c r="H101" s="54">
        <f t="shared" si="4"/>
        <v>0.09739</v>
      </c>
    </row>
    <row r="102" spans="1:8" ht="12.75" customHeight="1">
      <c r="A102" s="23" t="s">
        <v>451</v>
      </c>
      <c r="B102" s="24" t="s">
        <v>680</v>
      </c>
      <c r="C102" s="20">
        <v>21</v>
      </c>
      <c r="D102" s="20">
        <v>100</v>
      </c>
      <c r="E102" s="20">
        <v>100</v>
      </c>
      <c r="F102" s="126">
        <v>16.63</v>
      </c>
      <c r="G102" s="54">
        <f aca="true" t="shared" si="10" ref="G102:G109">F102/C102*100</f>
        <v>79.19047619047619</v>
      </c>
      <c r="H102" s="54">
        <f aca="true" t="shared" si="11" ref="H102:H109">F102/E102*100</f>
        <v>16.63</v>
      </c>
    </row>
    <row r="103" spans="1:8" ht="12.75" customHeight="1">
      <c r="A103" s="23" t="s">
        <v>451</v>
      </c>
      <c r="B103" s="24" t="s">
        <v>682</v>
      </c>
      <c r="C103" s="20">
        <v>3</v>
      </c>
      <c r="D103" s="20">
        <v>0</v>
      </c>
      <c r="E103" s="20">
        <v>0</v>
      </c>
      <c r="F103" s="126">
        <v>4.36</v>
      </c>
      <c r="G103" s="54">
        <f t="shared" si="10"/>
        <v>145.33333333333334</v>
      </c>
      <c r="H103" s="54" t="e">
        <f t="shared" si="11"/>
        <v>#DIV/0!</v>
      </c>
    </row>
    <row r="104" spans="1:8" ht="15" customHeight="1">
      <c r="A104" s="18" t="s">
        <v>1084</v>
      </c>
      <c r="B104" s="19" t="s">
        <v>1085</v>
      </c>
      <c r="C104" s="20">
        <f>SUM(C105)</f>
        <v>0</v>
      </c>
      <c r="D104" s="20">
        <f>SUM(D105)</f>
        <v>2500</v>
      </c>
      <c r="E104" s="20">
        <f>SUM(E105)</f>
        <v>2500</v>
      </c>
      <c r="F104" s="126">
        <f>SUM(F105)</f>
        <v>18976.5</v>
      </c>
      <c r="G104" s="54" t="e">
        <f>F104/C104*100</f>
        <v>#DIV/0!</v>
      </c>
      <c r="H104" s="54">
        <f>F104/E104*100</f>
        <v>759.0600000000001</v>
      </c>
    </row>
    <row r="105" spans="1:8" ht="12.75" customHeight="1">
      <c r="A105" s="23" t="s">
        <v>1086</v>
      </c>
      <c r="B105" s="24" t="s">
        <v>1087</v>
      </c>
      <c r="C105" s="20">
        <v>0</v>
      </c>
      <c r="D105" s="20">
        <v>2500</v>
      </c>
      <c r="E105" s="20">
        <v>2500</v>
      </c>
      <c r="F105" s="126">
        <v>18976.5</v>
      </c>
      <c r="G105" s="54" t="e">
        <f>F105/C105*100</f>
        <v>#DIV/0!</v>
      </c>
      <c r="H105" s="54">
        <f>F105/E105*100</f>
        <v>759.0600000000001</v>
      </c>
    </row>
    <row r="106" spans="1:8" ht="15" customHeight="1">
      <c r="A106" s="18" t="s">
        <v>546</v>
      </c>
      <c r="B106" s="19" t="s">
        <v>978</v>
      </c>
      <c r="C106" s="20">
        <f>SUM(C107)</f>
        <v>103774</v>
      </c>
      <c r="D106" s="20">
        <f>SUM(D107)</f>
        <v>0</v>
      </c>
      <c r="E106" s="20">
        <f>SUM(E107)</f>
        <v>0</v>
      </c>
      <c r="F106" s="126">
        <f>SUM(F107)</f>
        <v>92330.79</v>
      </c>
      <c r="G106" s="54">
        <f t="shared" si="10"/>
        <v>88.97295083546938</v>
      </c>
      <c r="H106" s="54" t="e">
        <f t="shared" si="11"/>
        <v>#DIV/0!</v>
      </c>
    </row>
    <row r="107" spans="1:8" ht="12.75" customHeight="1">
      <c r="A107" s="23" t="s">
        <v>547</v>
      </c>
      <c r="B107" s="24" t="s">
        <v>598</v>
      </c>
      <c r="C107" s="20">
        <v>103774</v>
      </c>
      <c r="D107" s="20">
        <v>0</v>
      </c>
      <c r="E107" s="20">
        <v>0</v>
      </c>
      <c r="F107" s="126">
        <v>92330.79</v>
      </c>
      <c r="G107" s="54">
        <f t="shared" si="10"/>
        <v>88.97295083546938</v>
      </c>
      <c r="H107" s="54" t="e">
        <f t="shared" si="11"/>
        <v>#DIV/0!</v>
      </c>
    </row>
    <row r="108" spans="1:8" ht="15" customHeight="1">
      <c r="A108" s="18" t="s">
        <v>979</v>
      </c>
      <c r="B108" s="19" t="s">
        <v>981</v>
      </c>
      <c r="C108" s="20">
        <f>SUM(C109)</f>
        <v>26</v>
      </c>
      <c r="D108" s="20">
        <f>SUM(D109)</f>
        <v>0</v>
      </c>
      <c r="E108" s="20">
        <f>SUM(E109)</f>
        <v>0</v>
      </c>
      <c r="F108" s="126">
        <f>SUM(F109)</f>
        <v>250.61</v>
      </c>
      <c r="G108" s="54">
        <f t="shared" si="10"/>
        <v>963.8846153846155</v>
      </c>
      <c r="H108" s="54" t="e">
        <f t="shared" si="11"/>
        <v>#DIV/0!</v>
      </c>
    </row>
    <row r="109" spans="1:8" ht="12.75" customHeight="1">
      <c r="A109" s="23" t="s">
        <v>980</v>
      </c>
      <c r="B109" s="24" t="s">
        <v>982</v>
      </c>
      <c r="C109" s="20">
        <v>26</v>
      </c>
      <c r="D109" s="20">
        <v>0</v>
      </c>
      <c r="E109" s="20">
        <v>0</v>
      </c>
      <c r="F109" s="126">
        <v>250.61</v>
      </c>
      <c r="G109" s="54">
        <f t="shared" si="10"/>
        <v>963.8846153846155</v>
      </c>
      <c r="H109" s="54" t="e">
        <f t="shared" si="11"/>
        <v>#DIV/0!</v>
      </c>
    </row>
    <row r="110" spans="1:8" ht="18" customHeight="1">
      <c r="A110" s="25" t="s">
        <v>367</v>
      </c>
      <c r="B110" s="26" t="s">
        <v>201</v>
      </c>
      <c r="C110" s="22">
        <f>C111+C114+C119+C123</f>
        <v>5785774</v>
      </c>
      <c r="D110" s="22">
        <f>D111+D114+D119+D123</f>
        <v>6010000</v>
      </c>
      <c r="E110" s="22">
        <f>E111+E114+E119+E123</f>
        <v>6010000</v>
      </c>
      <c r="F110" s="125">
        <f>F111+F114+F119+F123</f>
        <v>6397172.77</v>
      </c>
      <c r="G110" s="54">
        <f aca="true" t="shared" si="12" ref="G110:G164">F110/C110*100</f>
        <v>110.56727708341182</v>
      </c>
      <c r="H110" s="54">
        <f aca="true" t="shared" si="13" ref="H110:H168">F110/E110*100</f>
        <v>106.44214259567386</v>
      </c>
    </row>
    <row r="111" spans="1:8" ht="15" customHeight="1">
      <c r="A111" s="18" t="s">
        <v>368</v>
      </c>
      <c r="B111" s="19" t="s">
        <v>202</v>
      </c>
      <c r="C111" s="20">
        <f>SUM(C112:C113)</f>
        <v>1652080</v>
      </c>
      <c r="D111" s="20">
        <f>SUM(D112:D113)</f>
        <v>1630000</v>
      </c>
      <c r="E111" s="20">
        <f>SUM(E112:E113)</f>
        <v>1630000</v>
      </c>
      <c r="F111" s="126">
        <f>SUM(F112:F113)</f>
        <v>1697112.8699999999</v>
      </c>
      <c r="G111" s="54">
        <f t="shared" si="12"/>
        <v>102.72582865236551</v>
      </c>
      <c r="H111" s="54">
        <f t="shared" si="13"/>
        <v>104.11735398773006</v>
      </c>
    </row>
    <row r="112" spans="1:8" ht="12.75" customHeight="1">
      <c r="A112" s="23" t="s">
        <v>369</v>
      </c>
      <c r="B112" s="24" t="s">
        <v>170</v>
      </c>
      <c r="C112" s="20">
        <v>1625000</v>
      </c>
      <c r="D112" s="20">
        <v>1600000</v>
      </c>
      <c r="E112" s="20">
        <v>1600000</v>
      </c>
      <c r="F112" s="126">
        <v>1669959.66</v>
      </c>
      <c r="G112" s="54">
        <f t="shared" si="12"/>
        <v>102.7667483076923</v>
      </c>
      <c r="H112" s="54">
        <f t="shared" si="13"/>
        <v>104.37247875</v>
      </c>
    </row>
    <row r="113" spans="1:8" ht="12.75" customHeight="1">
      <c r="A113" s="23" t="s">
        <v>571</v>
      </c>
      <c r="B113" s="24" t="s">
        <v>570</v>
      </c>
      <c r="C113" s="20">
        <v>27080</v>
      </c>
      <c r="D113" s="20">
        <v>30000</v>
      </c>
      <c r="E113" s="20">
        <v>30000</v>
      </c>
      <c r="F113" s="126">
        <v>27153.21</v>
      </c>
      <c r="G113" s="54">
        <f t="shared" si="12"/>
        <v>100.27034711964549</v>
      </c>
      <c r="H113" s="54">
        <f t="shared" si="13"/>
        <v>90.5107</v>
      </c>
    </row>
    <row r="114" spans="1:8" ht="15" customHeight="1">
      <c r="A114" s="18" t="s">
        <v>370</v>
      </c>
      <c r="B114" s="19" t="s">
        <v>203</v>
      </c>
      <c r="C114" s="20">
        <f>SUM(C115:C118)</f>
        <v>2245104</v>
      </c>
      <c r="D114" s="20">
        <f>SUM(D115:D118)</f>
        <v>2860000</v>
      </c>
      <c r="E114" s="20">
        <f>SUM(E115:E118)</f>
        <v>2860000</v>
      </c>
      <c r="F114" s="126">
        <f>SUM(F115:F118)</f>
        <v>2959469.5999999996</v>
      </c>
      <c r="G114" s="54">
        <f t="shared" si="12"/>
        <v>131.81881997448667</v>
      </c>
      <c r="H114" s="54">
        <f t="shared" si="13"/>
        <v>103.47795804195803</v>
      </c>
    </row>
    <row r="115" spans="1:8" ht="12.75" customHeight="1">
      <c r="A115" s="23" t="s">
        <v>599</v>
      </c>
      <c r="B115" s="24" t="s">
        <v>600</v>
      </c>
      <c r="C115" s="20">
        <v>3167</v>
      </c>
      <c r="D115" s="20">
        <v>2000</v>
      </c>
      <c r="E115" s="20">
        <v>2000</v>
      </c>
      <c r="F115" s="126">
        <v>3073.07</v>
      </c>
      <c r="G115" s="54">
        <f>F115/C115*100</f>
        <v>97.03410167350806</v>
      </c>
      <c r="H115" s="54">
        <f>F115/E115*100</f>
        <v>153.6535</v>
      </c>
    </row>
    <row r="116" spans="1:8" ht="12.75" customHeight="1">
      <c r="A116" s="23" t="s">
        <v>371</v>
      </c>
      <c r="B116" s="24" t="s">
        <v>683</v>
      </c>
      <c r="C116" s="20">
        <v>2215817</v>
      </c>
      <c r="D116" s="20">
        <v>2800000</v>
      </c>
      <c r="E116" s="20">
        <v>2800000</v>
      </c>
      <c r="F116" s="126">
        <v>2887236.53</v>
      </c>
      <c r="G116" s="54">
        <f t="shared" si="12"/>
        <v>130.3012175644469</v>
      </c>
      <c r="H116" s="54">
        <f t="shared" si="13"/>
        <v>103.11559035714284</v>
      </c>
    </row>
    <row r="117" spans="1:8" ht="12.75" customHeight="1">
      <c r="A117" s="23" t="s">
        <v>370</v>
      </c>
      <c r="B117" s="24" t="s">
        <v>684</v>
      </c>
      <c r="C117" s="20">
        <v>8000</v>
      </c>
      <c r="D117" s="20">
        <v>8000</v>
      </c>
      <c r="E117" s="20">
        <v>8000</v>
      </c>
      <c r="F117" s="126">
        <v>8000</v>
      </c>
      <c r="G117" s="54">
        <f>F117/C117*100</f>
        <v>100</v>
      </c>
      <c r="H117" s="54">
        <f>F117/E117*100</f>
        <v>100</v>
      </c>
    </row>
    <row r="118" spans="1:8" ht="12.75" customHeight="1">
      <c r="A118" s="23" t="s">
        <v>538</v>
      </c>
      <c r="B118" s="24" t="s">
        <v>539</v>
      </c>
      <c r="C118" s="20">
        <v>18120</v>
      </c>
      <c r="D118" s="20">
        <v>50000</v>
      </c>
      <c r="E118" s="20">
        <v>50000</v>
      </c>
      <c r="F118" s="126">
        <v>61160</v>
      </c>
      <c r="G118" s="54">
        <f t="shared" si="12"/>
        <v>337.52759381898454</v>
      </c>
      <c r="H118" s="54">
        <f>F118/E118*100</f>
        <v>122.32000000000001</v>
      </c>
    </row>
    <row r="119" spans="1:8" ht="15" customHeight="1">
      <c r="A119" s="18" t="s">
        <v>372</v>
      </c>
      <c r="B119" s="19" t="s">
        <v>137</v>
      </c>
      <c r="C119" s="20">
        <f>C120+C121+C122</f>
        <v>1827485</v>
      </c>
      <c r="D119" s="20">
        <f>D120+D121+D122</f>
        <v>1460000</v>
      </c>
      <c r="E119" s="20">
        <f>E120+E121+E122</f>
        <v>1460000</v>
      </c>
      <c r="F119" s="126">
        <f>F120+F121+F122</f>
        <v>1710545.93</v>
      </c>
      <c r="G119" s="54">
        <f t="shared" si="12"/>
        <v>93.60109275862729</v>
      </c>
      <c r="H119" s="54">
        <f t="shared" si="13"/>
        <v>117.1606801369863</v>
      </c>
    </row>
    <row r="120" spans="1:8" ht="12.75" customHeight="1">
      <c r="A120" s="23" t="s">
        <v>373</v>
      </c>
      <c r="B120" s="24" t="s">
        <v>304</v>
      </c>
      <c r="C120" s="20">
        <v>14042</v>
      </c>
      <c r="D120" s="20">
        <v>10000</v>
      </c>
      <c r="E120" s="20">
        <v>10000</v>
      </c>
      <c r="F120" s="126">
        <v>13070</v>
      </c>
      <c r="G120" s="54">
        <f t="shared" si="12"/>
        <v>93.0779091297536</v>
      </c>
      <c r="H120" s="54">
        <f t="shared" si="13"/>
        <v>130.7</v>
      </c>
    </row>
    <row r="121" spans="1:8" ht="12.75" customHeight="1">
      <c r="A121" s="23" t="s">
        <v>374</v>
      </c>
      <c r="B121" s="24" t="s">
        <v>138</v>
      </c>
      <c r="C121" s="20">
        <v>723377</v>
      </c>
      <c r="D121" s="20">
        <v>400000</v>
      </c>
      <c r="E121" s="20">
        <v>400000</v>
      </c>
      <c r="F121" s="126">
        <v>519640.23</v>
      </c>
      <c r="G121" s="54">
        <f t="shared" si="12"/>
        <v>71.835326530979</v>
      </c>
      <c r="H121" s="54">
        <f t="shared" si="13"/>
        <v>129.9100575</v>
      </c>
    </row>
    <row r="122" spans="1:8" ht="12.75" customHeight="1">
      <c r="A122" s="23" t="s">
        <v>375</v>
      </c>
      <c r="B122" s="24" t="s">
        <v>139</v>
      </c>
      <c r="C122" s="20">
        <v>1090066</v>
      </c>
      <c r="D122" s="20">
        <v>1050000</v>
      </c>
      <c r="E122" s="20">
        <v>1050000</v>
      </c>
      <c r="F122" s="126">
        <v>1177835.7</v>
      </c>
      <c r="G122" s="54">
        <f t="shared" si="12"/>
        <v>108.05177851616324</v>
      </c>
      <c r="H122" s="54">
        <f t="shared" si="13"/>
        <v>112.17482857142858</v>
      </c>
    </row>
    <row r="123" spans="1:8" ht="15" customHeight="1">
      <c r="A123" s="18" t="s">
        <v>540</v>
      </c>
      <c r="B123" s="19" t="s">
        <v>541</v>
      </c>
      <c r="C123" s="20">
        <f>C124</f>
        <v>61105</v>
      </c>
      <c r="D123" s="20">
        <f>D124</f>
        <v>60000</v>
      </c>
      <c r="E123" s="20">
        <f>E124</f>
        <v>60000</v>
      </c>
      <c r="F123" s="126">
        <f>F124</f>
        <v>30044.37</v>
      </c>
      <c r="G123" s="54">
        <f t="shared" si="12"/>
        <v>49.168431388593405</v>
      </c>
      <c r="H123" s="54">
        <f t="shared" si="13"/>
        <v>50.07395</v>
      </c>
    </row>
    <row r="124" spans="1:8" ht="12.75" customHeight="1">
      <c r="A124" s="23" t="s">
        <v>542</v>
      </c>
      <c r="B124" s="24" t="s">
        <v>543</v>
      </c>
      <c r="C124" s="20">
        <v>61105</v>
      </c>
      <c r="D124" s="20">
        <v>60000</v>
      </c>
      <c r="E124" s="20">
        <v>60000</v>
      </c>
      <c r="F124" s="126">
        <v>30044.37</v>
      </c>
      <c r="G124" s="54">
        <f t="shared" si="12"/>
        <v>49.168431388593405</v>
      </c>
      <c r="H124" s="54">
        <f t="shared" si="13"/>
        <v>50.07395</v>
      </c>
    </row>
    <row r="125" spans="1:8" ht="21" customHeight="1">
      <c r="A125" s="29" t="s">
        <v>376</v>
      </c>
      <c r="B125" s="26" t="s">
        <v>204</v>
      </c>
      <c r="C125" s="22">
        <f>C126+C136+C148</f>
        <v>8174077</v>
      </c>
      <c r="D125" s="22">
        <f>D126+D136+D148</f>
        <v>8581500</v>
      </c>
      <c r="E125" s="22">
        <f>E126+E136+E148</f>
        <v>8581500</v>
      </c>
      <c r="F125" s="125">
        <f>F126+F136+F148</f>
        <v>6616865.489999999</v>
      </c>
      <c r="G125" s="54">
        <f t="shared" si="12"/>
        <v>80.94939024919877</v>
      </c>
      <c r="H125" s="54">
        <f t="shared" si="13"/>
        <v>77.10616430693933</v>
      </c>
    </row>
    <row r="126" spans="1:8" ht="18" customHeight="1">
      <c r="A126" s="29" t="s">
        <v>377</v>
      </c>
      <c r="B126" s="26" t="s">
        <v>318</v>
      </c>
      <c r="C126" s="22">
        <f>C127+C129+C131</f>
        <v>1071482</v>
      </c>
      <c r="D126" s="22">
        <f>D127+D129+D131</f>
        <v>1171500</v>
      </c>
      <c r="E126" s="22">
        <f>E127+E129+E131</f>
        <v>1171500</v>
      </c>
      <c r="F126" s="125">
        <f>F127+F129+F131</f>
        <v>703446.9400000001</v>
      </c>
      <c r="G126" s="54">
        <f t="shared" si="12"/>
        <v>65.65177389820828</v>
      </c>
      <c r="H126" s="54">
        <f t="shared" si="13"/>
        <v>60.046687153222365</v>
      </c>
    </row>
    <row r="127" spans="1:8" ht="15" customHeight="1">
      <c r="A127" s="30" t="s">
        <v>378</v>
      </c>
      <c r="B127" s="19" t="s">
        <v>205</v>
      </c>
      <c r="C127" s="20">
        <f>SUM(C128)</f>
        <v>88520</v>
      </c>
      <c r="D127" s="20">
        <f>SUM(D128)</f>
        <v>60000</v>
      </c>
      <c r="E127" s="20">
        <f>SUM(E128)</f>
        <v>60000</v>
      </c>
      <c r="F127" s="126">
        <f>SUM(F128)</f>
        <v>40073.95</v>
      </c>
      <c r="G127" s="54">
        <f t="shared" si="12"/>
        <v>45.27106868504293</v>
      </c>
      <c r="H127" s="54">
        <f t="shared" si="13"/>
        <v>66.78991666666666</v>
      </c>
    </row>
    <row r="128" spans="1:8" ht="12.75" customHeight="1">
      <c r="A128" s="31" t="s">
        <v>379</v>
      </c>
      <c r="B128" s="24" t="s">
        <v>271</v>
      </c>
      <c r="C128" s="20">
        <v>88520</v>
      </c>
      <c r="D128" s="20">
        <v>60000</v>
      </c>
      <c r="E128" s="20">
        <v>60000</v>
      </c>
      <c r="F128" s="126">
        <v>40073.95</v>
      </c>
      <c r="G128" s="54">
        <f t="shared" si="12"/>
        <v>45.27106868504293</v>
      </c>
      <c r="H128" s="54">
        <f t="shared" si="13"/>
        <v>66.78991666666666</v>
      </c>
    </row>
    <row r="129" spans="1:8" ht="15" customHeight="1">
      <c r="A129" s="30" t="s">
        <v>380</v>
      </c>
      <c r="B129" s="19" t="s">
        <v>319</v>
      </c>
      <c r="C129" s="20">
        <f>SUM(C130)</f>
        <v>83523</v>
      </c>
      <c r="D129" s="20">
        <f>SUM(D130)</f>
        <v>100000</v>
      </c>
      <c r="E129" s="20">
        <f>SUM(E130)</f>
        <v>100000</v>
      </c>
      <c r="F129" s="126">
        <f>SUM(F130)</f>
        <v>92015.2</v>
      </c>
      <c r="G129" s="54">
        <f t="shared" si="12"/>
        <v>110.16749877279312</v>
      </c>
      <c r="H129" s="54">
        <f t="shared" si="13"/>
        <v>92.0152</v>
      </c>
    </row>
    <row r="130" spans="1:8" ht="12.75" customHeight="1">
      <c r="A130" s="31" t="s">
        <v>381</v>
      </c>
      <c r="B130" s="24" t="s">
        <v>265</v>
      </c>
      <c r="C130" s="20">
        <v>83523</v>
      </c>
      <c r="D130" s="20">
        <v>100000</v>
      </c>
      <c r="E130" s="20">
        <v>100000</v>
      </c>
      <c r="F130" s="126">
        <v>92015.2</v>
      </c>
      <c r="G130" s="54">
        <f t="shared" si="12"/>
        <v>110.16749877279312</v>
      </c>
      <c r="H130" s="54">
        <f t="shared" si="13"/>
        <v>92.0152</v>
      </c>
    </row>
    <row r="131" spans="1:8" ht="15" customHeight="1">
      <c r="A131" s="30" t="s">
        <v>382</v>
      </c>
      <c r="B131" s="19" t="s">
        <v>320</v>
      </c>
      <c r="C131" s="20">
        <f>SUM(C132:C135)</f>
        <v>899439</v>
      </c>
      <c r="D131" s="20">
        <f>SUM(D132:D135)</f>
        <v>1011500</v>
      </c>
      <c r="E131" s="20">
        <f>SUM(E132:E135)</f>
        <v>1011500</v>
      </c>
      <c r="F131" s="126">
        <f>SUM(F132:F135)</f>
        <v>571357.79</v>
      </c>
      <c r="G131" s="54">
        <f t="shared" si="12"/>
        <v>63.52379538801409</v>
      </c>
      <c r="H131" s="54">
        <f t="shared" si="13"/>
        <v>56.486187839841826</v>
      </c>
    </row>
    <row r="132" spans="1:8" ht="12.75" customHeight="1">
      <c r="A132" s="31" t="s">
        <v>383</v>
      </c>
      <c r="B132" s="24" t="s">
        <v>266</v>
      </c>
      <c r="C132" s="20">
        <v>781203</v>
      </c>
      <c r="D132" s="20">
        <v>750000</v>
      </c>
      <c r="E132" s="20">
        <v>750000</v>
      </c>
      <c r="F132" s="126">
        <v>518932.57</v>
      </c>
      <c r="G132" s="54">
        <f t="shared" si="12"/>
        <v>66.42736523029225</v>
      </c>
      <c r="H132" s="54">
        <f t="shared" si="13"/>
        <v>69.19100933333333</v>
      </c>
    </row>
    <row r="133" spans="1:8" ht="12.75" customHeight="1">
      <c r="A133" s="31" t="s">
        <v>614</v>
      </c>
      <c r="B133" s="24" t="s">
        <v>615</v>
      </c>
      <c r="C133" s="20">
        <v>236</v>
      </c>
      <c r="D133" s="20">
        <v>10000</v>
      </c>
      <c r="E133" s="20">
        <v>10000</v>
      </c>
      <c r="F133" s="126">
        <v>5425.22</v>
      </c>
      <c r="G133" s="54">
        <f>F133/C133*100</f>
        <v>2298.822033898305</v>
      </c>
      <c r="H133" s="54">
        <f>F133/E133*100</f>
        <v>54.25220000000001</v>
      </c>
    </row>
    <row r="134" spans="1:8" ht="12.75" customHeight="1">
      <c r="A134" s="31" t="s">
        <v>601</v>
      </c>
      <c r="B134" s="24" t="s">
        <v>602</v>
      </c>
      <c r="C134" s="20">
        <v>118000</v>
      </c>
      <c r="D134" s="20">
        <v>250000</v>
      </c>
      <c r="E134" s="20">
        <v>250000</v>
      </c>
      <c r="F134" s="126">
        <v>47000</v>
      </c>
      <c r="G134" s="54">
        <f>F134/C134*100</f>
        <v>39.83050847457627</v>
      </c>
      <c r="H134" s="54">
        <f>F134/E134*100</f>
        <v>18.8</v>
      </c>
    </row>
    <row r="135" spans="1:8" ht="12.75" customHeight="1">
      <c r="A135" s="31" t="s">
        <v>601</v>
      </c>
      <c r="B135" s="24" t="s">
        <v>1088</v>
      </c>
      <c r="C135" s="20">
        <v>0</v>
      </c>
      <c r="D135" s="20">
        <v>1500</v>
      </c>
      <c r="E135" s="20">
        <v>1500</v>
      </c>
      <c r="F135" s="126">
        <v>0</v>
      </c>
      <c r="G135" s="54" t="e">
        <f>F135/C135*100</f>
        <v>#DIV/0!</v>
      </c>
      <c r="H135" s="54">
        <f>F135/E135*100</f>
        <v>0</v>
      </c>
    </row>
    <row r="136" spans="1:8" ht="18" customHeight="1">
      <c r="A136" s="29" t="s">
        <v>384</v>
      </c>
      <c r="B136" s="26" t="s">
        <v>206</v>
      </c>
      <c r="C136" s="22">
        <f>C137+C139+C141</f>
        <v>852829</v>
      </c>
      <c r="D136" s="22">
        <f>D137+D139+D141</f>
        <v>910000</v>
      </c>
      <c r="E136" s="22">
        <f>E137+E139+E141</f>
        <v>910000</v>
      </c>
      <c r="F136" s="125">
        <f>F137+F139+F141</f>
        <v>1443328.69</v>
      </c>
      <c r="G136" s="54">
        <f t="shared" si="12"/>
        <v>169.24010440545524</v>
      </c>
      <c r="H136" s="54">
        <f t="shared" si="13"/>
        <v>158.60754835164835</v>
      </c>
    </row>
    <row r="137" spans="1:8" ht="15" customHeight="1">
      <c r="A137" s="30" t="s">
        <v>385</v>
      </c>
      <c r="B137" s="19" t="s">
        <v>295</v>
      </c>
      <c r="C137" s="20">
        <f>C138</f>
        <v>27954</v>
      </c>
      <c r="D137" s="20">
        <f>D138</f>
        <v>30000</v>
      </c>
      <c r="E137" s="20">
        <f>E138</f>
        <v>30000</v>
      </c>
      <c r="F137" s="126">
        <f>F138</f>
        <v>44451.58</v>
      </c>
      <c r="G137" s="54">
        <f t="shared" si="12"/>
        <v>159.01688488230664</v>
      </c>
      <c r="H137" s="54">
        <f t="shared" si="13"/>
        <v>148.17193333333333</v>
      </c>
    </row>
    <row r="138" spans="1:8" ht="12.75" customHeight="1">
      <c r="A138" s="30" t="s">
        <v>386</v>
      </c>
      <c r="B138" s="24" t="s">
        <v>357</v>
      </c>
      <c r="C138" s="20">
        <v>27954</v>
      </c>
      <c r="D138" s="20">
        <v>30000</v>
      </c>
      <c r="E138" s="20">
        <v>30000</v>
      </c>
      <c r="F138" s="126">
        <v>44451.58</v>
      </c>
      <c r="G138" s="54">
        <f t="shared" si="12"/>
        <v>159.01688488230664</v>
      </c>
      <c r="H138" s="54">
        <f t="shared" si="13"/>
        <v>148.17193333333333</v>
      </c>
    </row>
    <row r="139" spans="1:8" ht="15" customHeight="1">
      <c r="A139" s="30" t="s">
        <v>685</v>
      </c>
      <c r="B139" s="19" t="s">
        <v>686</v>
      </c>
      <c r="C139" s="20">
        <f>C140</f>
        <v>6</v>
      </c>
      <c r="D139" s="20">
        <f>D140</f>
        <v>0</v>
      </c>
      <c r="E139" s="20">
        <f>E140</f>
        <v>0</v>
      </c>
      <c r="F139" s="126">
        <f>F140</f>
        <v>12.75</v>
      </c>
      <c r="G139" s="54">
        <f t="shared" si="12"/>
        <v>212.5</v>
      </c>
      <c r="H139" s="54" t="e">
        <f>F139/E139*100</f>
        <v>#DIV/0!</v>
      </c>
    </row>
    <row r="140" spans="1:8" ht="12.75" customHeight="1">
      <c r="A140" s="30" t="s">
        <v>687</v>
      </c>
      <c r="B140" s="24" t="s">
        <v>688</v>
      </c>
      <c r="C140" s="20">
        <v>6</v>
      </c>
      <c r="D140" s="20">
        <v>0</v>
      </c>
      <c r="E140" s="20">
        <v>0</v>
      </c>
      <c r="F140" s="126">
        <v>12.75</v>
      </c>
      <c r="G140" s="54">
        <f t="shared" si="12"/>
        <v>212.5</v>
      </c>
      <c r="H140" s="54" t="e">
        <f>F140/E140*100</f>
        <v>#DIV/0!</v>
      </c>
    </row>
    <row r="141" spans="1:8" ht="15" customHeight="1">
      <c r="A141" s="30" t="s">
        <v>387</v>
      </c>
      <c r="B141" s="19" t="s">
        <v>300</v>
      </c>
      <c r="C141" s="20">
        <f>SUM(C142:C147)</f>
        <v>824869</v>
      </c>
      <c r="D141" s="20">
        <f>SUM(D142:D147)</f>
        <v>880000</v>
      </c>
      <c r="E141" s="20">
        <f>SUM(E142:E147)</f>
        <v>880000</v>
      </c>
      <c r="F141" s="126">
        <f>SUM(F142:F147)</f>
        <v>1398864.3599999999</v>
      </c>
      <c r="G141" s="54">
        <f t="shared" si="12"/>
        <v>169.58624460368856</v>
      </c>
      <c r="H141" s="54">
        <f t="shared" si="13"/>
        <v>158.9618590909091</v>
      </c>
    </row>
    <row r="142" spans="1:8" ht="12.75" customHeight="1">
      <c r="A142" s="31" t="s">
        <v>388</v>
      </c>
      <c r="B142" s="24" t="s">
        <v>689</v>
      </c>
      <c r="C142" s="20">
        <v>757469</v>
      </c>
      <c r="D142" s="20">
        <v>795000</v>
      </c>
      <c r="E142" s="20">
        <v>795000</v>
      </c>
      <c r="F142" s="126">
        <v>787167</v>
      </c>
      <c r="G142" s="54">
        <f>F142/C142*100</f>
        <v>103.9206885034239</v>
      </c>
      <c r="H142" s="54">
        <f>F142/E142*100</f>
        <v>99.01471698113208</v>
      </c>
    </row>
    <row r="143" spans="1:8" ht="12.75" customHeight="1">
      <c r="A143" s="31" t="s">
        <v>388</v>
      </c>
      <c r="B143" s="24" t="s">
        <v>690</v>
      </c>
      <c r="C143" s="20">
        <v>12750</v>
      </c>
      <c r="D143" s="20">
        <v>14000</v>
      </c>
      <c r="E143" s="20">
        <v>14000</v>
      </c>
      <c r="F143" s="126">
        <v>14050</v>
      </c>
      <c r="G143" s="54">
        <f>F143/C143*100</f>
        <v>110.19607843137256</v>
      </c>
      <c r="H143" s="54">
        <f>F143/E143*100</f>
        <v>100.35714285714286</v>
      </c>
    </row>
    <row r="144" spans="1:8" ht="12.75" customHeight="1">
      <c r="A144" s="31" t="s">
        <v>389</v>
      </c>
      <c r="B144" s="24" t="s">
        <v>289</v>
      </c>
      <c r="C144" s="20">
        <v>37932</v>
      </c>
      <c r="D144" s="20">
        <v>70000</v>
      </c>
      <c r="E144" s="20">
        <v>70000</v>
      </c>
      <c r="F144" s="126">
        <v>595914.86</v>
      </c>
      <c r="G144" s="54">
        <f>F144/C144*100</f>
        <v>1571.0082779711063</v>
      </c>
      <c r="H144" s="54">
        <f>F144/E144*100</f>
        <v>851.3069428571429</v>
      </c>
    </row>
    <row r="145" spans="1:8" ht="12.75" customHeight="1">
      <c r="A145" s="31" t="s">
        <v>970</v>
      </c>
      <c r="B145" s="24" t="s">
        <v>1108</v>
      </c>
      <c r="C145" s="20">
        <v>2618</v>
      </c>
      <c r="D145" s="20">
        <v>0</v>
      </c>
      <c r="E145" s="20">
        <v>0</v>
      </c>
      <c r="F145" s="126">
        <v>1732.5</v>
      </c>
      <c r="G145" s="54">
        <f t="shared" si="12"/>
        <v>66.17647058823529</v>
      </c>
      <c r="H145" s="54" t="e">
        <f t="shared" si="13"/>
        <v>#DIV/0!</v>
      </c>
    </row>
    <row r="146" spans="1:8" ht="12.75" customHeight="1">
      <c r="A146" s="31" t="s">
        <v>971</v>
      </c>
      <c r="B146" s="24" t="s">
        <v>972</v>
      </c>
      <c r="C146" s="20">
        <v>14100</v>
      </c>
      <c r="D146" s="20">
        <v>0</v>
      </c>
      <c r="E146" s="20">
        <v>0</v>
      </c>
      <c r="F146" s="126">
        <v>0</v>
      </c>
      <c r="G146" s="54">
        <f>F146/C146*100</f>
        <v>0</v>
      </c>
      <c r="H146" s="54" t="e">
        <f>F146/E146*100</f>
        <v>#DIV/0!</v>
      </c>
    </row>
    <row r="147" spans="1:8" ht="12.75" customHeight="1">
      <c r="A147" s="31" t="s">
        <v>971</v>
      </c>
      <c r="B147" s="24" t="s">
        <v>1089</v>
      </c>
      <c r="C147" s="20">
        <v>0</v>
      </c>
      <c r="D147" s="20">
        <v>1000</v>
      </c>
      <c r="E147" s="20">
        <v>1000</v>
      </c>
      <c r="F147" s="126">
        <v>0</v>
      </c>
      <c r="G147" s="54" t="e">
        <f>F147/C147*100</f>
        <v>#DIV/0!</v>
      </c>
      <c r="H147" s="54">
        <f>F147/E147*100</f>
        <v>0</v>
      </c>
    </row>
    <row r="148" spans="1:8" ht="18" customHeight="1">
      <c r="A148" s="29" t="s">
        <v>390</v>
      </c>
      <c r="B148" s="26" t="s">
        <v>296</v>
      </c>
      <c r="C148" s="22">
        <f>C149+C151</f>
        <v>6249766</v>
      </c>
      <c r="D148" s="22">
        <f>D149+D151</f>
        <v>6500000</v>
      </c>
      <c r="E148" s="22">
        <f>E149+E151</f>
        <v>6500000</v>
      </c>
      <c r="F148" s="125">
        <f>F149+F151</f>
        <v>4470089.859999999</v>
      </c>
      <c r="G148" s="54">
        <f t="shared" si="12"/>
        <v>71.5241156228889</v>
      </c>
      <c r="H148" s="54">
        <f t="shared" si="13"/>
        <v>68.77061323076921</v>
      </c>
    </row>
    <row r="149" spans="1:8" ht="15" customHeight="1">
      <c r="A149" s="30" t="s">
        <v>391</v>
      </c>
      <c r="B149" s="19" t="s">
        <v>297</v>
      </c>
      <c r="C149" s="20">
        <f>C150</f>
        <v>3441425</v>
      </c>
      <c r="D149" s="20">
        <f>D150</f>
        <v>3500000</v>
      </c>
      <c r="E149" s="20">
        <f>E150</f>
        <v>3500000</v>
      </c>
      <c r="F149" s="126">
        <f>F150</f>
        <v>1713365.06</v>
      </c>
      <c r="G149" s="54">
        <f t="shared" si="12"/>
        <v>49.786500069012114</v>
      </c>
      <c r="H149" s="54">
        <f t="shared" si="13"/>
        <v>48.95328742857143</v>
      </c>
    </row>
    <row r="150" spans="1:8" ht="12.75" customHeight="1">
      <c r="A150" s="31" t="s">
        <v>392</v>
      </c>
      <c r="B150" s="24" t="s">
        <v>267</v>
      </c>
      <c r="C150" s="20">
        <v>3441425</v>
      </c>
      <c r="D150" s="20">
        <v>3500000</v>
      </c>
      <c r="E150" s="20">
        <v>3500000</v>
      </c>
      <c r="F150" s="126">
        <v>1713365.06</v>
      </c>
      <c r="G150" s="54">
        <f t="shared" si="12"/>
        <v>49.786500069012114</v>
      </c>
      <c r="H150" s="54">
        <f t="shared" si="13"/>
        <v>48.95328742857143</v>
      </c>
    </row>
    <row r="151" spans="1:8" ht="15" customHeight="1">
      <c r="A151" s="30" t="s">
        <v>393</v>
      </c>
      <c r="B151" s="19" t="s">
        <v>298</v>
      </c>
      <c r="C151" s="20">
        <f>C152</f>
        <v>2808341</v>
      </c>
      <c r="D151" s="20">
        <f>D152</f>
        <v>3000000</v>
      </c>
      <c r="E151" s="20">
        <f>E152</f>
        <v>3000000</v>
      </c>
      <c r="F151" s="126">
        <f>F152</f>
        <v>2756724.8</v>
      </c>
      <c r="G151" s="54">
        <f t="shared" si="12"/>
        <v>98.16203943894277</v>
      </c>
      <c r="H151" s="54">
        <f t="shared" si="13"/>
        <v>91.89082666666665</v>
      </c>
    </row>
    <row r="152" spans="1:8" ht="12.75" customHeight="1">
      <c r="A152" s="31" t="s">
        <v>394</v>
      </c>
      <c r="B152" s="24" t="s">
        <v>268</v>
      </c>
      <c r="C152" s="20">
        <v>2808341</v>
      </c>
      <c r="D152" s="20">
        <v>3000000</v>
      </c>
      <c r="E152" s="20">
        <v>3000000</v>
      </c>
      <c r="F152" s="126">
        <v>2756724.8</v>
      </c>
      <c r="G152" s="54">
        <f t="shared" si="12"/>
        <v>98.16203943894277</v>
      </c>
      <c r="H152" s="54">
        <f t="shared" si="13"/>
        <v>91.89082666666665</v>
      </c>
    </row>
    <row r="153" spans="1:8" ht="12.75" customHeight="1">
      <c r="A153" s="146"/>
      <c r="B153" s="147"/>
      <c r="C153" s="148"/>
      <c r="D153" s="148"/>
      <c r="E153" s="148"/>
      <c r="F153" s="149"/>
      <c r="G153" s="58"/>
      <c r="H153" s="58"/>
    </row>
    <row r="154" spans="1:8" ht="18" customHeight="1">
      <c r="A154" s="6"/>
      <c r="B154" s="7"/>
      <c r="C154" s="9"/>
      <c r="D154" s="9"/>
      <c r="E154" s="9"/>
      <c r="F154" s="9"/>
      <c r="G154" s="57"/>
      <c r="H154" s="58"/>
    </row>
    <row r="155" spans="1:8" ht="27" customHeight="1">
      <c r="A155" s="92" t="s">
        <v>836</v>
      </c>
      <c r="B155" s="92" t="s">
        <v>935</v>
      </c>
      <c r="C155" s="97" t="s">
        <v>962</v>
      </c>
      <c r="D155" s="48" t="s">
        <v>1078</v>
      </c>
      <c r="E155" s="48" t="s">
        <v>1079</v>
      </c>
      <c r="F155" s="48" t="s">
        <v>1080</v>
      </c>
      <c r="G155" s="55" t="s">
        <v>841</v>
      </c>
      <c r="H155" s="55" t="s">
        <v>842</v>
      </c>
    </row>
    <row r="156" spans="1:8" ht="9.75" customHeight="1">
      <c r="A156" s="98">
        <v>1</v>
      </c>
      <c r="B156" s="98">
        <v>2</v>
      </c>
      <c r="C156" s="55">
        <v>3</v>
      </c>
      <c r="D156" s="55">
        <v>4</v>
      </c>
      <c r="E156" s="55">
        <v>5</v>
      </c>
      <c r="F156" s="55">
        <v>6</v>
      </c>
      <c r="G156" s="55">
        <v>7</v>
      </c>
      <c r="H156" s="55">
        <v>8</v>
      </c>
    </row>
    <row r="157" spans="1:8" ht="21" customHeight="1">
      <c r="A157" s="29" t="s">
        <v>395</v>
      </c>
      <c r="B157" s="26" t="s">
        <v>565</v>
      </c>
      <c r="C157" s="22">
        <f>C158+C166</f>
        <v>6796879</v>
      </c>
      <c r="D157" s="22">
        <f>D158+D166</f>
        <v>11059261</v>
      </c>
      <c r="E157" s="22">
        <f>E158+E166</f>
        <v>11059261</v>
      </c>
      <c r="F157" s="125">
        <f>F158+F166</f>
        <v>9367303.93</v>
      </c>
      <c r="G157" s="54">
        <f t="shared" si="12"/>
        <v>137.8177238406039</v>
      </c>
      <c r="H157" s="54">
        <f t="shared" si="13"/>
        <v>84.70099340272374</v>
      </c>
    </row>
    <row r="158" spans="1:8" ht="18" customHeight="1">
      <c r="A158" s="29" t="s">
        <v>396</v>
      </c>
      <c r="B158" s="26" t="s">
        <v>549</v>
      </c>
      <c r="C158" s="22">
        <f>C159</f>
        <v>6411552</v>
      </c>
      <c r="D158" s="22">
        <f>D159</f>
        <v>9605000</v>
      </c>
      <c r="E158" s="22">
        <f>E159</f>
        <v>9605000</v>
      </c>
      <c r="F158" s="125">
        <f>F159</f>
        <v>7811472.85</v>
      </c>
      <c r="G158" s="54">
        <f t="shared" si="12"/>
        <v>121.83435227539292</v>
      </c>
      <c r="H158" s="54">
        <f t="shared" si="13"/>
        <v>81.32715096304008</v>
      </c>
    </row>
    <row r="159" spans="1:8" ht="15" customHeight="1">
      <c r="A159" s="30" t="s">
        <v>397</v>
      </c>
      <c r="B159" s="19" t="s">
        <v>299</v>
      </c>
      <c r="C159" s="20">
        <f>SUM(C160:C165)</f>
        <v>6411552</v>
      </c>
      <c r="D159" s="20">
        <f>SUM(D160:D165)</f>
        <v>9605000</v>
      </c>
      <c r="E159" s="20">
        <f>SUM(E160:E165)</f>
        <v>9605000</v>
      </c>
      <c r="F159" s="126">
        <f>SUM(F160:F165)</f>
        <v>7811472.85</v>
      </c>
      <c r="G159" s="54">
        <f t="shared" si="12"/>
        <v>121.83435227539292</v>
      </c>
      <c r="H159" s="54">
        <f t="shared" si="13"/>
        <v>81.32715096304008</v>
      </c>
    </row>
    <row r="160" spans="1:8" ht="12.75" customHeight="1">
      <c r="A160" s="31" t="s">
        <v>398</v>
      </c>
      <c r="B160" s="24" t="s">
        <v>616</v>
      </c>
      <c r="C160" s="20">
        <v>164930</v>
      </c>
      <c r="D160" s="20">
        <v>170000</v>
      </c>
      <c r="E160" s="20">
        <v>170000</v>
      </c>
      <c r="F160" s="126">
        <v>269430</v>
      </c>
      <c r="G160" s="54">
        <f t="shared" si="12"/>
        <v>163.3602134238768</v>
      </c>
      <c r="H160" s="54">
        <f t="shared" si="13"/>
        <v>158.48823529411763</v>
      </c>
    </row>
    <row r="161" spans="1:8" ht="12.75" customHeight="1">
      <c r="A161" s="31" t="s">
        <v>398</v>
      </c>
      <c r="B161" s="24" t="s">
        <v>290</v>
      </c>
      <c r="C161" s="20">
        <v>6127224</v>
      </c>
      <c r="D161" s="20">
        <v>7900000</v>
      </c>
      <c r="E161" s="20">
        <v>7900000</v>
      </c>
      <c r="F161" s="126">
        <v>7027037</v>
      </c>
      <c r="G161" s="54">
        <f t="shared" si="12"/>
        <v>114.68549215762309</v>
      </c>
      <c r="H161" s="54">
        <f t="shared" si="13"/>
        <v>88.94983544303797</v>
      </c>
    </row>
    <row r="162" spans="1:8" ht="12.75" customHeight="1">
      <c r="A162" s="31" t="s">
        <v>398</v>
      </c>
      <c r="B162" s="24" t="s">
        <v>1090</v>
      </c>
      <c r="C162" s="20">
        <v>0</v>
      </c>
      <c r="D162" s="20">
        <v>1400000</v>
      </c>
      <c r="E162" s="20">
        <v>1400000</v>
      </c>
      <c r="F162" s="126">
        <v>288730</v>
      </c>
      <c r="G162" s="54" t="e">
        <f>F162/C162*100</f>
        <v>#DIV/0!</v>
      </c>
      <c r="H162" s="54">
        <f>F162/E162*100</f>
        <v>20.623571428571427</v>
      </c>
    </row>
    <row r="163" spans="1:8" ht="12.75" customHeight="1">
      <c r="A163" s="31" t="s">
        <v>398</v>
      </c>
      <c r="B163" s="24" t="s">
        <v>1091</v>
      </c>
      <c r="C163" s="20">
        <v>0</v>
      </c>
      <c r="D163" s="20">
        <v>5000</v>
      </c>
      <c r="E163" s="20">
        <v>5000</v>
      </c>
      <c r="F163" s="126">
        <v>0</v>
      </c>
      <c r="G163" s="54" t="e">
        <f>F163/C163*100</f>
        <v>#DIV/0!</v>
      </c>
      <c r="H163" s="54">
        <f>F163/E163*100</f>
        <v>0</v>
      </c>
    </row>
    <row r="164" spans="1:8" ht="12.75" customHeight="1">
      <c r="A164" s="31" t="s">
        <v>398</v>
      </c>
      <c r="B164" s="24" t="s">
        <v>343</v>
      </c>
      <c r="C164" s="20">
        <v>119398</v>
      </c>
      <c r="D164" s="20">
        <v>130000</v>
      </c>
      <c r="E164" s="20">
        <v>130000</v>
      </c>
      <c r="F164" s="126">
        <v>226275.85</v>
      </c>
      <c r="G164" s="54">
        <f t="shared" si="12"/>
        <v>189.5139365818523</v>
      </c>
      <c r="H164" s="54">
        <f t="shared" si="13"/>
        <v>174.05834615384617</v>
      </c>
    </row>
    <row r="165" spans="1:8" ht="12.75" customHeight="1">
      <c r="A165" s="31" t="s">
        <v>398</v>
      </c>
      <c r="B165" s="24" t="s">
        <v>603</v>
      </c>
      <c r="C165" s="20">
        <v>0</v>
      </c>
      <c r="D165" s="20">
        <v>0</v>
      </c>
      <c r="E165" s="20">
        <v>0</v>
      </c>
      <c r="F165" s="126">
        <v>0</v>
      </c>
      <c r="G165" s="54" t="e">
        <f>F165/C165*100</f>
        <v>#DIV/0!</v>
      </c>
      <c r="H165" s="54" t="e">
        <f>F165/E165*100</f>
        <v>#DIV/0!</v>
      </c>
    </row>
    <row r="166" spans="1:8" ht="18" customHeight="1">
      <c r="A166" s="29" t="s">
        <v>399</v>
      </c>
      <c r="B166" s="26" t="s">
        <v>208</v>
      </c>
      <c r="C166" s="103">
        <f>C167+C172+C173</f>
        <v>385327</v>
      </c>
      <c r="D166" s="103">
        <f>D167+D172+D173</f>
        <v>1454261</v>
      </c>
      <c r="E166" s="103">
        <f>E167+E172+E173</f>
        <v>1454261</v>
      </c>
      <c r="F166" s="127">
        <f>F167+F172+F173</f>
        <v>1555831.08</v>
      </c>
      <c r="G166" s="54">
        <f aca="true" t="shared" si="14" ref="G166:G189">F166/C166*100</f>
        <v>403.7690273456052</v>
      </c>
      <c r="H166" s="54">
        <f t="shared" si="13"/>
        <v>106.98430886890318</v>
      </c>
    </row>
    <row r="167" spans="1:8" ht="15" customHeight="1">
      <c r="A167" s="30" t="s">
        <v>400</v>
      </c>
      <c r="B167" s="19" t="s">
        <v>209</v>
      </c>
      <c r="C167" s="20">
        <f>SUM(C168:C171)</f>
        <v>371632</v>
      </c>
      <c r="D167" s="20">
        <f>SUM(D168:D171)</f>
        <v>220000</v>
      </c>
      <c r="E167" s="20">
        <f>SUM(E168:E171)</f>
        <v>220000</v>
      </c>
      <c r="F167" s="126">
        <f>SUM(F168:F171)</f>
        <v>221569.96000000002</v>
      </c>
      <c r="G167" s="54">
        <f t="shared" si="14"/>
        <v>59.62079691738064</v>
      </c>
      <c r="H167" s="54">
        <f t="shared" si="13"/>
        <v>100.71361818181819</v>
      </c>
    </row>
    <row r="168" spans="1:8" ht="13.5" customHeight="1">
      <c r="A168" s="31" t="s">
        <v>401</v>
      </c>
      <c r="B168" s="24" t="s">
        <v>172</v>
      </c>
      <c r="C168" s="20">
        <v>180000</v>
      </c>
      <c r="D168" s="20">
        <v>140000</v>
      </c>
      <c r="E168" s="20">
        <v>140000</v>
      </c>
      <c r="F168" s="126">
        <v>100000</v>
      </c>
      <c r="G168" s="54">
        <f t="shared" si="14"/>
        <v>55.55555555555556</v>
      </c>
      <c r="H168" s="54">
        <f t="shared" si="13"/>
        <v>71.42857142857143</v>
      </c>
    </row>
    <row r="169" spans="1:8" ht="13.5" customHeight="1">
      <c r="A169" s="31" t="s">
        <v>400</v>
      </c>
      <c r="B169" s="24" t="s">
        <v>691</v>
      </c>
      <c r="C169" s="20">
        <v>26810</v>
      </c>
      <c r="D169" s="20">
        <v>15000</v>
      </c>
      <c r="E169" s="20">
        <v>15000</v>
      </c>
      <c r="F169" s="126">
        <v>5878.96</v>
      </c>
      <c r="G169" s="54">
        <f>F169/C169*100</f>
        <v>21.928235732935473</v>
      </c>
      <c r="H169" s="54">
        <f>F169/E169*100</f>
        <v>39.19306666666667</v>
      </c>
    </row>
    <row r="170" spans="1:8" ht="13.5" customHeight="1">
      <c r="A170" s="31" t="s">
        <v>400</v>
      </c>
      <c r="B170" s="24" t="s">
        <v>692</v>
      </c>
      <c r="C170" s="20">
        <v>14822</v>
      </c>
      <c r="D170" s="20">
        <v>15000</v>
      </c>
      <c r="E170" s="20">
        <v>15000</v>
      </c>
      <c r="F170" s="126">
        <v>15691</v>
      </c>
      <c r="G170" s="54">
        <f>F170/C170*100</f>
        <v>105.86290649035217</v>
      </c>
      <c r="H170" s="54">
        <f>F170/E170*100</f>
        <v>104.60666666666667</v>
      </c>
    </row>
    <row r="171" spans="1:8" ht="13.5" customHeight="1">
      <c r="A171" s="31" t="s">
        <v>973</v>
      </c>
      <c r="B171" s="24" t="s">
        <v>974</v>
      </c>
      <c r="C171" s="20">
        <v>150000</v>
      </c>
      <c r="D171" s="20">
        <v>50000</v>
      </c>
      <c r="E171" s="20">
        <v>50000</v>
      </c>
      <c r="F171" s="126">
        <v>100000</v>
      </c>
      <c r="G171" s="54">
        <f>F171/C171*100</f>
        <v>66.66666666666666</v>
      </c>
      <c r="H171" s="54">
        <f>F171/E171*100</f>
        <v>200</v>
      </c>
    </row>
    <row r="172" spans="1:8" ht="13.5" customHeight="1">
      <c r="A172" s="31" t="s">
        <v>1092</v>
      </c>
      <c r="B172" s="24" t="s">
        <v>1093</v>
      </c>
      <c r="C172" s="20">
        <v>0</v>
      </c>
      <c r="D172" s="20">
        <v>1234261</v>
      </c>
      <c r="E172" s="20">
        <v>1234261</v>
      </c>
      <c r="F172" s="126">
        <v>1334261.12</v>
      </c>
      <c r="G172" s="54" t="e">
        <f>F172/C172*100</f>
        <v>#DIV/0!</v>
      </c>
      <c r="H172" s="54">
        <f>F172/E172*100</f>
        <v>108.10202380209697</v>
      </c>
    </row>
    <row r="173" spans="1:8" ht="13.5" customHeight="1">
      <c r="A173" s="31" t="s">
        <v>1092</v>
      </c>
      <c r="B173" s="24" t="s">
        <v>1094</v>
      </c>
      <c r="C173" s="20">
        <v>13695</v>
      </c>
      <c r="D173" s="20">
        <v>0</v>
      </c>
      <c r="E173" s="20">
        <v>0</v>
      </c>
      <c r="F173" s="126">
        <v>0</v>
      </c>
      <c r="G173" s="54">
        <f>F173/C173*100</f>
        <v>0</v>
      </c>
      <c r="H173" s="54" t="e">
        <f>F173/E173*100</f>
        <v>#DIV/0!</v>
      </c>
    </row>
    <row r="174" spans="1:8" ht="21" customHeight="1">
      <c r="A174" s="29" t="s">
        <v>402</v>
      </c>
      <c r="B174" s="26" t="s">
        <v>301</v>
      </c>
      <c r="C174" s="22">
        <f>C175+C179</f>
        <v>395492</v>
      </c>
      <c r="D174" s="22">
        <f>D175+D179</f>
        <v>410000</v>
      </c>
      <c r="E174" s="22">
        <f>E175+E179</f>
        <v>410000</v>
      </c>
      <c r="F174" s="125">
        <f>F175+F179</f>
        <v>232636.65</v>
      </c>
      <c r="G174" s="54">
        <f t="shared" si="14"/>
        <v>58.82208742528293</v>
      </c>
      <c r="H174" s="54">
        <f aca="true" t="shared" si="15" ref="H174:H189">F174/E174*100</f>
        <v>56.74064634146341</v>
      </c>
    </row>
    <row r="175" spans="1:8" ht="18" customHeight="1">
      <c r="A175" s="29" t="s">
        <v>403</v>
      </c>
      <c r="B175" s="26" t="s">
        <v>302</v>
      </c>
      <c r="C175" s="22">
        <f>SUM(C176)</f>
        <v>309891</v>
      </c>
      <c r="D175" s="22">
        <f>SUM(D176)</f>
        <v>310000</v>
      </c>
      <c r="E175" s="22">
        <f>SUM(E176)</f>
        <v>310000</v>
      </c>
      <c r="F175" s="125">
        <f>SUM(F176)</f>
        <v>172997.34</v>
      </c>
      <c r="G175" s="54">
        <f t="shared" si="14"/>
        <v>55.825222416914336</v>
      </c>
      <c r="H175" s="54">
        <f t="shared" si="15"/>
        <v>55.8055935483871</v>
      </c>
    </row>
    <row r="176" spans="1:8" ht="15" customHeight="1">
      <c r="A176" s="30" t="s">
        <v>404</v>
      </c>
      <c r="B176" s="19" t="s">
        <v>207</v>
      </c>
      <c r="C176" s="20">
        <f>SUM(C177:C178)</f>
        <v>309891</v>
      </c>
      <c r="D176" s="20">
        <f>SUM(D177:D178)</f>
        <v>310000</v>
      </c>
      <c r="E176" s="20">
        <f>SUM(E177:E178)</f>
        <v>310000</v>
      </c>
      <c r="F176" s="126">
        <f>SUM(F177:F178)</f>
        <v>172997.34</v>
      </c>
      <c r="G176" s="54">
        <f t="shared" si="14"/>
        <v>55.825222416914336</v>
      </c>
      <c r="H176" s="54">
        <f t="shared" si="15"/>
        <v>55.8055935483871</v>
      </c>
    </row>
    <row r="177" spans="1:8" ht="13.5" customHeight="1">
      <c r="A177" s="31" t="s">
        <v>405</v>
      </c>
      <c r="B177" s="24" t="s">
        <v>693</v>
      </c>
      <c r="C177" s="20">
        <v>282259</v>
      </c>
      <c r="D177" s="20">
        <v>270000</v>
      </c>
      <c r="E177" s="20">
        <v>270000</v>
      </c>
      <c r="F177" s="126">
        <v>116997.34</v>
      </c>
      <c r="G177" s="54">
        <f>F177/C177*100</f>
        <v>41.45034879312971</v>
      </c>
      <c r="H177" s="54">
        <f>F177/E177*100</f>
        <v>43.33234814814815</v>
      </c>
    </row>
    <row r="178" spans="1:8" ht="13.5" customHeight="1">
      <c r="A178" s="31" t="s">
        <v>405</v>
      </c>
      <c r="B178" s="24" t="s">
        <v>171</v>
      </c>
      <c r="C178" s="20">
        <v>27632</v>
      </c>
      <c r="D178" s="20">
        <v>40000</v>
      </c>
      <c r="E178" s="20">
        <v>40000</v>
      </c>
      <c r="F178" s="126">
        <v>56000</v>
      </c>
      <c r="G178" s="54">
        <f t="shared" si="14"/>
        <v>202.6635784597568</v>
      </c>
      <c r="H178" s="54">
        <f t="shared" si="15"/>
        <v>140</v>
      </c>
    </row>
    <row r="179" spans="1:8" ht="18" customHeight="1">
      <c r="A179" s="29" t="s">
        <v>406</v>
      </c>
      <c r="B179" s="26" t="s">
        <v>338</v>
      </c>
      <c r="C179" s="22">
        <f>SUM(C180)</f>
        <v>85601</v>
      </c>
      <c r="D179" s="22">
        <f>SUM(D180)</f>
        <v>100000</v>
      </c>
      <c r="E179" s="22">
        <f>SUM(E180)</f>
        <v>100000</v>
      </c>
      <c r="F179" s="125">
        <f>SUM(F180)</f>
        <v>59639.31</v>
      </c>
      <c r="G179" s="54">
        <f t="shared" si="14"/>
        <v>69.67127720470555</v>
      </c>
      <c r="H179" s="54">
        <f t="shared" si="15"/>
        <v>59.63931</v>
      </c>
    </row>
    <row r="180" spans="1:8" ht="15" customHeight="1">
      <c r="A180" s="31" t="s">
        <v>407</v>
      </c>
      <c r="B180" s="24" t="s">
        <v>339</v>
      </c>
      <c r="C180" s="20">
        <v>85601</v>
      </c>
      <c r="D180" s="20">
        <v>100000</v>
      </c>
      <c r="E180" s="20">
        <v>100000</v>
      </c>
      <c r="F180" s="126">
        <v>59639.31</v>
      </c>
      <c r="G180" s="54">
        <f t="shared" si="14"/>
        <v>69.67127720470555</v>
      </c>
      <c r="H180" s="54">
        <f t="shared" si="15"/>
        <v>59.63931</v>
      </c>
    </row>
    <row r="181" spans="1:8" ht="24.75" customHeight="1">
      <c r="A181" s="32" t="s">
        <v>408</v>
      </c>
      <c r="B181" s="28" t="s">
        <v>364</v>
      </c>
      <c r="C181" s="21">
        <f>C182+C186</f>
        <v>20707</v>
      </c>
      <c r="D181" s="21">
        <f>D182+D186</f>
        <v>120000</v>
      </c>
      <c r="E181" s="21">
        <f>E182+E186</f>
        <v>120000</v>
      </c>
      <c r="F181" s="124">
        <f>F182+F186</f>
        <v>21580.989999999998</v>
      </c>
      <c r="G181" s="56">
        <f>F181/C181*100</f>
        <v>104.22074660742744</v>
      </c>
      <c r="H181" s="56">
        <f>F181/E181*100</f>
        <v>17.98415833333333</v>
      </c>
    </row>
    <row r="182" spans="1:8" ht="21" customHeight="1">
      <c r="A182" s="29" t="s">
        <v>409</v>
      </c>
      <c r="B182" s="26" t="s">
        <v>778</v>
      </c>
      <c r="C182" s="22">
        <f aca="true" t="shared" si="16" ref="C182:F183">SUM(C183)</f>
        <v>0</v>
      </c>
      <c r="D182" s="22">
        <f t="shared" si="16"/>
        <v>100000</v>
      </c>
      <c r="E182" s="22">
        <f t="shared" si="16"/>
        <v>100000</v>
      </c>
      <c r="F182" s="125">
        <f t="shared" si="16"/>
        <v>12014.1</v>
      </c>
      <c r="G182" s="54" t="e">
        <f t="shared" si="14"/>
        <v>#DIV/0!</v>
      </c>
      <c r="H182" s="54">
        <f t="shared" si="15"/>
        <v>12.0141</v>
      </c>
    </row>
    <row r="183" spans="1:8" ht="18" customHeight="1">
      <c r="A183" s="29" t="s">
        <v>410</v>
      </c>
      <c r="B183" s="26" t="s">
        <v>210</v>
      </c>
      <c r="C183" s="22">
        <f t="shared" si="16"/>
        <v>0</v>
      </c>
      <c r="D183" s="22">
        <f t="shared" si="16"/>
        <v>100000</v>
      </c>
      <c r="E183" s="22">
        <f t="shared" si="16"/>
        <v>100000</v>
      </c>
      <c r="F183" s="125">
        <f t="shared" si="16"/>
        <v>12014.1</v>
      </c>
      <c r="G183" s="54" t="e">
        <f t="shared" si="14"/>
        <v>#DIV/0!</v>
      </c>
      <c r="H183" s="54">
        <f t="shared" si="15"/>
        <v>12.0141</v>
      </c>
    </row>
    <row r="184" spans="1:8" ht="15" customHeight="1">
      <c r="A184" s="30" t="s">
        <v>411</v>
      </c>
      <c r="B184" s="19" t="s">
        <v>211</v>
      </c>
      <c r="C184" s="20">
        <f>C185</f>
        <v>0</v>
      </c>
      <c r="D184" s="20">
        <f>D185</f>
        <v>100000</v>
      </c>
      <c r="E184" s="20">
        <f>E185</f>
        <v>100000</v>
      </c>
      <c r="F184" s="126">
        <f>F185</f>
        <v>12014.1</v>
      </c>
      <c r="G184" s="54" t="e">
        <f t="shared" si="14"/>
        <v>#DIV/0!</v>
      </c>
      <c r="H184" s="54">
        <f t="shared" si="15"/>
        <v>12.0141</v>
      </c>
    </row>
    <row r="185" spans="1:8" ht="13.5" customHeight="1">
      <c r="A185" s="31" t="s">
        <v>412</v>
      </c>
      <c r="B185" s="24" t="s">
        <v>173</v>
      </c>
      <c r="C185" s="20">
        <v>0</v>
      </c>
      <c r="D185" s="20">
        <v>100000</v>
      </c>
      <c r="E185" s="20">
        <v>100000</v>
      </c>
      <c r="F185" s="126">
        <v>12014.1</v>
      </c>
      <c r="G185" s="54" t="e">
        <f t="shared" si="14"/>
        <v>#DIV/0!</v>
      </c>
      <c r="H185" s="54">
        <f t="shared" si="15"/>
        <v>12.0141</v>
      </c>
    </row>
    <row r="186" spans="1:8" ht="21" customHeight="1">
      <c r="A186" s="29" t="s">
        <v>413</v>
      </c>
      <c r="B186" s="26" t="s">
        <v>550</v>
      </c>
      <c r="C186" s="22">
        <f>C187</f>
        <v>20707</v>
      </c>
      <c r="D186" s="22">
        <f>D187</f>
        <v>20000</v>
      </c>
      <c r="E186" s="22">
        <f>E187</f>
        <v>20000</v>
      </c>
      <c r="F186" s="125">
        <f>F187</f>
        <v>9566.89</v>
      </c>
      <c r="G186" s="54">
        <f t="shared" si="14"/>
        <v>46.201236296904426</v>
      </c>
      <c r="H186" s="54">
        <f t="shared" si="15"/>
        <v>47.83445</v>
      </c>
    </row>
    <row r="187" spans="1:8" ht="18" customHeight="1">
      <c r="A187" s="29" t="s">
        <v>414</v>
      </c>
      <c r="B187" s="26" t="s">
        <v>212</v>
      </c>
      <c r="C187" s="22">
        <f>SUM(C188)</f>
        <v>20707</v>
      </c>
      <c r="D187" s="22">
        <f>SUM(D188)</f>
        <v>20000</v>
      </c>
      <c r="E187" s="22">
        <f>SUM(E188)</f>
        <v>20000</v>
      </c>
      <c r="F187" s="125">
        <f>SUM(F188)</f>
        <v>9566.89</v>
      </c>
      <c r="G187" s="54">
        <f t="shared" si="14"/>
        <v>46.201236296904426</v>
      </c>
      <c r="H187" s="54">
        <f t="shared" si="15"/>
        <v>47.83445</v>
      </c>
    </row>
    <row r="188" spans="1:8" ht="15" customHeight="1">
      <c r="A188" s="30" t="s">
        <v>415</v>
      </c>
      <c r="B188" s="19" t="s">
        <v>174</v>
      </c>
      <c r="C188" s="20">
        <f>C189</f>
        <v>20707</v>
      </c>
      <c r="D188" s="20">
        <f>D189</f>
        <v>20000</v>
      </c>
      <c r="E188" s="20">
        <f>E189</f>
        <v>20000</v>
      </c>
      <c r="F188" s="126">
        <f>F189</f>
        <v>9566.89</v>
      </c>
      <c r="G188" s="54">
        <f t="shared" si="14"/>
        <v>46.201236296904426</v>
      </c>
      <c r="H188" s="54">
        <f t="shared" si="15"/>
        <v>47.83445</v>
      </c>
    </row>
    <row r="189" spans="1:8" ht="13.5" customHeight="1">
      <c r="A189" s="31" t="s">
        <v>416</v>
      </c>
      <c r="B189" s="24" t="s">
        <v>365</v>
      </c>
      <c r="C189" s="104">
        <v>20707</v>
      </c>
      <c r="D189" s="20">
        <v>20000</v>
      </c>
      <c r="E189" s="20">
        <v>20000</v>
      </c>
      <c r="F189" s="126">
        <v>9566.89</v>
      </c>
      <c r="G189" s="54">
        <f t="shared" si="14"/>
        <v>46.201236296904426</v>
      </c>
      <c r="H189" s="54">
        <f t="shared" si="15"/>
        <v>47.83445</v>
      </c>
    </row>
    <row r="190" spans="1:8" ht="24.75" customHeight="1">
      <c r="A190" s="32" t="s">
        <v>566</v>
      </c>
      <c r="B190" s="28" t="s">
        <v>780</v>
      </c>
      <c r="C190" s="21">
        <f>C191+C195</f>
        <v>0</v>
      </c>
      <c r="D190" s="21">
        <f>D191+D195</f>
        <v>0</v>
      </c>
      <c r="E190" s="21">
        <f>E191+E195</f>
        <v>0</v>
      </c>
      <c r="F190" s="124">
        <f>F191+F195</f>
        <v>0</v>
      </c>
      <c r="G190" s="56" t="e">
        <f>F190/C190*100</f>
        <v>#DIV/0!</v>
      </c>
      <c r="H190" s="56" t="e">
        <f>F190/E190*100</f>
        <v>#DIV/0!</v>
      </c>
    </row>
    <row r="191" spans="1:8" ht="21" customHeight="1">
      <c r="A191" s="29" t="s">
        <v>567</v>
      </c>
      <c r="B191" s="26" t="s">
        <v>1097</v>
      </c>
      <c r="C191" s="22">
        <f aca="true" t="shared" si="17" ref="C191:F192">SUM(C192)</f>
        <v>0</v>
      </c>
      <c r="D191" s="22">
        <f t="shared" si="17"/>
        <v>0</v>
      </c>
      <c r="E191" s="22">
        <f t="shared" si="17"/>
        <v>0</v>
      </c>
      <c r="F191" s="125">
        <f t="shared" si="17"/>
        <v>0</v>
      </c>
      <c r="G191" s="54" t="e">
        <f>F191/C191*100</f>
        <v>#DIV/0!</v>
      </c>
      <c r="H191" s="54" t="e">
        <f>F191/E191*100</f>
        <v>#DIV/0!</v>
      </c>
    </row>
    <row r="192" spans="1:8" ht="18" customHeight="1">
      <c r="A192" s="29" t="s">
        <v>568</v>
      </c>
      <c r="B192" s="26" t="s">
        <v>1098</v>
      </c>
      <c r="C192" s="22">
        <f t="shared" si="17"/>
        <v>0</v>
      </c>
      <c r="D192" s="22">
        <f t="shared" si="17"/>
        <v>0</v>
      </c>
      <c r="E192" s="22">
        <f t="shared" si="17"/>
        <v>0</v>
      </c>
      <c r="F192" s="125">
        <f t="shared" si="17"/>
        <v>0</v>
      </c>
      <c r="G192" s="54" t="e">
        <f>F192/C192*100</f>
        <v>#DIV/0!</v>
      </c>
      <c r="H192" s="54" t="e">
        <f>F192/E192*100</f>
        <v>#DIV/0!</v>
      </c>
    </row>
    <row r="193" spans="1:8" ht="15" customHeight="1">
      <c r="A193" s="30" t="s">
        <v>569</v>
      </c>
      <c r="B193" s="19" t="s">
        <v>1095</v>
      </c>
      <c r="C193" s="20">
        <v>0</v>
      </c>
      <c r="D193" s="20">
        <v>0</v>
      </c>
      <c r="E193" s="20">
        <v>0</v>
      </c>
      <c r="F193" s="126">
        <v>0</v>
      </c>
      <c r="G193" s="54" t="e">
        <f>F193/C193*100</f>
        <v>#DIV/0!</v>
      </c>
      <c r="H193" s="54" t="e">
        <f>F193/E193*100</f>
        <v>#DIV/0!</v>
      </c>
    </row>
    <row r="194" spans="1:8" ht="24.75" customHeight="1">
      <c r="A194" s="19"/>
      <c r="B194" s="33" t="s">
        <v>1096</v>
      </c>
      <c r="C194" s="21">
        <f>C45+C181</f>
        <v>54751956</v>
      </c>
      <c r="D194" s="21">
        <f>D45+D181</f>
        <v>58933861</v>
      </c>
      <c r="E194" s="21">
        <f>E45+E181</f>
        <v>58933861</v>
      </c>
      <c r="F194" s="124">
        <f>F45+F181</f>
        <v>48954346.28</v>
      </c>
      <c r="G194" s="56">
        <f>F194/C194*100</f>
        <v>89.41113680029989</v>
      </c>
      <c r="H194" s="56">
        <f>F194/E194*100</f>
        <v>83.06658591399602</v>
      </c>
    </row>
    <row r="195" ht="53.25" customHeight="1"/>
    <row r="196" spans="1:2" ht="28.5" customHeight="1">
      <c r="A196" s="105" t="s">
        <v>951</v>
      </c>
      <c r="B196" s="12"/>
    </row>
    <row r="197" spans="3:8" ht="22.5" customHeight="1">
      <c r="C197" s="8"/>
      <c r="D197" s="8"/>
      <c r="E197" s="8"/>
      <c r="F197" s="8"/>
      <c r="G197" s="154"/>
      <c r="H197" s="154"/>
    </row>
    <row r="198" spans="1:8" ht="27" customHeight="1">
      <c r="A198" s="92" t="s">
        <v>836</v>
      </c>
      <c r="B198" s="92" t="s">
        <v>935</v>
      </c>
      <c r="C198" s="97" t="s">
        <v>962</v>
      </c>
      <c r="D198" s="48" t="s">
        <v>1078</v>
      </c>
      <c r="E198" s="48" t="s">
        <v>1079</v>
      </c>
      <c r="F198" s="48" t="s">
        <v>1080</v>
      </c>
      <c r="G198" s="55" t="s">
        <v>841</v>
      </c>
      <c r="H198" s="55" t="s">
        <v>842</v>
      </c>
    </row>
    <row r="199" spans="1:8" ht="9.75" customHeight="1">
      <c r="A199" s="98">
        <v>1</v>
      </c>
      <c r="B199" s="98">
        <v>2</v>
      </c>
      <c r="C199" s="55">
        <v>3</v>
      </c>
      <c r="D199" s="55">
        <v>4</v>
      </c>
      <c r="E199" s="55">
        <v>5</v>
      </c>
      <c r="F199" s="55">
        <v>6</v>
      </c>
      <c r="G199" s="55">
        <v>7</v>
      </c>
      <c r="H199" s="55">
        <v>8</v>
      </c>
    </row>
    <row r="200" spans="1:8" ht="24" customHeight="1">
      <c r="A200" s="32" t="s">
        <v>452</v>
      </c>
      <c r="B200" s="28" t="s">
        <v>283</v>
      </c>
      <c r="C200" s="21">
        <f>C201+C209+C245+C251+C254+C261+C265</f>
        <v>34070720</v>
      </c>
      <c r="D200" s="21">
        <f>D201+D209+D245+D251+D254+D261+D265</f>
        <v>39443300</v>
      </c>
      <c r="E200" s="21">
        <f>E201+E209+E245+E251+E254+E261+E265</f>
        <v>40015156</v>
      </c>
      <c r="F200" s="124">
        <f>F201+F209+F245+F251+F254+F261+F265</f>
        <v>31492188.020000007</v>
      </c>
      <c r="G200" s="56">
        <f>F200/C200*100</f>
        <v>92.43182421739256</v>
      </c>
      <c r="H200" s="56">
        <f>F200/E200*100</f>
        <v>78.70065037357347</v>
      </c>
    </row>
    <row r="201" spans="1:8" ht="21" customHeight="1">
      <c r="A201" s="29" t="s">
        <v>453</v>
      </c>
      <c r="B201" s="35" t="s">
        <v>213</v>
      </c>
      <c r="C201" s="22">
        <f>SUM(C202+C204+C206)</f>
        <v>7123237</v>
      </c>
      <c r="D201" s="22">
        <f>SUM(D202+D204+D206)</f>
        <v>7479000</v>
      </c>
      <c r="E201" s="22">
        <f>SUM(E202+E204+E206)</f>
        <v>7309000</v>
      </c>
      <c r="F201" s="125">
        <f>SUM(F202+F204+F206)</f>
        <v>6861577.94</v>
      </c>
      <c r="G201" s="54">
        <f aca="true" t="shared" si="18" ref="G201:G214">F201/C201*100</f>
        <v>96.32668322000238</v>
      </c>
      <c r="H201" s="54">
        <f aca="true" t="shared" si="19" ref="H201:H221">F201/E201*100</f>
        <v>93.87847776713642</v>
      </c>
    </row>
    <row r="202" spans="1:8" ht="18" customHeight="1">
      <c r="A202" s="29" t="s">
        <v>454</v>
      </c>
      <c r="B202" s="26" t="s">
        <v>321</v>
      </c>
      <c r="C202" s="22">
        <f>SUM(C203:C203)</f>
        <v>5923319</v>
      </c>
      <c r="D202" s="22">
        <v>6230500</v>
      </c>
      <c r="E202" s="22">
        <v>6060500</v>
      </c>
      <c r="F202" s="125">
        <f>SUM(F203:F203)</f>
        <v>5784316.79</v>
      </c>
      <c r="G202" s="54">
        <f>F202/C202*100</f>
        <v>97.6533053512735</v>
      </c>
      <c r="H202" s="54">
        <f t="shared" si="19"/>
        <v>95.4428972857025</v>
      </c>
    </row>
    <row r="203" spans="1:8" ht="15" customHeight="1">
      <c r="A203" s="30" t="s">
        <v>455</v>
      </c>
      <c r="B203" s="19" t="s">
        <v>214</v>
      </c>
      <c r="C203" s="20">
        <v>5923319</v>
      </c>
      <c r="D203" s="20"/>
      <c r="E203" s="20"/>
      <c r="F203" s="126">
        <v>5784316.79</v>
      </c>
      <c r="G203" s="54">
        <f t="shared" si="18"/>
        <v>97.6533053512735</v>
      </c>
      <c r="H203" s="54" t="e">
        <f t="shared" si="19"/>
        <v>#DIV/0!</v>
      </c>
    </row>
    <row r="204" spans="1:8" ht="18" customHeight="1">
      <c r="A204" s="29" t="s">
        <v>456</v>
      </c>
      <c r="B204" s="26" t="s">
        <v>269</v>
      </c>
      <c r="C204" s="22">
        <f>C205</f>
        <v>223000</v>
      </c>
      <c r="D204" s="22">
        <v>216500</v>
      </c>
      <c r="E204" s="22">
        <v>216500</v>
      </c>
      <c r="F204" s="125">
        <f>F205</f>
        <v>182900</v>
      </c>
      <c r="G204" s="54">
        <f t="shared" si="18"/>
        <v>82.01793721973094</v>
      </c>
      <c r="H204" s="54">
        <f t="shared" si="19"/>
        <v>84.48036951501155</v>
      </c>
    </row>
    <row r="205" spans="1:8" ht="15" customHeight="1">
      <c r="A205" s="30" t="s">
        <v>457</v>
      </c>
      <c r="B205" s="19" t="s">
        <v>215</v>
      </c>
      <c r="C205" s="20">
        <v>223000</v>
      </c>
      <c r="D205" s="20"/>
      <c r="E205" s="20"/>
      <c r="F205" s="126">
        <v>182900</v>
      </c>
      <c r="G205" s="54">
        <f t="shared" si="18"/>
        <v>82.01793721973094</v>
      </c>
      <c r="H205" s="54" t="e">
        <f t="shared" si="19"/>
        <v>#DIV/0!</v>
      </c>
    </row>
    <row r="206" spans="1:8" ht="18" customHeight="1">
      <c r="A206" s="29" t="s">
        <v>458</v>
      </c>
      <c r="B206" s="26" t="s">
        <v>322</v>
      </c>
      <c r="C206" s="22">
        <f>SUM(C207:C208)</f>
        <v>976918</v>
      </c>
      <c r="D206" s="22">
        <v>1032000</v>
      </c>
      <c r="E206" s="22">
        <v>1032000</v>
      </c>
      <c r="F206" s="125">
        <f>SUM(F207:F208)</f>
        <v>894361.15</v>
      </c>
      <c r="G206" s="54">
        <f t="shared" si="18"/>
        <v>91.54925490163966</v>
      </c>
      <c r="H206" s="54">
        <f t="shared" si="19"/>
        <v>86.66290213178294</v>
      </c>
    </row>
    <row r="207" spans="1:8" ht="15" customHeight="1">
      <c r="A207" s="18" t="s">
        <v>459</v>
      </c>
      <c r="B207" s="19" t="s">
        <v>323</v>
      </c>
      <c r="C207" s="20">
        <v>880362</v>
      </c>
      <c r="D207" s="20"/>
      <c r="E207" s="20"/>
      <c r="F207" s="126">
        <v>886954.5</v>
      </c>
      <c r="G207" s="54">
        <f t="shared" si="18"/>
        <v>100.74883968185814</v>
      </c>
      <c r="H207" s="54" t="e">
        <f t="shared" si="19"/>
        <v>#DIV/0!</v>
      </c>
    </row>
    <row r="208" spans="1:8" ht="15" customHeight="1">
      <c r="A208" s="18" t="s">
        <v>460</v>
      </c>
      <c r="B208" s="19" t="s">
        <v>324</v>
      </c>
      <c r="C208" s="20">
        <v>96556</v>
      </c>
      <c r="D208" s="20"/>
      <c r="E208" s="20"/>
      <c r="F208" s="126">
        <v>7406.65</v>
      </c>
      <c r="G208" s="54">
        <f t="shared" si="18"/>
        <v>7.670833505944737</v>
      </c>
      <c r="H208" s="54" t="e">
        <f t="shared" si="19"/>
        <v>#DIV/0!</v>
      </c>
    </row>
    <row r="209" spans="1:8" ht="21" customHeight="1">
      <c r="A209" s="25" t="s">
        <v>461</v>
      </c>
      <c r="B209" s="26" t="s">
        <v>216</v>
      </c>
      <c r="C209" s="22">
        <f>SUM(C210+C215+C222+C232+C234)</f>
        <v>18880595</v>
      </c>
      <c r="D209" s="22">
        <f>SUM(D210+D215+D222+D232+D234)</f>
        <v>18811700</v>
      </c>
      <c r="E209" s="22">
        <f>SUM(E210+E215+E222+E232+E234)</f>
        <v>19606506</v>
      </c>
      <c r="F209" s="125">
        <f>SUM(F210+F215+F222+F232+F234)</f>
        <v>17150298.46</v>
      </c>
      <c r="G209" s="54">
        <f t="shared" si="18"/>
        <v>90.83558256506218</v>
      </c>
      <c r="H209" s="54">
        <f t="shared" si="19"/>
        <v>87.47248724479518</v>
      </c>
    </row>
    <row r="210" spans="1:8" ht="18" customHeight="1">
      <c r="A210" s="25" t="s">
        <v>462</v>
      </c>
      <c r="B210" s="26" t="s">
        <v>270</v>
      </c>
      <c r="C210" s="22">
        <f>SUM(C211:C214)</f>
        <v>399653</v>
      </c>
      <c r="D210" s="22">
        <v>447000</v>
      </c>
      <c r="E210" s="22">
        <v>447000</v>
      </c>
      <c r="F210" s="125">
        <f>SUM(F211:F214)</f>
        <v>407652.65</v>
      </c>
      <c r="G210" s="54">
        <f t="shared" si="18"/>
        <v>102.00164893044716</v>
      </c>
      <c r="H210" s="54">
        <f t="shared" si="19"/>
        <v>91.19746085011187</v>
      </c>
    </row>
    <row r="211" spans="1:8" ht="15" customHeight="1">
      <c r="A211" s="18" t="s">
        <v>463</v>
      </c>
      <c r="B211" s="19" t="s">
        <v>217</v>
      </c>
      <c r="C211" s="20">
        <v>101172</v>
      </c>
      <c r="D211" s="20"/>
      <c r="E211" s="20"/>
      <c r="F211" s="126">
        <v>121741.93</v>
      </c>
      <c r="G211" s="54">
        <f t="shared" si="18"/>
        <v>120.33164314237139</v>
      </c>
      <c r="H211" s="54" t="e">
        <f t="shared" si="19"/>
        <v>#DIV/0!</v>
      </c>
    </row>
    <row r="212" spans="1:8" ht="15" customHeight="1">
      <c r="A212" s="18" t="s">
        <v>464</v>
      </c>
      <c r="B212" s="19" t="s">
        <v>156</v>
      </c>
      <c r="C212" s="20">
        <v>274861</v>
      </c>
      <c r="D212" s="20"/>
      <c r="E212" s="20"/>
      <c r="F212" s="126">
        <v>251900</v>
      </c>
      <c r="G212" s="54">
        <f t="shared" si="18"/>
        <v>91.6463230505601</v>
      </c>
      <c r="H212" s="54" t="e">
        <f t="shared" si="19"/>
        <v>#DIV/0!</v>
      </c>
    </row>
    <row r="213" spans="1:8" ht="15" customHeight="1">
      <c r="A213" s="18" t="s">
        <v>465</v>
      </c>
      <c r="B213" s="19" t="s">
        <v>218</v>
      </c>
      <c r="C213" s="20">
        <v>23156</v>
      </c>
      <c r="D213" s="20"/>
      <c r="E213" s="20"/>
      <c r="F213" s="126">
        <v>33422.72</v>
      </c>
      <c r="G213" s="54">
        <f t="shared" si="18"/>
        <v>144.33719122473659</v>
      </c>
      <c r="H213" s="54" t="e">
        <f t="shared" si="19"/>
        <v>#DIV/0!</v>
      </c>
    </row>
    <row r="214" spans="1:8" ht="15" customHeight="1">
      <c r="A214" s="18" t="s">
        <v>466</v>
      </c>
      <c r="B214" s="19" t="s">
        <v>326</v>
      </c>
      <c r="C214" s="20">
        <v>464</v>
      </c>
      <c r="D214" s="20"/>
      <c r="E214" s="20"/>
      <c r="F214" s="126">
        <v>588</v>
      </c>
      <c r="G214" s="54">
        <f t="shared" si="18"/>
        <v>126.72413793103448</v>
      </c>
      <c r="H214" s="54" t="e">
        <f t="shared" si="19"/>
        <v>#DIV/0!</v>
      </c>
    </row>
    <row r="215" spans="1:8" ht="18" customHeight="1">
      <c r="A215" s="25" t="s">
        <v>467</v>
      </c>
      <c r="B215" s="26" t="s">
        <v>272</v>
      </c>
      <c r="C215" s="22">
        <f>SUM(C216:C221)</f>
        <v>2271801</v>
      </c>
      <c r="D215" s="22">
        <v>2278300</v>
      </c>
      <c r="E215" s="22">
        <v>2443470</v>
      </c>
      <c r="F215" s="125">
        <f>SUM(F216:F221)</f>
        <v>2309128.29</v>
      </c>
      <c r="G215" s="54">
        <f aca="true" t="shared" si="20" ref="G215:G267">F215/C215*100</f>
        <v>101.6430704097762</v>
      </c>
      <c r="H215" s="54">
        <f t="shared" si="19"/>
        <v>94.50201107441467</v>
      </c>
    </row>
    <row r="216" spans="1:8" ht="15" customHeight="1">
      <c r="A216" s="18" t="s">
        <v>468</v>
      </c>
      <c r="B216" s="19" t="s">
        <v>219</v>
      </c>
      <c r="C216" s="20">
        <v>854263</v>
      </c>
      <c r="D216" s="20"/>
      <c r="E216" s="20"/>
      <c r="F216" s="126">
        <v>666042.63</v>
      </c>
      <c r="G216" s="54">
        <f t="shared" si="20"/>
        <v>77.96692938825632</v>
      </c>
      <c r="H216" s="54" t="e">
        <f t="shared" si="19"/>
        <v>#DIV/0!</v>
      </c>
    </row>
    <row r="217" spans="1:8" ht="15" customHeight="1">
      <c r="A217" s="18" t="s">
        <v>694</v>
      </c>
      <c r="B217" s="19" t="s">
        <v>695</v>
      </c>
      <c r="C217" s="20">
        <v>245976</v>
      </c>
      <c r="D217" s="20"/>
      <c r="E217" s="20"/>
      <c r="F217" s="126">
        <v>243890.8</v>
      </c>
      <c r="G217" s="54">
        <f t="shared" si="20"/>
        <v>99.152275018701</v>
      </c>
      <c r="H217" s="54" t="e">
        <f t="shared" si="19"/>
        <v>#DIV/0!</v>
      </c>
    </row>
    <row r="218" spans="1:8" ht="15" customHeight="1">
      <c r="A218" s="18" t="s">
        <v>469</v>
      </c>
      <c r="B218" s="19" t="s">
        <v>220</v>
      </c>
      <c r="C218" s="20">
        <v>638356</v>
      </c>
      <c r="D218" s="20"/>
      <c r="E218" s="20"/>
      <c r="F218" s="126">
        <v>732922.73</v>
      </c>
      <c r="G218" s="54">
        <f>F218/C218*100</f>
        <v>114.81410529547776</v>
      </c>
      <c r="H218" s="54" t="e">
        <f>F218/E218*100</f>
        <v>#DIV/0!</v>
      </c>
    </row>
    <row r="219" spans="1:8" ht="15" customHeight="1">
      <c r="A219" s="18" t="s">
        <v>470</v>
      </c>
      <c r="B219" s="19" t="s">
        <v>221</v>
      </c>
      <c r="C219" s="20">
        <v>468027</v>
      </c>
      <c r="D219" s="20"/>
      <c r="E219" s="20"/>
      <c r="F219" s="126">
        <v>568474.8</v>
      </c>
      <c r="G219" s="54">
        <f t="shared" si="20"/>
        <v>121.46196693780489</v>
      </c>
      <c r="H219" s="54" t="e">
        <f t="shared" si="19"/>
        <v>#DIV/0!</v>
      </c>
    </row>
    <row r="220" spans="1:8" ht="15" customHeight="1">
      <c r="A220" s="18" t="s">
        <v>471</v>
      </c>
      <c r="B220" s="19" t="s">
        <v>222</v>
      </c>
      <c r="C220" s="20">
        <v>19099</v>
      </c>
      <c r="D220" s="20"/>
      <c r="E220" s="20"/>
      <c r="F220" s="126">
        <v>68937.33</v>
      </c>
      <c r="G220" s="54">
        <f>F220/C220*100</f>
        <v>360.94732708518774</v>
      </c>
      <c r="H220" s="54" t="e">
        <f>F220/E220*100</f>
        <v>#DIV/0!</v>
      </c>
    </row>
    <row r="221" spans="1:8" ht="15" customHeight="1">
      <c r="A221" s="18" t="s">
        <v>572</v>
      </c>
      <c r="B221" s="19" t="s">
        <v>573</v>
      </c>
      <c r="C221" s="20">
        <v>46080</v>
      </c>
      <c r="D221" s="20"/>
      <c r="E221" s="20"/>
      <c r="F221" s="126">
        <v>28860</v>
      </c>
      <c r="G221" s="54">
        <f t="shared" si="20"/>
        <v>62.630208333333336</v>
      </c>
      <c r="H221" s="54" t="e">
        <f t="shared" si="19"/>
        <v>#DIV/0!</v>
      </c>
    </row>
    <row r="222" spans="1:8" ht="18" customHeight="1">
      <c r="A222" s="25" t="s">
        <v>472</v>
      </c>
      <c r="B222" s="26" t="s">
        <v>273</v>
      </c>
      <c r="C222" s="22">
        <f>SUM(C223:C231)</f>
        <v>14420651</v>
      </c>
      <c r="D222" s="22">
        <v>14675450</v>
      </c>
      <c r="E222" s="22">
        <v>15240956</v>
      </c>
      <c r="F222" s="125">
        <f>SUM(F223:F231)</f>
        <v>13286901.14</v>
      </c>
      <c r="G222" s="54">
        <f t="shared" si="20"/>
        <v>92.13801193857337</v>
      </c>
      <c r="H222" s="54">
        <f aca="true" t="shared" si="21" ref="H222:H275">F222/E222*100</f>
        <v>87.17892197838508</v>
      </c>
    </row>
    <row r="223" spans="1:8" ht="15" customHeight="1">
      <c r="A223" s="18" t="s">
        <v>473</v>
      </c>
      <c r="B223" s="19" t="s">
        <v>223</v>
      </c>
      <c r="C223" s="20">
        <v>306835</v>
      </c>
      <c r="D223" s="20"/>
      <c r="E223" s="20"/>
      <c r="F223" s="126">
        <v>296125.75</v>
      </c>
      <c r="G223" s="54">
        <f t="shared" si="20"/>
        <v>96.50976909413855</v>
      </c>
      <c r="H223" s="54" t="e">
        <f t="shared" si="21"/>
        <v>#DIV/0!</v>
      </c>
    </row>
    <row r="224" spans="1:8" ht="15" customHeight="1">
      <c r="A224" s="18" t="s">
        <v>474</v>
      </c>
      <c r="B224" s="19" t="s">
        <v>225</v>
      </c>
      <c r="C224" s="20">
        <v>4318118</v>
      </c>
      <c r="D224" s="20"/>
      <c r="E224" s="20"/>
      <c r="F224" s="126">
        <v>4506479.31</v>
      </c>
      <c r="G224" s="54">
        <f t="shared" si="20"/>
        <v>104.36211585695435</v>
      </c>
      <c r="H224" s="54" t="e">
        <f t="shared" si="21"/>
        <v>#DIV/0!</v>
      </c>
    </row>
    <row r="225" spans="1:8" ht="15" customHeight="1">
      <c r="A225" s="18" t="s">
        <v>475</v>
      </c>
      <c r="B225" s="19" t="s">
        <v>226</v>
      </c>
      <c r="C225" s="20">
        <v>452316</v>
      </c>
      <c r="D225" s="20"/>
      <c r="E225" s="20"/>
      <c r="F225" s="126">
        <v>442874.55</v>
      </c>
      <c r="G225" s="54">
        <f t="shared" si="20"/>
        <v>97.9126429310482</v>
      </c>
      <c r="H225" s="54" t="e">
        <f t="shared" si="21"/>
        <v>#DIV/0!</v>
      </c>
    </row>
    <row r="226" spans="1:8" ht="15" customHeight="1">
      <c r="A226" s="18" t="s">
        <v>476</v>
      </c>
      <c r="B226" s="19" t="s">
        <v>227</v>
      </c>
      <c r="C226" s="20">
        <v>1379355</v>
      </c>
      <c r="D226" s="20"/>
      <c r="E226" s="20"/>
      <c r="F226" s="126">
        <v>1820447.22</v>
      </c>
      <c r="G226" s="54">
        <f t="shared" si="20"/>
        <v>131.97815065737245</v>
      </c>
      <c r="H226" s="54" t="e">
        <f t="shared" si="21"/>
        <v>#DIV/0!</v>
      </c>
    </row>
    <row r="227" spans="1:8" ht="15" customHeight="1">
      <c r="A227" s="18" t="s">
        <v>477</v>
      </c>
      <c r="B227" s="19" t="s">
        <v>228</v>
      </c>
      <c r="C227" s="20">
        <v>172782</v>
      </c>
      <c r="D227" s="20"/>
      <c r="E227" s="20"/>
      <c r="F227" s="126">
        <v>197689.82</v>
      </c>
      <c r="G227" s="54">
        <f t="shared" si="20"/>
        <v>114.41574932573995</v>
      </c>
      <c r="H227" s="54" t="e">
        <f t="shared" si="21"/>
        <v>#DIV/0!</v>
      </c>
    </row>
    <row r="228" spans="1:8" ht="15" customHeight="1">
      <c r="A228" s="18" t="s">
        <v>478</v>
      </c>
      <c r="B228" s="19" t="s">
        <v>105</v>
      </c>
      <c r="C228" s="20">
        <v>133958</v>
      </c>
      <c r="D228" s="20"/>
      <c r="E228" s="20"/>
      <c r="F228" s="126">
        <v>59057</v>
      </c>
      <c r="G228" s="54">
        <f t="shared" si="20"/>
        <v>44.08620612430762</v>
      </c>
      <c r="H228" s="54" t="e">
        <f t="shared" si="21"/>
        <v>#DIV/0!</v>
      </c>
    </row>
    <row r="229" spans="1:8" ht="15" customHeight="1">
      <c r="A229" s="18" t="s">
        <v>479</v>
      </c>
      <c r="B229" s="19" t="s">
        <v>229</v>
      </c>
      <c r="C229" s="20">
        <v>3481628</v>
      </c>
      <c r="D229" s="20"/>
      <c r="E229" s="20"/>
      <c r="F229" s="126">
        <v>2576035.19</v>
      </c>
      <c r="G229" s="54">
        <f t="shared" si="20"/>
        <v>73.98938628710476</v>
      </c>
      <c r="H229" s="54" t="e">
        <f t="shared" si="21"/>
        <v>#DIV/0!</v>
      </c>
    </row>
    <row r="230" spans="1:8" ht="15" customHeight="1">
      <c r="A230" s="18" t="s">
        <v>480</v>
      </c>
      <c r="B230" s="19" t="s">
        <v>230</v>
      </c>
      <c r="C230" s="20">
        <v>157746</v>
      </c>
      <c r="D230" s="20"/>
      <c r="E230" s="20"/>
      <c r="F230" s="126">
        <v>128500.18</v>
      </c>
      <c r="G230" s="54">
        <f t="shared" si="20"/>
        <v>81.46018282555501</v>
      </c>
      <c r="H230" s="54" t="e">
        <f t="shared" si="21"/>
        <v>#DIV/0!</v>
      </c>
    </row>
    <row r="231" spans="1:8" ht="15" customHeight="1">
      <c r="A231" s="18" t="s">
        <v>481</v>
      </c>
      <c r="B231" s="19" t="s">
        <v>231</v>
      </c>
      <c r="C231" s="20">
        <v>4017913</v>
      </c>
      <c r="D231" s="20"/>
      <c r="E231" s="20"/>
      <c r="F231" s="126">
        <v>3259692.12</v>
      </c>
      <c r="G231" s="54">
        <f t="shared" si="20"/>
        <v>81.12898711345915</v>
      </c>
      <c r="H231" s="54" t="e">
        <f t="shared" si="21"/>
        <v>#DIV/0!</v>
      </c>
    </row>
    <row r="232" spans="1:8" ht="18" customHeight="1">
      <c r="A232" s="25" t="s">
        <v>482</v>
      </c>
      <c r="B232" s="26" t="s">
        <v>366</v>
      </c>
      <c r="C232" s="22">
        <f>C233</f>
        <v>16800</v>
      </c>
      <c r="D232" s="22">
        <v>10000</v>
      </c>
      <c r="E232" s="22">
        <v>10000</v>
      </c>
      <c r="F232" s="125">
        <f>F233</f>
        <v>1367</v>
      </c>
      <c r="G232" s="54">
        <f t="shared" si="20"/>
        <v>8.136904761904763</v>
      </c>
      <c r="H232" s="54">
        <f t="shared" si="21"/>
        <v>13.669999999999998</v>
      </c>
    </row>
    <row r="233" spans="1:8" ht="15.75" customHeight="1">
      <c r="A233" s="18" t="s">
        <v>483</v>
      </c>
      <c r="B233" s="19" t="s">
        <v>316</v>
      </c>
      <c r="C233" s="20">
        <v>16800</v>
      </c>
      <c r="D233" s="20"/>
      <c r="E233" s="20"/>
      <c r="F233" s="126">
        <v>1367</v>
      </c>
      <c r="G233" s="54">
        <f t="shared" si="20"/>
        <v>8.136904761904763</v>
      </c>
      <c r="H233" s="54" t="e">
        <f t="shared" si="21"/>
        <v>#DIV/0!</v>
      </c>
    </row>
    <row r="234" spans="1:8" ht="18" customHeight="1">
      <c r="A234" s="25" t="s">
        <v>484</v>
      </c>
      <c r="B234" s="26" t="s">
        <v>274</v>
      </c>
      <c r="C234" s="22">
        <f>SUM(C235:C241)</f>
        <v>1771690</v>
      </c>
      <c r="D234" s="22">
        <v>1400950</v>
      </c>
      <c r="E234" s="22">
        <v>1465080</v>
      </c>
      <c r="F234" s="125">
        <f>SUM(F235:F241)</f>
        <v>1145249.38</v>
      </c>
      <c r="G234" s="54">
        <f t="shared" si="20"/>
        <v>64.64163482324786</v>
      </c>
      <c r="H234" s="54">
        <f t="shared" si="21"/>
        <v>78.1697504573129</v>
      </c>
    </row>
    <row r="235" spans="1:8" ht="15" customHeight="1">
      <c r="A235" s="18" t="s">
        <v>485</v>
      </c>
      <c r="B235" s="19" t="s">
        <v>327</v>
      </c>
      <c r="C235" s="20">
        <v>233426</v>
      </c>
      <c r="D235" s="20"/>
      <c r="E235" s="20"/>
      <c r="F235" s="126">
        <v>168237.5</v>
      </c>
      <c r="G235" s="54">
        <f t="shared" si="20"/>
        <v>72.07316237265772</v>
      </c>
      <c r="H235" s="54" t="e">
        <f t="shared" si="21"/>
        <v>#DIV/0!</v>
      </c>
    </row>
    <row r="236" spans="1:8" ht="15" customHeight="1">
      <c r="A236" s="18" t="s">
        <v>486</v>
      </c>
      <c r="B236" s="19" t="s">
        <v>233</v>
      </c>
      <c r="C236" s="20">
        <v>175242</v>
      </c>
      <c r="D236" s="20"/>
      <c r="E236" s="20"/>
      <c r="F236" s="126">
        <v>141752.9</v>
      </c>
      <c r="G236" s="54">
        <f t="shared" si="20"/>
        <v>80.88979810775955</v>
      </c>
      <c r="H236" s="54" t="e">
        <f t="shared" si="21"/>
        <v>#DIV/0!</v>
      </c>
    </row>
    <row r="237" spans="1:8" ht="15" customHeight="1">
      <c r="A237" s="18" t="s">
        <v>487</v>
      </c>
      <c r="B237" s="19" t="s">
        <v>234</v>
      </c>
      <c r="C237" s="20">
        <v>437953</v>
      </c>
      <c r="D237" s="20"/>
      <c r="E237" s="20"/>
      <c r="F237" s="126">
        <v>345459.33</v>
      </c>
      <c r="G237" s="54">
        <f t="shared" si="20"/>
        <v>78.88045749201399</v>
      </c>
      <c r="H237" s="54" t="e">
        <f t="shared" si="21"/>
        <v>#DIV/0!</v>
      </c>
    </row>
    <row r="238" spans="1:8" ht="15" customHeight="1">
      <c r="A238" s="18" t="s">
        <v>488</v>
      </c>
      <c r="B238" s="19" t="s">
        <v>779</v>
      </c>
      <c r="C238" s="20">
        <v>138200</v>
      </c>
      <c r="D238" s="20"/>
      <c r="E238" s="20"/>
      <c r="F238" s="126">
        <v>126693.46</v>
      </c>
      <c r="G238" s="54">
        <f t="shared" si="20"/>
        <v>91.67399421128799</v>
      </c>
      <c r="H238" s="54" t="e">
        <f t="shared" si="21"/>
        <v>#DIV/0!</v>
      </c>
    </row>
    <row r="239" spans="1:8" ht="15" customHeight="1">
      <c r="A239" s="18" t="s">
        <v>489</v>
      </c>
      <c r="B239" s="19" t="s">
        <v>345</v>
      </c>
      <c r="C239" s="20">
        <v>344272</v>
      </c>
      <c r="D239" s="20"/>
      <c r="E239" s="20"/>
      <c r="F239" s="126">
        <v>59748.15</v>
      </c>
      <c r="G239" s="54">
        <f t="shared" si="20"/>
        <v>17.354925756378677</v>
      </c>
      <c r="H239" s="54" t="e">
        <f t="shared" si="21"/>
        <v>#DIV/0!</v>
      </c>
    </row>
    <row r="240" spans="1:8" ht="15" customHeight="1">
      <c r="A240" s="18" t="s">
        <v>696</v>
      </c>
      <c r="B240" s="19" t="s">
        <v>697</v>
      </c>
      <c r="C240" s="20">
        <v>0</v>
      </c>
      <c r="D240" s="20"/>
      <c r="E240" s="20"/>
      <c r="F240" s="126">
        <v>11000</v>
      </c>
      <c r="G240" s="54" t="e">
        <f>F240/C240*100</f>
        <v>#DIV/0!</v>
      </c>
      <c r="H240" s="54" t="e">
        <f>F240/E240*100</f>
        <v>#DIV/0!</v>
      </c>
    </row>
    <row r="241" spans="1:8" ht="15" customHeight="1">
      <c r="A241" s="18" t="s">
        <v>490</v>
      </c>
      <c r="B241" s="19" t="s">
        <v>232</v>
      </c>
      <c r="C241" s="20">
        <v>442597</v>
      </c>
      <c r="D241" s="20"/>
      <c r="E241" s="20"/>
      <c r="F241" s="126">
        <v>292358.04</v>
      </c>
      <c r="G241" s="54">
        <f t="shared" si="20"/>
        <v>66.0551336769115</v>
      </c>
      <c r="H241" s="54" t="e">
        <f t="shared" si="21"/>
        <v>#DIV/0!</v>
      </c>
    </row>
    <row r="242" spans="3:8" ht="9" customHeight="1">
      <c r="C242" s="8"/>
      <c r="D242" s="8"/>
      <c r="E242" s="8"/>
      <c r="F242" s="8"/>
      <c r="G242" s="154"/>
      <c r="H242" s="154"/>
    </row>
    <row r="243" spans="1:8" ht="27" customHeight="1">
      <c r="A243" s="92" t="s">
        <v>836</v>
      </c>
      <c r="B243" s="92" t="s">
        <v>935</v>
      </c>
      <c r="C243" s="97" t="s">
        <v>962</v>
      </c>
      <c r="D243" s="48" t="s">
        <v>1078</v>
      </c>
      <c r="E243" s="48" t="s">
        <v>1079</v>
      </c>
      <c r="F243" s="48" t="s">
        <v>1080</v>
      </c>
      <c r="G243" s="55" t="s">
        <v>841</v>
      </c>
      <c r="H243" s="55" t="s">
        <v>842</v>
      </c>
    </row>
    <row r="244" spans="1:8" ht="9.75" customHeight="1">
      <c r="A244" s="98">
        <v>1</v>
      </c>
      <c r="B244" s="98">
        <v>2</v>
      </c>
      <c r="C244" s="55">
        <v>3</v>
      </c>
      <c r="D244" s="55">
        <v>4</v>
      </c>
      <c r="E244" s="55">
        <v>5</v>
      </c>
      <c r="F244" s="55">
        <v>6</v>
      </c>
      <c r="G244" s="55">
        <v>7</v>
      </c>
      <c r="H244" s="55">
        <v>8</v>
      </c>
    </row>
    <row r="245" spans="1:8" ht="21" customHeight="1">
      <c r="A245" s="25" t="s">
        <v>491</v>
      </c>
      <c r="B245" s="26" t="s">
        <v>235</v>
      </c>
      <c r="C245" s="22">
        <f>C246</f>
        <v>116536</v>
      </c>
      <c r="D245" s="22">
        <f>D246</f>
        <v>116300</v>
      </c>
      <c r="E245" s="22">
        <f>E246</f>
        <v>118800</v>
      </c>
      <c r="F245" s="125">
        <f>F246</f>
        <v>98493.78</v>
      </c>
      <c r="G245" s="54">
        <f t="shared" si="20"/>
        <v>84.51790004805382</v>
      </c>
      <c r="H245" s="54">
        <f t="shared" si="21"/>
        <v>82.90722222222222</v>
      </c>
    </row>
    <row r="246" spans="1:8" ht="18" customHeight="1">
      <c r="A246" s="25" t="s">
        <v>492</v>
      </c>
      <c r="B246" s="26" t="s">
        <v>275</v>
      </c>
      <c r="C246" s="22">
        <f>SUM(C247:C250)</f>
        <v>116536</v>
      </c>
      <c r="D246" s="22">
        <v>116300</v>
      </c>
      <c r="E246" s="22">
        <v>118800</v>
      </c>
      <c r="F246" s="125">
        <f>SUM(F247:F250)</f>
        <v>98493.78</v>
      </c>
      <c r="G246" s="54">
        <f t="shared" si="20"/>
        <v>84.51790004805382</v>
      </c>
      <c r="H246" s="54">
        <f t="shared" si="21"/>
        <v>82.90722222222222</v>
      </c>
    </row>
    <row r="247" spans="1:8" ht="15" customHeight="1">
      <c r="A247" s="18" t="s">
        <v>493</v>
      </c>
      <c r="B247" s="19" t="s">
        <v>236</v>
      </c>
      <c r="C247" s="20">
        <v>102604</v>
      </c>
      <c r="D247" s="20"/>
      <c r="E247" s="20"/>
      <c r="F247" s="126">
        <v>93461.56</v>
      </c>
      <c r="G247" s="54">
        <f t="shared" si="20"/>
        <v>91.08958715059842</v>
      </c>
      <c r="H247" s="54" t="e">
        <f t="shared" si="21"/>
        <v>#DIV/0!</v>
      </c>
    </row>
    <row r="248" spans="1:8" ht="15" customHeight="1">
      <c r="A248" s="18" t="s">
        <v>789</v>
      </c>
      <c r="B248" s="19" t="s">
        <v>790</v>
      </c>
      <c r="C248" s="20">
        <v>9816</v>
      </c>
      <c r="D248" s="20"/>
      <c r="E248" s="20"/>
      <c r="F248" s="126">
        <v>3252.41</v>
      </c>
      <c r="G248" s="49">
        <f>F248/C248*100</f>
        <v>33.13376120619397</v>
      </c>
      <c r="H248" s="54" t="e">
        <f>F248/E248*100</f>
        <v>#DIV/0!</v>
      </c>
    </row>
    <row r="249" spans="1:8" ht="15" customHeight="1">
      <c r="A249" s="18" t="s">
        <v>494</v>
      </c>
      <c r="B249" s="19" t="s">
        <v>237</v>
      </c>
      <c r="C249" s="20">
        <v>3742</v>
      </c>
      <c r="D249" s="20"/>
      <c r="E249" s="20"/>
      <c r="F249" s="126">
        <v>1712.98</v>
      </c>
      <c r="G249" s="49">
        <f t="shared" si="20"/>
        <v>45.77712453233565</v>
      </c>
      <c r="H249" s="54" t="e">
        <f t="shared" si="21"/>
        <v>#DIV/0!</v>
      </c>
    </row>
    <row r="250" spans="1:8" ht="15" customHeight="1">
      <c r="A250" s="18" t="s">
        <v>983</v>
      </c>
      <c r="B250" s="19" t="s">
        <v>984</v>
      </c>
      <c r="C250" s="20">
        <v>374</v>
      </c>
      <c r="D250" s="20">
        <v>0</v>
      </c>
      <c r="E250" s="20"/>
      <c r="F250" s="126">
        <v>66.83</v>
      </c>
      <c r="G250" s="49">
        <f>F250/C250*100</f>
        <v>17.86898395721925</v>
      </c>
      <c r="H250" s="54" t="e">
        <f>F250/E250*100</f>
        <v>#DIV/0!</v>
      </c>
    </row>
    <row r="251" spans="1:8" ht="21" customHeight="1">
      <c r="A251" s="25" t="s">
        <v>495</v>
      </c>
      <c r="B251" s="26" t="s">
        <v>238</v>
      </c>
      <c r="C251" s="22">
        <f aca="true" t="shared" si="22" ref="C251:F252">C252</f>
        <v>0</v>
      </c>
      <c r="D251" s="22">
        <f t="shared" si="22"/>
        <v>20000</v>
      </c>
      <c r="E251" s="22">
        <f t="shared" si="22"/>
        <v>20000</v>
      </c>
      <c r="F251" s="125">
        <f t="shared" si="22"/>
        <v>0</v>
      </c>
      <c r="G251" s="54" t="e">
        <f t="shared" si="20"/>
        <v>#DIV/0!</v>
      </c>
      <c r="H251" s="54">
        <f t="shared" si="21"/>
        <v>0</v>
      </c>
    </row>
    <row r="252" spans="1:8" ht="18" customHeight="1">
      <c r="A252" s="25" t="s">
        <v>496</v>
      </c>
      <c r="B252" s="26" t="s">
        <v>276</v>
      </c>
      <c r="C252" s="22">
        <f t="shared" si="22"/>
        <v>0</v>
      </c>
      <c r="D252" s="22">
        <v>20000</v>
      </c>
      <c r="E252" s="22">
        <v>20000</v>
      </c>
      <c r="F252" s="125">
        <f t="shared" si="22"/>
        <v>0</v>
      </c>
      <c r="G252" s="54" t="e">
        <f t="shared" si="20"/>
        <v>#DIV/0!</v>
      </c>
      <c r="H252" s="54">
        <f t="shared" si="21"/>
        <v>0</v>
      </c>
    </row>
    <row r="253" spans="1:8" ht="15" customHeight="1">
      <c r="A253" s="18" t="s">
        <v>497</v>
      </c>
      <c r="B253" s="19" t="s">
        <v>239</v>
      </c>
      <c r="C253" s="20">
        <v>0</v>
      </c>
      <c r="D253" s="20"/>
      <c r="E253" s="20">
        <v>0</v>
      </c>
      <c r="F253" s="126">
        <v>0</v>
      </c>
      <c r="G253" s="54" t="e">
        <f t="shared" si="20"/>
        <v>#DIV/0!</v>
      </c>
      <c r="H253" s="54" t="e">
        <f t="shared" si="21"/>
        <v>#DIV/0!</v>
      </c>
    </row>
    <row r="254" spans="1:8" ht="21" customHeight="1">
      <c r="A254" s="25" t="s">
        <v>604</v>
      </c>
      <c r="B254" s="26" t="s">
        <v>606</v>
      </c>
      <c r="C254" s="22">
        <f>C255+C258</f>
        <v>1732873</v>
      </c>
      <c r="D254" s="22">
        <f>D255+D258</f>
        <v>1751000</v>
      </c>
      <c r="E254" s="22">
        <f>E255+E258</f>
        <v>1751000</v>
      </c>
      <c r="F254" s="125">
        <f>F255+F258</f>
        <v>1510412.19</v>
      </c>
      <c r="G254" s="54">
        <f aca="true" t="shared" si="23" ref="G254:G260">F254/C254*100</f>
        <v>87.16231310661543</v>
      </c>
      <c r="H254" s="54">
        <f aca="true" t="shared" si="24" ref="H254:H260">F254/E254*100</f>
        <v>86.25997658480867</v>
      </c>
    </row>
    <row r="255" spans="1:8" ht="18" customHeight="1">
      <c r="A255" s="25" t="s">
        <v>664</v>
      </c>
      <c r="B255" s="26" t="s">
        <v>665</v>
      </c>
      <c r="C255" s="22">
        <f>C256+C257</f>
        <v>47949</v>
      </c>
      <c r="D255" s="22">
        <v>40000</v>
      </c>
      <c r="E255" s="22">
        <v>40000</v>
      </c>
      <c r="F255" s="125">
        <f>F256+F257</f>
        <v>40000</v>
      </c>
      <c r="G255" s="54">
        <f t="shared" si="23"/>
        <v>83.42196917558239</v>
      </c>
      <c r="H255" s="54">
        <f t="shared" si="24"/>
        <v>100</v>
      </c>
    </row>
    <row r="256" spans="1:8" ht="15" customHeight="1">
      <c r="A256" s="18" t="s">
        <v>608</v>
      </c>
      <c r="B256" s="19" t="s">
        <v>609</v>
      </c>
      <c r="C256" s="20">
        <v>40000</v>
      </c>
      <c r="D256" s="20"/>
      <c r="E256" s="20"/>
      <c r="F256" s="126">
        <v>40000</v>
      </c>
      <c r="G256" s="54">
        <f t="shared" si="23"/>
        <v>100</v>
      </c>
      <c r="H256" s="54" t="e">
        <f t="shared" si="24"/>
        <v>#DIV/0!</v>
      </c>
    </row>
    <row r="257" spans="1:8" ht="15" customHeight="1">
      <c r="A257" s="18" t="s">
        <v>964</v>
      </c>
      <c r="B257" s="19" t="s">
        <v>965</v>
      </c>
      <c r="C257" s="20">
        <v>7949</v>
      </c>
      <c r="D257" s="20">
        <v>0</v>
      </c>
      <c r="E257" s="20"/>
      <c r="F257" s="126"/>
      <c r="G257" s="54">
        <f>F257/C257*100</f>
        <v>0</v>
      </c>
      <c r="H257" s="54" t="e">
        <f>F257/E257*100</f>
        <v>#DIV/0!</v>
      </c>
    </row>
    <row r="258" spans="1:8" ht="18" customHeight="1">
      <c r="A258" s="25" t="s">
        <v>605</v>
      </c>
      <c r="B258" s="26" t="s">
        <v>607</v>
      </c>
      <c r="C258" s="22">
        <f>SUM(C259:C260)</f>
        <v>1684924</v>
      </c>
      <c r="D258" s="22">
        <v>1711000</v>
      </c>
      <c r="E258" s="22">
        <v>1711000</v>
      </c>
      <c r="F258" s="125">
        <f>SUM(F259:F260)</f>
        <v>1470412.19</v>
      </c>
      <c r="G258" s="54">
        <f t="shared" si="23"/>
        <v>87.2687545551016</v>
      </c>
      <c r="H258" s="54">
        <f t="shared" si="24"/>
        <v>85.93876037405026</v>
      </c>
    </row>
    <row r="259" spans="1:8" ht="15" customHeight="1">
      <c r="A259" s="18" t="s">
        <v>610</v>
      </c>
      <c r="B259" s="19" t="s">
        <v>611</v>
      </c>
      <c r="C259" s="20">
        <v>785839</v>
      </c>
      <c r="D259" s="20"/>
      <c r="E259" s="20"/>
      <c r="F259" s="126">
        <v>780412.19</v>
      </c>
      <c r="G259" s="54">
        <f t="shared" si="23"/>
        <v>99.30942470404243</v>
      </c>
      <c r="H259" s="54" t="e">
        <f t="shared" si="24"/>
        <v>#DIV/0!</v>
      </c>
    </row>
    <row r="260" spans="1:8" ht="15" customHeight="1">
      <c r="A260" s="18" t="s">
        <v>612</v>
      </c>
      <c r="B260" s="19" t="s">
        <v>613</v>
      </c>
      <c r="C260" s="20">
        <v>899085</v>
      </c>
      <c r="D260" s="20"/>
      <c r="E260" s="20"/>
      <c r="F260" s="126">
        <v>690000</v>
      </c>
      <c r="G260" s="54">
        <f t="shared" si="23"/>
        <v>76.74469043527587</v>
      </c>
      <c r="H260" s="54" t="e">
        <f t="shared" si="24"/>
        <v>#DIV/0!</v>
      </c>
    </row>
    <row r="261" spans="1:8" ht="21" customHeight="1">
      <c r="A261" s="25" t="s">
        <v>498</v>
      </c>
      <c r="B261" s="26" t="s">
        <v>240</v>
      </c>
      <c r="C261" s="22">
        <f>C262</f>
        <v>500782</v>
      </c>
      <c r="D261" s="22">
        <f>D262</f>
        <v>845000</v>
      </c>
      <c r="E261" s="22">
        <f>E262</f>
        <v>845000</v>
      </c>
      <c r="F261" s="125">
        <f>F262</f>
        <v>572256.87</v>
      </c>
      <c r="G261" s="54">
        <f t="shared" si="20"/>
        <v>114.27265157293994</v>
      </c>
      <c r="H261" s="54">
        <f t="shared" si="21"/>
        <v>67.72270650887575</v>
      </c>
    </row>
    <row r="262" spans="1:8" ht="18" customHeight="1">
      <c r="A262" s="25" t="s">
        <v>499</v>
      </c>
      <c r="B262" s="26" t="s">
        <v>534</v>
      </c>
      <c r="C262" s="22">
        <f>SUM(C263:C264)</f>
        <v>500782</v>
      </c>
      <c r="D262" s="22">
        <v>845000</v>
      </c>
      <c r="E262" s="22">
        <v>845000</v>
      </c>
      <c r="F262" s="125">
        <f>SUM(F263:F264)</f>
        <v>572256.87</v>
      </c>
      <c r="G262" s="54">
        <f t="shared" si="20"/>
        <v>114.27265157293994</v>
      </c>
      <c r="H262" s="54">
        <f t="shared" si="21"/>
        <v>67.72270650887575</v>
      </c>
    </row>
    <row r="263" spans="1:8" ht="15" customHeight="1">
      <c r="A263" s="18" t="s">
        <v>500</v>
      </c>
      <c r="B263" s="19" t="s">
        <v>241</v>
      </c>
      <c r="C263" s="20">
        <v>424659</v>
      </c>
      <c r="D263" s="20"/>
      <c r="E263" s="20"/>
      <c r="F263" s="126">
        <v>488477</v>
      </c>
      <c r="G263" s="54">
        <f t="shared" si="20"/>
        <v>115.02805780638113</v>
      </c>
      <c r="H263" s="54" t="e">
        <f t="shared" si="21"/>
        <v>#DIV/0!</v>
      </c>
    </row>
    <row r="264" spans="1:8" ht="15" customHeight="1">
      <c r="A264" s="18" t="s">
        <v>501</v>
      </c>
      <c r="B264" s="19" t="s">
        <v>242</v>
      </c>
      <c r="C264" s="20">
        <v>76123</v>
      </c>
      <c r="D264" s="20"/>
      <c r="E264" s="20"/>
      <c r="F264" s="126">
        <v>83779.87</v>
      </c>
      <c r="G264" s="54">
        <f t="shared" si="20"/>
        <v>110.05854997832454</v>
      </c>
      <c r="H264" s="54" t="e">
        <f t="shared" si="21"/>
        <v>#DIV/0!</v>
      </c>
    </row>
    <row r="265" spans="1:8" ht="21" customHeight="1">
      <c r="A265" s="25" t="s">
        <v>502</v>
      </c>
      <c r="B265" s="26" t="s">
        <v>328</v>
      </c>
      <c r="C265" s="22">
        <f>C266+C268+C270+C272+C274</f>
        <v>5716697</v>
      </c>
      <c r="D265" s="22">
        <f>D266+D268+D270+D272+D274</f>
        <v>10420300</v>
      </c>
      <c r="E265" s="22">
        <f>E266+E268+E270+E272+E274</f>
        <v>10364850</v>
      </c>
      <c r="F265" s="125">
        <f>F266+F268+F270+F272+F274</f>
        <v>5299148.78</v>
      </c>
      <c r="G265" s="54">
        <f t="shared" si="20"/>
        <v>92.69598826035384</v>
      </c>
      <c r="H265" s="54">
        <f t="shared" si="21"/>
        <v>51.12615020960265</v>
      </c>
    </row>
    <row r="266" spans="1:8" ht="18" customHeight="1">
      <c r="A266" s="25" t="s">
        <v>503</v>
      </c>
      <c r="B266" s="26" t="s">
        <v>277</v>
      </c>
      <c r="C266" s="22">
        <f>SUM(C267)</f>
        <v>3913814</v>
      </c>
      <c r="D266" s="22">
        <v>4105000</v>
      </c>
      <c r="E266" s="22">
        <v>4105000</v>
      </c>
      <c r="F266" s="125">
        <f>SUM(F267)</f>
        <v>3996205.64</v>
      </c>
      <c r="G266" s="54">
        <f t="shared" si="20"/>
        <v>102.10514960598536</v>
      </c>
      <c r="H266" s="54">
        <f t="shared" si="21"/>
        <v>97.34971108404386</v>
      </c>
    </row>
    <row r="267" spans="1:8" ht="15" customHeight="1">
      <c r="A267" s="18" t="s">
        <v>504</v>
      </c>
      <c r="B267" s="19" t="s">
        <v>243</v>
      </c>
      <c r="C267" s="20">
        <v>3913814</v>
      </c>
      <c r="D267" s="20"/>
      <c r="E267" s="20"/>
      <c r="F267" s="126">
        <v>3996205.64</v>
      </c>
      <c r="G267" s="54">
        <f t="shared" si="20"/>
        <v>102.10514960598536</v>
      </c>
      <c r="H267" s="54" t="e">
        <f t="shared" si="21"/>
        <v>#DIV/0!</v>
      </c>
    </row>
    <row r="268" spans="1:8" ht="18" customHeight="1">
      <c r="A268" s="25" t="s">
        <v>505</v>
      </c>
      <c r="B268" s="26" t="s">
        <v>278</v>
      </c>
      <c r="C268" s="22">
        <f>C269</f>
        <v>200000</v>
      </c>
      <c r="D268" s="22">
        <v>400000</v>
      </c>
      <c r="E268" s="22">
        <v>454550</v>
      </c>
      <c r="F268" s="125">
        <f>F269</f>
        <v>454541.98</v>
      </c>
      <c r="G268" s="54">
        <f>F268/C268*100</f>
        <v>227.27098999999998</v>
      </c>
      <c r="H268" s="54">
        <f>F268/E268*100</f>
        <v>99.99823561764381</v>
      </c>
    </row>
    <row r="269" spans="1:8" ht="15" customHeight="1">
      <c r="A269" s="18" t="s">
        <v>506</v>
      </c>
      <c r="B269" s="19" t="s">
        <v>244</v>
      </c>
      <c r="C269" s="20">
        <v>200000</v>
      </c>
      <c r="D269" s="20"/>
      <c r="E269" s="20"/>
      <c r="F269" s="126">
        <v>454541.98</v>
      </c>
      <c r="G269" s="54">
        <f>F269/C269*100</f>
        <v>227.27098999999998</v>
      </c>
      <c r="H269" s="54" t="e">
        <f>F269/E269*100</f>
        <v>#DIV/0!</v>
      </c>
    </row>
    <row r="270" spans="1:8" ht="18" customHeight="1">
      <c r="A270" s="25" t="s">
        <v>966</v>
      </c>
      <c r="B270" s="26" t="s">
        <v>967</v>
      </c>
      <c r="C270" s="22">
        <f>C271</f>
        <v>64130</v>
      </c>
      <c r="D270" s="22">
        <v>21500</v>
      </c>
      <c r="E270" s="22">
        <v>21500</v>
      </c>
      <c r="F270" s="125">
        <f>F271</f>
        <v>21376.66</v>
      </c>
      <c r="G270" s="54">
        <f>F270/C270*100</f>
        <v>33.333322937782626</v>
      </c>
      <c r="H270" s="54">
        <f>F270/E270*100</f>
        <v>99.42632558139535</v>
      </c>
    </row>
    <row r="271" spans="1:8" ht="15" customHeight="1">
      <c r="A271" s="18" t="s">
        <v>968</v>
      </c>
      <c r="B271" s="19" t="s">
        <v>969</v>
      </c>
      <c r="C271" s="20">
        <v>64130</v>
      </c>
      <c r="D271" s="20"/>
      <c r="E271" s="20"/>
      <c r="F271" s="126">
        <v>21376.66</v>
      </c>
      <c r="G271" s="54">
        <f>F271/C271*100</f>
        <v>33.333322937782626</v>
      </c>
      <c r="H271" s="54" t="e">
        <f>F271/E271*100</f>
        <v>#DIV/0!</v>
      </c>
    </row>
    <row r="272" spans="1:8" ht="18" customHeight="1">
      <c r="A272" s="25" t="s">
        <v>507</v>
      </c>
      <c r="B272" s="26" t="s">
        <v>279</v>
      </c>
      <c r="C272" s="22">
        <f>SUM(C273)</f>
        <v>10000</v>
      </c>
      <c r="D272" s="22">
        <v>100800</v>
      </c>
      <c r="E272" s="22">
        <v>100800</v>
      </c>
      <c r="F272" s="125">
        <f>SUM(F273)</f>
        <v>0</v>
      </c>
      <c r="G272" s="54">
        <f aca="true" t="shared" si="25" ref="G272:G308">F272/C272*100</f>
        <v>0</v>
      </c>
      <c r="H272" s="54">
        <f t="shared" si="21"/>
        <v>0</v>
      </c>
    </row>
    <row r="273" spans="1:8" ht="15" customHeight="1">
      <c r="A273" s="18" t="s">
        <v>508</v>
      </c>
      <c r="B273" s="19" t="s">
        <v>245</v>
      </c>
      <c r="C273" s="20">
        <v>10000</v>
      </c>
      <c r="D273" s="20"/>
      <c r="E273" s="20"/>
      <c r="F273" s="126">
        <v>0</v>
      </c>
      <c r="G273" s="54">
        <f t="shared" si="25"/>
        <v>0</v>
      </c>
      <c r="H273" s="54" t="e">
        <f t="shared" si="21"/>
        <v>#DIV/0!</v>
      </c>
    </row>
    <row r="274" spans="1:8" ht="18" customHeight="1">
      <c r="A274" s="25" t="s">
        <v>509</v>
      </c>
      <c r="B274" s="26" t="s">
        <v>280</v>
      </c>
      <c r="C274" s="22">
        <f>SUM(C275)</f>
        <v>1528753</v>
      </c>
      <c r="D274" s="22">
        <v>5793000</v>
      </c>
      <c r="E274" s="22">
        <v>5683000</v>
      </c>
      <c r="F274" s="125">
        <f>SUM(F275)</f>
        <v>827024.5</v>
      </c>
      <c r="G274" s="54">
        <f t="shared" si="25"/>
        <v>54.097980510913146</v>
      </c>
      <c r="H274" s="54">
        <f t="shared" si="21"/>
        <v>14.55260425831427</v>
      </c>
    </row>
    <row r="275" spans="1:8" ht="15" customHeight="1">
      <c r="A275" s="18" t="s">
        <v>510</v>
      </c>
      <c r="B275" s="19" t="s">
        <v>246</v>
      </c>
      <c r="C275" s="20">
        <v>1528753</v>
      </c>
      <c r="D275" s="20"/>
      <c r="E275" s="20"/>
      <c r="F275" s="126">
        <v>827024.5</v>
      </c>
      <c r="G275" s="54">
        <f t="shared" si="25"/>
        <v>54.097980510913146</v>
      </c>
      <c r="H275" s="54" t="e">
        <f t="shared" si="21"/>
        <v>#DIV/0!</v>
      </c>
    </row>
    <row r="276" spans="1:8" ht="24.75" customHeight="1">
      <c r="A276" s="27" t="s">
        <v>511</v>
      </c>
      <c r="B276" s="28" t="s">
        <v>247</v>
      </c>
      <c r="C276" s="21">
        <f>C277+C280+C303+C306</f>
        <v>17095821</v>
      </c>
      <c r="D276" s="21">
        <f>D277+D280+D303+D306</f>
        <v>24721361</v>
      </c>
      <c r="E276" s="21">
        <f>E277+E280+E303+E306</f>
        <v>24149505</v>
      </c>
      <c r="F276" s="124">
        <f>F277+F280+F303+F306</f>
        <v>16046703.22</v>
      </c>
      <c r="G276" s="56">
        <f>F276/C276*100</f>
        <v>93.86330858284022</v>
      </c>
      <c r="H276" s="56">
        <f>F276/E276*100</f>
        <v>66.44733803032402</v>
      </c>
    </row>
    <row r="277" spans="1:8" ht="21" customHeight="1">
      <c r="A277" s="25" t="s">
        <v>512</v>
      </c>
      <c r="B277" s="26" t="s">
        <v>329</v>
      </c>
      <c r="C277" s="22">
        <f>C278</f>
        <v>417696</v>
      </c>
      <c r="D277" s="22">
        <f>D278</f>
        <v>2816000</v>
      </c>
      <c r="E277" s="22">
        <f>E278</f>
        <v>2816000</v>
      </c>
      <c r="F277" s="125">
        <f>F278</f>
        <v>2624964.63</v>
      </c>
      <c r="G277" s="54">
        <f t="shared" si="25"/>
        <v>628.4390154562169</v>
      </c>
      <c r="H277" s="54">
        <f aca="true" t="shared" si="26" ref="H277:H308">F277/E277*100</f>
        <v>93.21607350852273</v>
      </c>
    </row>
    <row r="278" spans="1:8" ht="18" customHeight="1">
      <c r="A278" s="25" t="s">
        <v>513</v>
      </c>
      <c r="B278" s="26" t="s">
        <v>281</v>
      </c>
      <c r="C278" s="22">
        <f>SUM(C279)</f>
        <v>417696</v>
      </c>
      <c r="D278" s="22">
        <v>2816000</v>
      </c>
      <c r="E278" s="22">
        <v>2816000</v>
      </c>
      <c r="F278" s="125">
        <f>SUM(F279)</f>
        <v>2624964.63</v>
      </c>
      <c r="G278" s="54">
        <f t="shared" si="25"/>
        <v>628.4390154562169</v>
      </c>
      <c r="H278" s="54">
        <f t="shared" si="26"/>
        <v>93.21607350852273</v>
      </c>
    </row>
    <row r="279" spans="1:8" ht="15" customHeight="1">
      <c r="A279" s="18" t="s">
        <v>514</v>
      </c>
      <c r="B279" s="19" t="s">
        <v>248</v>
      </c>
      <c r="C279" s="20">
        <v>417696</v>
      </c>
      <c r="D279" s="20"/>
      <c r="E279" s="20"/>
      <c r="F279" s="126">
        <v>2624964.63</v>
      </c>
      <c r="G279" s="54">
        <f t="shared" si="25"/>
        <v>628.4390154562169</v>
      </c>
      <c r="H279" s="54" t="e">
        <f t="shared" si="26"/>
        <v>#DIV/0!</v>
      </c>
    </row>
    <row r="280" spans="1:8" ht="21" customHeight="1">
      <c r="A280" s="25" t="s">
        <v>515</v>
      </c>
      <c r="B280" s="26" t="s">
        <v>340</v>
      </c>
      <c r="C280" s="22">
        <f>C281+C285+C297+C300</f>
        <v>6800626</v>
      </c>
      <c r="D280" s="22">
        <f>D281+D285+D295+D297+D300</f>
        <v>11074361</v>
      </c>
      <c r="E280" s="22">
        <f>E281+E285+E295+E297+E300</f>
        <v>10992761</v>
      </c>
      <c r="F280" s="125">
        <f>F281+F285+F295+F297+F300</f>
        <v>7622776.6</v>
      </c>
      <c r="G280" s="54">
        <f t="shared" si="25"/>
        <v>112.08933706985209</v>
      </c>
      <c r="H280" s="54">
        <f t="shared" si="26"/>
        <v>69.34360348596681</v>
      </c>
    </row>
    <row r="281" spans="1:8" ht="18" customHeight="1">
      <c r="A281" s="25" t="s">
        <v>516</v>
      </c>
      <c r="B281" s="26" t="s">
        <v>282</v>
      </c>
      <c r="C281" s="22">
        <f>SUM(C282:C284)</f>
        <v>5673583</v>
      </c>
      <c r="D281" s="22">
        <v>7583000</v>
      </c>
      <c r="E281" s="22">
        <v>7483000</v>
      </c>
      <c r="F281" s="125">
        <f>SUM(F282:F284)</f>
        <v>4600682.699999999</v>
      </c>
      <c r="G281" s="54">
        <f t="shared" si="25"/>
        <v>81.08954605934203</v>
      </c>
      <c r="H281" s="54">
        <f t="shared" si="26"/>
        <v>61.481794734732055</v>
      </c>
    </row>
    <row r="282" spans="1:8" ht="14.25" customHeight="1">
      <c r="A282" s="18" t="s">
        <v>517</v>
      </c>
      <c r="B282" s="19" t="s">
        <v>249</v>
      </c>
      <c r="C282" s="20">
        <v>617825</v>
      </c>
      <c r="D282" s="20"/>
      <c r="E282" s="20"/>
      <c r="F282" s="126">
        <v>400000</v>
      </c>
      <c r="G282" s="54">
        <f t="shared" si="25"/>
        <v>64.74325253914944</v>
      </c>
      <c r="H282" s="54" t="e">
        <f t="shared" si="26"/>
        <v>#DIV/0!</v>
      </c>
    </row>
    <row r="283" spans="1:8" ht="14.25" customHeight="1">
      <c r="A283" s="18" t="s">
        <v>518</v>
      </c>
      <c r="B283" s="19" t="s">
        <v>330</v>
      </c>
      <c r="C283" s="20">
        <v>3449123</v>
      </c>
      <c r="D283" s="20"/>
      <c r="E283" s="20"/>
      <c r="F283" s="126">
        <v>3062520.53</v>
      </c>
      <c r="G283" s="54">
        <f t="shared" si="25"/>
        <v>88.79128201574719</v>
      </c>
      <c r="H283" s="54" t="e">
        <f t="shared" si="26"/>
        <v>#DIV/0!</v>
      </c>
    </row>
    <row r="284" spans="1:8" ht="14.25" customHeight="1">
      <c r="A284" s="18" t="s">
        <v>519</v>
      </c>
      <c r="B284" s="19" t="s">
        <v>312</v>
      </c>
      <c r="C284" s="20">
        <v>1606635</v>
      </c>
      <c r="D284" s="20"/>
      <c r="E284" s="20"/>
      <c r="F284" s="126">
        <v>1138162.17</v>
      </c>
      <c r="G284" s="54">
        <f t="shared" si="25"/>
        <v>70.8413653381135</v>
      </c>
      <c r="H284" s="54" t="e">
        <f t="shared" si="26"/>
        <v>#DIV/0!</v>
      </c>
    </row>
    <row r="285" spans="1:8" ht="18" customHeight="1">
      <c r="A285" s="25" t="s">
        <v>520</v>
      </c>
      <c r="B285" s="26" t="s">
        <v>32</v>
      </c>
      <c r="C285" s="22">
        <f>SUM(C286:C291)</f>
        <v>765701</v>
      </c>
      <c r="D285" s="22">
        <v>1080100</v>
      </c>
      <c r="E285" s="22">
        <v>1098500</v>
      </c>
      <c r="F285" s="125">
        <f>SUM(F286:F291)</f>
        <v>821362.48</v>
      </c>
      <c r="G285" s="54">
        <f t="shared" si="25"/>
        <v>107.26934926296296</v>
      </c>
      <c r="H285" s="54">
        <f t="shared" si="26"/>
        <v>74.7712771961766</v>
      </c>
    </row>
    <row r="286" spans="1:8" ht="14.25" customHeight="1">
      <c r="A286" s="18" t="s">
        <v>521</v>
      </c>
      <c r="B286" s="19" t="s">
        <v>250</v>
      </c>
      <c r="C286" s="20">
        <v>106739</v>
      </c>
      <c r="D286" s="20"/>
      <c r="E286" s="20"/>
      <c r="F286" s="126">
        <v>88723.12</v>
      </c>
      <c r="G286" s="54">
        <f t="shared" si="25"/>
        <v>83.12155819335013</v>
      </c>
      <c r="H286" s="54" t="e">
        <f t="shared" si="26"/>
        <v>#DIV/0!</v>
      </c>
    </row>
    <row r="287" spans="1:8" ht="14.25" customHeight="1">
      <c r="A287" s="18" t="s">
        <v>522</v>
      </c>
      <c r="B287" s="19" t="s">
        <v>30</v>
      </c>
      <c r="C287" s="20">
        <v>0</v>
      </c>
      <c r="D287" s="20"/>
      <c r="E287" s="20"/>
      <c r="F287" s="126">
        <v>1699.9</v>
      </c>
      <c r="G287" s="54" t="e">
        <f t="shared" si="25"/>
        <v>#DIV/0!</v>
      </c>
      <c r="H287" s="54" t="e">
        <f t="shared" si="26"/>
        <v>#DIV/0!</v>
      </c>
    </row>
    <row r="288" spans="1:8" ht="14.25" customHeight="1">
      <c r="A288" s="18" t="s">
        <v>523</v>
      </c>
      <c r="B288" s="19" t="s">
        <v>31</v>
      </c>
      <c r="C288" s="20">
        <v>81824</v>
      </c>
      <c r="D288" s="20"/>
      <c r="E288" s="20"/>
      <c r="F288" s="126">
        <v>97323.13</v>
      </c>
      <c r="G288" s="54">
        <f t="shared" si="25"/>
        <v>118.942034122018</v>
      </c>
      <c r="H288" s="54" t="e">
        <f t="shared" si="26"/>
        <v>#DIV/0!</v>
      </c>
    </row>
    <row r="289" spans="1:8" ht="14.25" customHeight="1">
      <c r="A289" s="18" t="s">
        <v>617</v>
      </c>
      <c r="B289" s="19" t="s">
        <v>618</v>
      </c>
      <c r="C289" s="20">
        <v>0</v>
      </c>
      <c r="D289" s="20"/>
      <c r="E289" s="20"/>
      <c r="F289" s="126">
        <v>0</v>
      </c>
      <c r="G289" s="54" t="e">
        <f t="shared" si="25"/>
        <v>#DIV/0!</v>
      </c>
      <c r="H289" s="54" t="e">
        <f>F289/E289*100</f>
        <v>#DIV/0!</v>
      </c>
    </row>
    <row r="290" spans="1:8" ht="14.25" customHeight="1">
      <c r="A290" s="18" t="s">
        <v>1099</v>
      </c>
      <c r="B290" s="19" t="s">
        <v>1100</v>
      </c>
      <c r="C290" s="20">
        <v>0</v>
      </c>
      <c r="D290" s="20"/>
      <c r="E290" s="20"/>
      <c r="F290" s="126">
        <v>0</v>
      </c>
      <c r="G290" s="54" t="e">
        <f>F290/C290*100</f>
        <v>#DIV/0!</v>
      </c>
      <c r="H290" s="54" t="e">
        <f>F290/E290*100</f>
        <v>#DIV/0!</v>
      </c>
    </row>
    <row r="291" spans="1:8" ht="14.25" customHeight="1">
      <c r="A291" s="18" t="s">
        <v>524</v>
      </c>
      <c r="B291" s="19" t="s">
        <v>308</v>
      </c>
      <c r="C291" s="20">
        <v>577138</v>
      </c>
      <c r="D291" s="20"/>
      <c r="E291" s="20"/>
      <c r="F291" s="126">
        <v>633616.33</v>
      </c>
      <c r="G291" s="54">
        <f t="shared" si="25"/>
        <v>109.78593161427594</v>
      </c>
      <c r="H291" s="54" t="e">
        <f t="shared" si="26"/>
        <v>#DIV/0!</v>
      </c>
    </row>
    <row r="292" spans="3:8" ht="12" customHeight="1">
      <c r="C292" s="8"/>
      <c r="D292" s="8"/>
      <c r="E292" s="8"/>
      <c r="F292" s="8"/>
      <c r="G292" s="170"/>
      <c r="H292" s="170"/>
    </row>
    <row r="293" spans="1:8" ht="27" customHeight="1">
      <c r="A293" s="92" t="s">
        <v>836</v>
      </c>
      <c r="B293" s="92" t="s">
        <v>935</v>
      </c>
      <c r="C293" s="97" t="s">
        <v>962</v>
      </c>
      <c r="D293" s="48" t="s">
        <v>1078</v>
      </c>
      <c r="E293" s="48" t="s">
        <v>1079</v>
      </c>
      <c r="F293" s="48" t="s">
        <v>1080</v>
      </c>
      <c r="G293" s="108" t="s">
        <v>841</v>
      </c>
      <c r="H293" s="108" t="s">
        <v>842</v>
      </c>
    </row>
    <row r="294" spans="1:8" ht="9.75" customHeight="1">
      <c r="A294" s="98">
        <v>1</v>
      </c>
      <c r="B294" s="98">
        <v>2</v>
      </c>
      <c r="C294" s="55">
        <v>3</v>
      </c>
      <c r="D294" s="55">
        <v>4</v>
      </c>
      <c r="E294" s="55">
        <v>5</v>
      </c>
      <c r="F294" s="55">
        <v>6</v>
      </c>
      <c r="G294" s="55">
        <v>7</v>
      </c>
      <c r="H294" s="55">
        <v>8</v>
      </c>
    </row>
    <row r="295" spans="1:8" ht="18" customHeight="1">
      <c r="A295" s="25" t="s">
        <v>1103</v>
      </c>
      <c r="B295" s="26" t="s">
        <v>1104</v>
      </c>
      <c r="C295" s="22">
        <f>SUM(C296)</f>
        <v>0</v>
      </c>
      <c r="D295" s="22">
        <v>1234261</v>
      </c>
      <c r="E295" s="22">
        <v>1234261</v>
      </c>
      <c r="F295" s="125">
        <f>SUM(F296)</f>
        <v>1234261.12</v>
      </c>
      <c r="G295" s="54" t="e">
        <f>F295/C295*100</f>
        <v>#DIV/0!</v>
      </c>
      <c r="H295" s="54">
        <f>F295/E295*100</f>
        <v>100.00000972241689</v>
      </c>
    </row>
    <row r="296" spans="1:8" ht="14.25" customHeight="1">
      <c r="A296" s="18" t="s">
        <v>1105</v>
      </c>
      <c r="B296" s="19" t="s">
        <v>1106</v>
      </c>
      <c r="C296" s="20">
        <v>0</v>
      </c>
      <c r="D296" s="20"/>
      <c r="E296" s="20"/>
      <c r="F296" s="126">
        <v>1234261.12</v>
      </c>
      <c r="G296" s="54" t="e">
        <f>F296/C296*100</f>
        <v>#DIV/0!</v>
      </c>
      <c r="H296" s="54" t="e">
        <f>F296/E296*100</f>
        <v>#DIV/0!</v>
      </c>
    </row>
    <row r="297" spans="1:8" ht="18" customHeight="1">
      <c r="A297" s="25" t="s">
        <v>525</v>
      </c>
      <c r="B297" s="26" t="s">
        <v>33</v>
      </c>
      <c r="C297" s="22">
        <f>SUM(C298:C299)</f>
        <v>132741</v>
      </c>
      <c r="D297" s="22">
        <v>120000</v>
      </c>
      <c r="E297" s="22">
        <v>120000</v>
      </c>
      <c r="F297" s="125">
        <f>SUM(F298:F299)</f>
        <v>147802.28</v>
      </c>
      <c r="G297" s="54">
        <f t="shared" si="25"/>
        <v>111.3463662319856</v>
      </c>
      <c r="H297" s="54">
        <f t="shared" si="26"/>
        <v>123.16856666666666</v>
      </c>
    </row>
    <row r="298" spans="1:8" ht="14.25" customHeight="1">
      <c r="A298" s="18" t="s">
        <v>526</v>
      </c>
      <c r="B298" s="19" t="s">
        <v>251</v>
      </c>
      <c r="C298" s="20">
        <v>132741</v>
      </c>
      <c r="D298" s="20"/>
      <c r="E298" s="20"/>
      <c r="F298" s="126">
        <v>147802.28</v>
      </c>
      <c r="G298" s="54">
        <f t="shared" si="25"/>
        <v>111.3463662319856</v>
      </c>
      <c r="H298" s="54" t="e">
        <f t="shared" si="26"/>
        <v>#DIV/0!</v>
      </c>
    </row>
    <row r="299" spans="1:8" ht="14.25" customHeight="1">
      <c r="A299" s="18" t="s">
        <v>1107</v>
      </c>
      <c r="B299" s="19" t="s">
        <v>1101</v>
      </c>
      <c r="C299" s="20">
        <v>0</v>
      </c>
      <c r="D299" s="20">
        <v>0</v>
      </c>
      <c r="E299" s="20"/>
      <c r="F299" s="126">
        <v>0</v>
      </c>
      <c r="G299" s="54" t="e">
        <f>F299/C299*100</f>
        <v>#DIV/0!</v>
      </c>
      <c r="H299" s="54" t="e">
        <f>F299/E299*100</f>
        <v>#DIV/0!</v>
      </c>
    </row>
    <row r="300" spans="1:8" ht="18" customHeight="1">
      <c r="A300" s="25" t="s">
        <v>527</v>
      </c>
      <c r="B300" s="26" t="s">
        <v>34</v>
      </c>
      <c r="C300" s="22">
        <f>SUM(C301:C302)</f>
        <v>228601</v>
      </c>
      <c r="D300" s="22">
        <v>1057000</v>
      </c>
      <c r="E300" s="22">
        <v>1057000</v>
      </c>
      <c r="F300" s="125">
        <f>SUM(F301:F302)</f>
        <v>818668.02</v>
      </c>
      <c r="G300" s="54">
        <f t="shared" si="25"/>
        <v>358.12092685508816</v>
      </c>
      <c r="H300" s="54">
        <f t="shared" si="26"/>
        <v>77.45203595080416</v>
      </c>
    </row>
    <row r="301" spans="1:8" ht="14.25" customHeight="1">
      <c r="A301" s="18" t="s">
        <v>528</v>
      </c>
      <c r="B301" s="19" t="s">
        <v>252</v>
      </c>
      <c r="C301" s="20">
        <v>24231</v>
      </c>
      <c r="D301" s="20"/>
      <c r="E301" s="20"/>
      <c r="F301" s="126">
        <v>10681.5</v>
      </c>
      <c r="G301" s="54">
        <f t="shared" si="25"/>
        <v>44.08196112417977</v>
      </c>
      <c r="H301" s="54" t="e">
        <f t="shared" si="26"/>
        <v>#DIV/0!</v>
      </c>
    </row>
    <row r="302" spans="1:8" ht="14.25" customHeight="1">
      <c r="A302" s="18" t="s">
        <v>529</v>
      </c>
      <c r="B302" s="19" t="s">
        <v>332</v>
      </c>
      <c r="C302" s="20">
        <v>204370</v>
      </c>
      <c r="D302" s="20"/>
      <c r="E302" s="20"/>
      <c r="F302" s="126">
        <v>807986.52</v>
      </c>
      <c r="G302" s="54">
        <f t="shared" si="25"/>
        <v>395.3547585262025</v>
      </c>
      <c r="H302" s="54" t="e">
        <f t="shared" si="26"/>
        <v>#DIV/0!</v>
      </c>
    </row>
    <row r="303" spans="1:8" ht="21" customHeight="1">
      <c r="A303" s="25" t="s">
        <v>791</v>
      </c>
      <c r="B303" s="26" t="s">
        <v>792</v>
      </c>
      <c r="C303" s="22">
        <f aca="true" t="shared" si="27" ref="C303:F304">C304</f>
        <v>0</v>
      </c>
      <c r="D303" s="22">
        <f t="shared" si="27"/>
        <v>0</v>
      </c>
      <c r="E303" s="22">
        <f t="shared" si="27"/>
        <v>0</v>
      </c>
      <c r="F303" s="125">
        <f t="shared" si="27"/>
        <v>92</v>
      </c>
      <c r="G303" s="54" t="e">
        <f>F303/C303*100</f>
        <v>#DIV/0!</v>
      </c>
      <c r="H303" s="54" t="e">
        <f>F303/E303*100</f>
        <v>#DIV/0!</v>
      </c>
    </row>
    <row r="304" spans="1:8" ht="18" customHeight="1">
      <c r="A304" s="123" t="s">
        <v>1102</v>
      </c>
      <c r="B304" s="26" t="s">
        <v>792</v>
      </c>
      <c r="C304" s="22">
        <f t="shared" si="27"/>
        <v>0</v>
      </c>
      <c r="D304" s="22">
        <f t="shared" si="27"/>
        <v>0</v>
      </c>
      <c r="E304" s="22">
        <f t="shared" si="27"/>
        <v>0</v>
      </c>
      <c r="F304" s="125">
        <f t="shared" si="27"/>
        <v>92</v>
      </c>
      <c r="G304" s="54" t="e">
        <f>F304/C304*100</f>
        <v>#DIV/0!</v>
      </c>
      <c r="H304" s="54" t="e">
        <f>F304/E304*100</f>
        <v>#DIV/0!</v>
      </c>
    </row>
    <row r="305" spans="1:8" ht="14.25" customHeight="1">
      <c r="A305" s="18" t="s">
        <v>793</v>
      </c>
      <c r="B305" s="19" t="s">
        <v>794</v>
      </c>
      <c r="C305" s="20">
        <v>0</v>
      </c>
      <c r="D305" s="20">
        <v>0</v>
      </c>
      <c r="E305" s="20">
        <v>0</v>
      </c>
      <c r="F305" s="126">
        <v>92</v>
      </c>
      <c r="G305" s="54" t="e">
        <f>F305/C305*100</f>
        <v>#DIV/0!</v>
      </c>
      <c r="H305" s="54" t="e">
        <f>F305/E305*100</f>
        <v>#DIV/0!</v>
      </c>
    </row>
    <row r="306" spans="1:8" ht="21" customHeight="1">
      <c r="A306" s="25" t="s">
        <v>530</v>
      </c>
      <c r="B306" s="26" t="s">
        <v>536</v>
      </c>
      <c r="C306" s="22">
        <f aca="true" t="shared" si="28" ref="C306:F307">C307</f>
        <v>9877499</v>
      </c>
      <c r="D306" s="22">
        <f t="shared" si="28"/>
        <v>10831000</v>
      </c>
      <c r="E306" s="22">
        <f t="shared" si="28"/>
        <v>10340744</v>
      </c>
      <c r="F306" s="125">
        <f t="shared" si="28"/>
        <v>5798869.99</v>
      </c>
      <c r="G306" s="54">
        <f t="shared" si="25"/>
        <v>58.707877267312305</v>
      </c>
      <c r="H306" s="54">
        <f t="shared" si="26"/>
        <v>56.07787979278861</v>
      </c>
    </row>
    <row r="307" spans="1:8" ht="18" customHeight="1">
      <c r="A307" s="25" t="s">
        <v>531</v>
      </c>
      <c r="B307" s="26" t="s">
        <v>535</v>
      </c>
      <c r="C307" s="22">
        <f t="shared" si="28"/>
        <v>9877499</v>
      </c>
      <c r="D307" s="22">
        <v>10831000</v>
      </c>
      <c r="E307" s="22">
        <v>10340744</v>
      </c>
      <c r="F307" s="125">
        <f t="shared" si="28"/>
        <v>5798869.99</v>
      </c>
      <c r="G307" s="54">
        <f t="shared" si="25"/>
        <v>58.707877267312305</v>
      </c>
      <c r="H307" s="54">
        <f t="shared" si="26"/>
        <v>56.07787979278861</v>
      </c>
    </row>
    <row r="308" spans="1:8" ht="14.25" customHeight="1">
      <c r="A308" s="18" t="s">
        <v>532</v>
      </c>
      <c r="B308" s="19" t="s">
        <v>162</v>
      </c>
      <c r="C308" s="20">
        <v>9877499</v>
      </c>
      <c r="D308" s="20"/>
      <c r="E308" s="20"/>
      <c r="F308" s="126">
        <v>5798869.99</v>
      </c>
      <c r="G308" s="54">
        <f t="shared" si="25"/>
        <v>58.707877267312305</v>
      </c>
      <c r="H308" s="54" t="e">
        <f t="shared" si="26"/>
        <v>#DIV/0!</v>
      </c>
    </row>
    <row r="309" spans="1:8" ht="24.75" customHeight="1">
      <c r="A309" s="18"/>
      <c r="B309" s="28" t="s">
        <v>253</v>
      </c>
      <c r="C309" s="21">
        <f>C200+C276</f>
        <v>51166541</v>
      </c>
      <c r="D309" s="21">
        <f>D200+D276</f>
        <v>64164661</v>
      </c>
      <c r="E309" s="21">
        <f>E200+E276</f>
        <v>64164661</v>
      </c>
      <c r="F309" s="124">
        <f>F200+F276</f>
        <v>47538891.24000001</v>
      </c>
      <c r="G309" s="56">
        <f>F309/C309*100</f>
        <v>92.91011334926863</v>
      </c>
      <c r="H309" s="56">
        <f>F309/E309*100</f>
        <v>74.08889955796698</v>
      </c>
    </row>
    <row r="310" ht="25.5" customHeight="1"/>
  </sheetData>
  <sheetProtection/>
  <mergeCells count="32">
    <mergeCell ref="G197:H197"/>
    <mergeCell ref="A32:B32"/>
    <mergeCell ref="A36:B36"/>
    <mergeCell ref="A37:B37"/>
    <mergeCell ref="A38:B38"/>
    <mergeCell ref="A15:B15"/>
    <mergeCell ref="A18:B18"/>
    <mergeCell ref="A20:B20"/>
    <mergeCell ref="A21:B21"/>
    <mergeCell ref="A31:B31"/>
    <mergeCell ref="G242:H242"/>
    <mergeCell ref="G292:H292"/>
    <mergeCell ref="A7:E7"/>
    <mergeCell ref="F1:H1"/>
    <mergeCell ref="G13:H13"/>
    <mergeCell ref="A14:B14"/>
    <mergeCell ref="A5:H5"/>
    <mergeCell ref="A6:H6"/>
    <mergeCell ref="A16:B16"/>
    <mergeCell ref="A17:B17"/>
    <mergeCell ref="A19:H19"/>
    <mergeCell ref="A23:H23"/>
    <mergeCell ref="A25:H25"/>
    <mergeCell ref="A22:B22"/>
    <mergeCell ref="A24:B24"/>
    <mergeCell ref="A27:B27"/>
    <mergeCell ref="A39:B39"/>
    <mergeCell ref="A33:B33"/>
    <mergeCell ref="G42:H42"/>
    <mergeCell ref="A35:B35"/>
    <mergeCell ref="A26:H26"/>
    <mergeCell ref="A28:B28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="140" zoomScaleNormal="140" workbookViewId="0" topLeftCell="A16">
      <selection activeCell="F23" sqref="F23"/>
    </sheetView>
  </sheetViews>
  <sheetFormatPr defaultColWidth="9.140625" defaultRowHeight="12.75"/>
  <cols>
    <col min="1" max="1" width="8.00390625" style="2" customWidth="1"/>
    <col min="2" max="2" width="34.7109375" style="2" customWidth="1"/>
    <col min="3" max="5" width="8.7109375" style="2" customWidth="1"/>
    <col min="6" max="6" width="10.140625" style="2" customWidth="1"/>
    <col min="7" max="8" width="5.57421875" style="50" customWidth="1"/>
    <col min="9" max="16384" width="9.140625" style="2" customWidth="1"/>
  </cols>
  <sheetData>
    <row r="1" spans="1:2" ht="51.75" customHeight="1">
      <c r="A1" s="105" t="s">
        <v>952</v>
      </c>
      <c r="B1" s="12"/>
    </row>
    <row r="2" spans="3:8" ht="22.5" customHeight="1">
      <c r="C2" s="8"/>
      <c r="D2" s="8"/>
      <c r="E2" s="8"/>
      <c r="F2" s="8"/>
      <c r="G2" s="154"/>
      <c r="H2" s="154"/>
    </row>
    <row r="3" spans="1:8" ht="30" customHeight="1">
      <c r="A3" s="92" t="s">
        <v>843</v>
      </c>
      <c r="B3" s="92" t="s">
        <v>844</v>
      </c>
      <c r="C3" s="97" t="s">
        <v>962</v>
      </c>
      <c r="D3" s="48" t="s">
        <v>1078</v>
      </c>
      <c r="E3" s="48" t="s">
        <v>1079</v>
      </c>
      <c r="F3" s="48" t="s">
        <v>1080</v>
      </c>
      <c r="G3" s="55" t="s">
        <v>841</v>
      </c>
      <c r="H3" s="55" t="s">
        <v>842</v>
      </c>
    </row>
    <row r="4" spans="1:8" s="50" customFormat="1" ht="9.7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99" t="s">
        <v>845</v>
      </c>
      <c r="B5" s="100" t="s">
        <v>846</v>
      </c>
      <c r="C5" s="20">
        <f>'TABLICA 1-3'!C46+'TABLICA 1-3'!C100+'TABLICA 1-3'!C101+'TABLICA 1-3'!C115+'TABLICA 1-3'!C116+'TABLICA 1-3'!C118+'TABLICA 1-3'!C122+'TABLICA 1-3'!C128+'TABLICA 1-3'!C130+'TABLICA 1-3'!C134+'TABLICA 1-3'!C144+'TABLICA 1-3'!C176+'TABLICA 1-3'!C180+'TABLICA 1-3'!C107</f>
        <v>26890344</v>
      </c>
      <c r="D5" s="20">
        <f>'TABLICA 1-3'!D46+'TABLICA 1-3'!D100+'TABLICA 1-3'!D101+'TABLICA 1-3'!D115+'TABLICA 1-3'!D116+'TABLICA 1-3'!D118+'TABLICA 1-3'!D122+'TABLICA 1-3'!D128+'TABLICA 1-3'!D130+'TABLICA 1-3'!D134+'TABLICA 1-3'!D144+'TABLICA 1-3'!D176+'TABLICA 1-3'!D180+'TABLICA 1-3'!D107+5000</f>
        <v>25733000</v>
      </c>
      <c r="E5" s="20">
        <f>'TABLICA 1-3'!E46+'TABLICA 1-3'!E100+'TABLICA 1-3'!E101+'TABLICA 1-3'!E115+'TABLICA 1-3'!E116+'TABLICA 1-3'!E118+'TABLICA 1-3'!E122+'TABLICA 1-3'!E128+'TABLICA 1-3'!E130+'TABLICA 1-3'!E134+'TABLICA 1-3'!E144+'TABLICA 1-3'!E176+'TABLICA 1-3'!E180+'TABLICA 1-3'!E107+5000</f>
        <v>25733000</v>
      </c>
      <c r="F5" s="126">
        <f>'TABLICA 1-3'!F46+'TABLICA 1-3'!F100+'TABLICA 1-3'!F101+'TABLICA 1-3'!F115+'TABLICA 1-3'!F116+'TABLICA 1-3'!F118+'TABLICA 1-3'!F122+'TABLICA 1-3'!F128+'TABLICA 1-3'!F130+'TABLICA 1-3'!F134+'TABLICA 1-3'!F144+'TABLICA 1-3'!F176+'TABLICA 1-3'!F180+'TABLICA 1-3'!F107+18976.5-0.11</f>
        <v>29390147.579999994</v>
      </c>
      <c r="G5" s="54">
        <f aca="true" t="shared" si="0" ref="G5:G10">F5/C5*100</f>
        <v>109.29628709844692</v>
      </c>
      <c r="H5" s="54">
        <f aca="true" t="shared" si="1" ref="H5:H11">F5/E5*100</f>
        <v>114.21189748571872</v>
      </c>
    </row>
    <row r="6" spans="1:8" ht="18" customHeight="1">
      <c r="A6" s="99" t="s">
        <v>847</v>
      </c>
      <c r="B6" s="100" t="s">
        <v>848</v>
      </c>
      <c r="C6" s="20">
        <f>'TABLICA 1-3'!C102+'TABLICA 1-3'!C103+'TABLICA 1-3'!C117+'TABLICA 1-3'!C142+'TABLICA 1-3'!C143+'TABLICA 1-3'!C159+16744</f>
        <v>7206539</v>
      </c>
      <c r="D6" s="20">
        <f>'TABLICA 1-3'!D102+'TABLICA 1-3'!D103+'TABLICA 1-3'!D117+'TABLICA 1-3'!D142+'TABLICA 1-3'!D143+'TABLICA 1-3'!D159+'TABLICA 1-3'!D109+'TABLICA 1-3'!D145+'TABLICA 1-3'!D146-795000</f>
        <v>9627100</v>
      </c>
      <c r="E6" s="20">
        <f>'TABLICA 1-3'!E102+'TABLICA 1-3'!E103+'TABLICA 1-3'!E117+'TABLICA 1-3'!E142+'TABLICA 1-3'!E143+'TABLICA 1-3'!E159+'TABLICA 1-3'!E109+'TABLICA 1-3'!E145+'TABLICA 1-3'!E146-795000</f>
        <v>9627100</v>
      </c>
      <c r="F6" s="126">
        <f>'TABLICA 1-3'!F158+'TABLICA 1-3'!F102+'TABLICA 1-3'!F103+'TABLICA 1-3'!F109+'TABLICA 1-3'!F117+'TABLICA 1-3'!F143+0.11</f>
        <v>7833794.5600000005</v>
      </c>
      <c r="G6" s="54">
        <f t="shared" si="0"/>
        <v>108.70397787342856</v>
      </c>
      <c r="H6" s="54">
        <f t="shared" si="1"/>
        <v>81.37231939005515</v>
      </c>
    </row>
    <row r="7" spans="1:8" ht="18" customHeight="1">
      <c r="A7" s="99" t="s">
        <v>849</v>
      </c>
      <c r="B7" s="100" t="s">
        <v>850</v>
      </c>
      <c r="C7" s="20">
        <f>'TABLICA 1-3'!C111+'TABLICA 1-3'!C120+'TABLICA 1-3'!C121+'TABLICA 1-3'!C123+'TABLICA 1-3'!C132+'TABLICA 1-3'!C133+'TABLICA 1-3'!C138+'TABLICA 1-3'!C140+'TABLICA 1-3'!C150+'TABLICA 1-3'!C152</f>
        <v>9509769</v>
      </c>
      <c r="D7" s="20">
        <f>'TABLICA 1-3'!D111+'TABLICA 1-3'!D120+'TABLICA 1-3'!D121+'TABLICA 1-3'!D123+'TABLICA 1-3'!D132+'TABLICA 1-3'!D133+'TABLICA 1-3'!D138+'TABLICA 1-3'!D140+'TABLICA 1-3'!D150+'TABLICA 1-3'!D152+795000</f>
        <v>10185000</v>
      </c>
      <c r="E7" s="20">
        <f>'TABLICA 1-3'!E111+'TABLICA 1-3'!E120+'TABLICA 1-3'!E121+'TABLICA 1-3'!E123+'TABLICA 1-3'!E132+'TABLICA 1-3'!E133+'TABLICA 1-3'!E138+'TABLICA 1-3'!E140+'TABLICA 1-3'!E150+'TABLICA 1-3'!E152+795000</f>
        <v>10185000</v>
      </c>
      <c r="F7" s="126">
        <f>'TABLICA 1-3'!F111+'TABLICA 1-3'!F120+'TABLICA 1-3'!F121+'TABLICA 1-3'!F123+'TABLICA 1-3'!F132+'TABLICA 1-3'!F133+'TABLICA 1-3'!F138+'TABLICA 1-3'!F140+'TABLICA 1-3'!F150+'TABLICA 1-3'!F152+787167</f>
        <v>8085946.45</v>
      </c>
      <c r="G7" s="54">
        <f t="shared" si="0"/>
        <v>85.02779037009206</v>
      </c>
      <c r="H7" s="54">
        <f t="shared" si="1"/>
        <v>79.39073588610702</v>
      </c>
    </row>
    <row r="8" spans="1:8" ht="18" customHeight="1">
      <c r="A8" s="99" t="s">
        <v>851</v>
      </c>
      <c r="B8" s="100" t="s">
        <v>852</v>
      </c>
      <c r="C8" s="20">
        <f>'TABLICA 1-3'!C66</f>
        <v>10739270</v>
      </c>
      <c r="D8" s="20">
        <f>'TABLICA 1-3'!D66</f>
        <v>11814500</v>
      </c>
      <c r="E8" s="20">
        <f>'TABLICA 1-3'!E66</f>
        <v>11814500</v>
      </c>
      <c r="F8" s="126">
        <f>'TABLICA 1-3'!F66</f>
        <v>2065313.12</v>
      </c>
      <c r="G8" s="54">
        <f t="shared" si="0"/>
        <v>19.231410701099797</v>
      </c>
      <c r="H8" s="54">
        <f t="shared" si="1"/>
        <v>17.481172457573322</v>
      </c>
    </row>
    <row r="9" spans="1:8" ht="18" customHeight="1">
      <c r="A9" s="99" t="s">
        <v>853</v>
      </c>
      <c r="B9" s="100" t="s">
        <v>854</v>
      </c>
      <c r="C9" s="20">
        <f>'TABLICA 1-3'!C166</f>
        <v>385327</v>
      </c>
      <c r="D9" s="20">
        <f>'TABLICA 1-3'!D166</f>
        <v>1454261</v>
      </c>
      <c r="E9" s="20">
        <f>'TABLICA 1-3'!E166</f>
        <v>1454261</v>
      </c>
      <c r="F9" s="126">
        <f>'TABLICA 1-3'!F166</f>
        <v>1555831.08</v>
      </c>
      <c r="G9" s="54">
        <f t="shared" si="0"/>
        <v>403.7690273456052</v>
      </c>
      <c r="H9" s="54">
        <f t="shared" si="1"/>
        <v>106.98430886890318</v>
      </c>
    </row>
    <row r="10" spans="1:8" ht="18" customHeight="1">
      <c r="A10" s="99" t="s">
        <v>855</v>
      </c>
      <c r="B10" s="100" t="s">
        <v>856</v>
      </c>
      <c r="C10" s="20">
        <f>'TABLICA 1-3'!C181</f>
        <v>20707</v>
      </c>
      <c r="D10" s="20">
        <f>'TABLICA 1-3'!D181</f>
        <v>120000</v>
      </c>
      <c r="E10" s="20">
        <f>'TABLICA 1-3'!E181</f>
        <v>120000</v>
      </c>
      <c r="F10" s="126">
        <f>'TABLICA 1-3'!F181+'TABLICA 1-3'!F145</f>
        <v>23313.489999999998</v>
      </c>
      <c r="G10" s="54">
        <f t="shared" si="0"/>
        <v>112.58748249384266</v>
      </c>
      <c r="H10" s="54">
        <f t="shared" si="1"/>
        <v>19.42790833333333</v>
      </c>
    </row>
    <row r="11" spans="1:8" ht="30" customHeight="1">
      <c r="A11" s="182" t="s">
        <v>857</v>
      </c>
      <c r="B11" s="183"/>
      <c r="C11" s="21">
        <f>SUM(C5:C10)</f>
        <v>54751956</v>
      </c>
      <c r="D11" s="21">
        <f>SUM(D5:D10)</f>
        <v>58933861</v>
      </c>
      <c r="E11" s="21">
        <f>SUM(E5:E10)</f>
        <v>58933861</v>
      </c>
      <c r="F11" s="124">
        <f>SUM(F5:F10)</f>
        <v>48954346.279999994</v>
      </c>
      <c r="G11" s="56">
        <f>F11/C11*100</f>
        <v>89.41113680029987</v>
      </c>
      <c r="H11" s="56">
        <f t="shared" si="1"/>
        <v>83.06658591399602</v>
      </c>
    </row>
    <row r="12" ht="99" customHeight="1"/>
    <row r="13" spans="1:2" ht="28.5" customHeight="1">
      <c r="A13" s="105" t="s">
        <v>953</v>
      </c>
      <c r="B13" s="12"/>
    </row>
    <row r="14" spans="3:8" ht="22.5" customHeight="1">
      <c r="C14" s="8"/>
      <c r="D14" s="8"/>
      <c r="E14" s="8"/>
      <c r="F14" s="8"/>
      <c r="G14" s="154"/>
      <c r="H14" s="154"/>
    </row>
    <row r="15" spans="1:8" ht="30" customHeight="1">
      <c r="A15" s="92" t="s">
        <v>843</v>
      </c>
      <c r="B15" s="92" t="s">
        <v>844</v>
      </c>
      <c r="C15" s="97" t="s">
        <v>962</v>
      </c>
      <c r="D15" s="48" t="s">
        <v>1078</v>
      </c>
      <c r="E15" s="48" t="s">
        <v>1079</v>
      </c>
      <c r="F15" s="48" t="s">
        <v>1080</v>
      </c>
      <c r="G15" s="55" t="s">
        <v>841</v>
      </c>
      <c r="H15" s="55" t="s">
        <v>842</v>
      </c>
    </row>
    <row r="16" spans="1:8" s="50" customFormat="1" ht="9.75" customHeight="1">
      <c r="A16" s="98">
        <v>1</v>
      </c>
      <c r="B16" s="98">
        <v>2</v>
      </c>
      <c r="C16" s="55">
        <v>3</v>
      </c>
      <c r="D16" s="55">
        <v>4</v>
      </c>
      <c r="E16" s="55">
        <v>5</v>
      </c>
      <c r="F16" s="55">
        <v>6</v>
      </c>
      <c r="G16" s="55">
        <v>7</v>
      </c>
      <c r="H16" s="55">
        <v>8</v>
      </c>
    </row>
    <row r="17" spans="1:8" ht="18" customHeight="1">
      <c r="A17" s="99" t="s">
        <v>845</v>
      </c>
      <c r="B17" s="100" t="s">
        <v>846</v>
      </c>
      <c r="C17" s="20">
        <v>23586315</v>
      </c>
      <c r="D17" s="20">
        <v>29790800</v>
      </c>
      <c r="E17" s="20">
        <v>29790800</v>
      </c>
      <c r="F17" s="126">
        <f>F5</f>
        <v>29390147.579999994</v>
      </c>
      <c r="G17" s="54">
        <f aca="true" t="shared" si="2" ref="G17:G22">F17/C17*100</f>
        <v>124.60677973647006</v>
      </c>
      <c r="H17" s="54">
        <f aca="true" t="shared" si="3" ref="H17:H23">F17/E17*100</f>
        <v>98.65511359211567</v>
      </c>
    </row>
    <row r="18" spans="1:8" ht="18" customHeight="1">
      <c r="A18" s="99" t="s">
        <v>847</v>
      </c>
      <c r="B18" s="100" t="s">
        <v>848</v>
      </c>
      <c r="C18" s="20">
        <v>7164366</v>
      </c>
      <c r="D18" s="20">
        <v>9695100</v>
      </c>
      <c r="E18" s="20">
        <v>9695100</v>
      </c>
      <c r="F18" s="126">
        <f>F6-834.1-2252860.37</f>
        <v>5580100.090000001</v>
      </c>
      <c r="G18" s="54">
        <f t="shared" si="2"/>
        <v>77.88686521598703</v>
      </c>
      <c r="H18" s="54">
        <f t="shared" si="3"/>
        <v>57.555879671174104</v>
      </c>
    </row>
    <row r="19" spans="1:8" ht="18" customHeight="1">
      <c r="A19" s="99" t="s">
        <v>849</v>
      </c>
      <c r="B19" s="100" t="s">
        <v>850</v>
      </c>
      <c r="C19" s="20">
        <v>10074393</v>
      </c>
      <c r="D19" s="20">
        <v>10285000</v>
      </c>
      <c r="E19" s="20">
        <v>10285000</v>
      </c>
      <c r="F19" s="126">
        <f>F7-29101.08-35113.27</f>
        <v>8021732.100000001</v>
      </c>
      <c r="G19" s="54">
        <f t="shared" si="2"/>
        <v>79.62496698312246</v>
      </c>
      <c r="H19" s="54">
        <f t="shared" si="3"/>
        <v>77.99447836655324</v>
      </c>
    </row>
    <row r="20" spans="1:8" ht="18" customHeight="1">
      <c r="A20" s="99" t="s">
        <v>851</v>
      </c>
      <c r="B20" s="100" t="s">
        <v>852</v>
      </c>
      <c r="C20" s="20">
        <v>9938623</v>
      </c>
      <c r="D20" s="20">
        <v>12819500</v>
      </c>
      <c r="E20" s="20">
        <v>12819500</v>
      </c>
      <c r="F20" s="126">
        <f>F8+1004704.8</f>
        <v>3070017.92</v>
      </c>
      <c r="G20" s="54">
        <f t="shared" si="2"/>
        <v>30.889771349612516</v>
      </c>
      <c r="H20" s="54">
        <f t="shared" si="3"/>
        <v>23.94803167050197</v>
      </c>
    </row>
    <row r="21" spans="1:8" ht="18" customHeight="1">
      <c r="A21" s="99" t="s">
        <v>853</v>
      </c>
      <c r="B21" s="100" t="s">
        <v>854</v>
      </c>
      <c r="C21" s="20">
        <v>382137</v>
      </c>
      <c r="D21" s="20">
        <v>1454261</v>
      </c>
      <c r="E21" s="20">
        <v>1454261</v>
      </c>
      <c r="F21" s="126">
        <f>F9-2251.02-100000</f>
        <v>1453580.06</v>
      </c>
      <c r="G21" s="54">
        <f t="shared" si="2"/>
        <v>380.38192062009176</v>
      </c>
      <c r="H21" s="54">
        <f t="shared" si="3"/>
        <v>99.95317621802414</v>
      </c>
    </row>
    <row r="22" spans="1:8" ht="18" customHeight="1">
      <c r="A22" s="99" t="s">
        <v>855</v>
      </c>
      <c r="B22" s="100" t="s">
        <v>856</v>
      </c>
      <c r="C22" s="20">
        <v>20707</v>
      </c>
      <c r="D22" s="20">
        <v>120000</v>
      </c>
      <c r="E22" s="20">
        <v>120000</v>
      </c>
      <c r="F22" s="126">
        <f>F10</f>
        <v>23313.489999999998</v>
      </c>
      <c r="G22" s="54">
        <f t="shared" si="2"/>
        <v>112.58748249384266</v>
      </c>
      <c r="H22" s="54">
        <f t="shared" si="3"/>
        <v>19.42790833333333</v>
      </c>
    </row>
    <row r="23" spans="1:8" ht="30" customHeight="1">
      <c r="A23" s="182" t="s">
        <v>858</v>
      </c>
      <c r="B23" s="183"/>
      <c r="C23" s="21">
        <f>SUM(C17:C22)</f>
        <v>51166541</v>
      </c>
      <c r="D23" s="21">
        <f>SUM(D17:D22)</f>
        <v>64164661</v>
      </c>
      <c r="E23" s="21">
        <f>SUM(E17:E22)</f>
        <v>64164661</v>
      </c>
      <c r="F23" s="124">
        <f>SUM(F17:F22)</f>
        <v>47538891.24</v>
      </c>
      <c r="G23" s="56">
        <f>F23/C23*100</f>
        <v>92.91011334926861</v>
      </c>
      <c r="H23" s="56">
        <f t="shared" si="3"/>
        <v>74.08889955796697</v>
      </c>
    </row>
    <row r="24" ht="99" customHeight="1"/>
    <row r="25" ht="54" customHeight="1"/>
    <row r="26" ht="72.75" customHeight="1"/>
    <row r="27" ht="95.25" customHeight="1"/>
    <row r="28" ht="25.5" customHeight="1"/>
  </sheetData>
  <sheetProtection/>
  <mergeCells count="4">
    <mergeCell ref="G2:H2"/>
    <mergeCell ref="A11:B11"/>
    <mergeCell ref="G14:H14"/>
    <mergeCell ref="A23:B23"/>
  </mergeCells>
  <printOptions/>
  <pageMargins left="0.7480314960629921" right="0.3937007874015748" top="0.9448818897637796" bottom="0.5905511811023623" header="0.5118110236220472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="140" zoomScaleNormal="140" workbookViewId="0" topLeftCell="A1">
      <selection activeCell="F42" sqref="F42"/>
    </sheetView>
  </sheetViews>
  <sheetFormatPr defaultColWidth="9.140625" defaultRowHeight="12.75"/>
  <cols>
    <col min="1" max="1" width="6.8515625" style="2" customWidth="1"/>
    <col min="2" max="2" width="36.28125" style="2" customWidth="1"/>
    <col min="3" max="6" width="8.57421875" style="2" customWidth="1"/>
    <col min="7" max="8" width="5.421875" style="50" customWidth="1"/>
    <col min="9" max="16384" width="9.140625" style="2" customWidth="1"/>
  </cols>
  <sheetData>
    <row r="1" spans="1:2" ht="22.5" customHeight="1">
      <c r="A1" s="105" t="s">
        <v>954</v>
      </c>
      <c r="B1" s="12"/>
    </row>
    <row r="2" spans="3:8" ht="9.75" customHeight="1">
      <c r="C2" s="8"/>
      <c r="D2" s="8"/>
      <c r="E2" s="8"/>
      <c r="F2" s="8"/>
      <c r="G2" s="154" t="s">
        <v>182</v>
      </c>
      <c r="H2" s="154"/>
    </row>
    <row r="3" spans="1:8" ht="26.25" customHeight="1">
      <c r="A3" s="92" t="s">
        <v>955</v>
      </c>
      <c r="B3" s="92" t="s">
        <v>844</v>
      </c>
      <c r="C3" s="97" t="s">
        <v>962</v>
      </c>
      <c r="D3" s="48" t="s">
        <v>1078</v>
      </c>
      <c r="E3" s="48" t="s">
        <v>1079</v>
      </c>
      <c r="F3" s="48" t="s">
        <v>1080</v>
      </c>
      <c r="G3" s="55" t="s">
        <v>841</v>
      </c>
      <c r="H3" s="55" t="s">
        <v>842</v>
      </c>
    </row>
    <row r="4" spans="1:8" s="50" customFormat="1" ht="9.7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18" customHeight="1">
      <c r="A5" s="101" t="s">
        <v>859</v>
      </c>
      <c r="B5" s="102" t="s">
        <v>860</v>
      </c>
      <c r="C5" s="93">
        <f>SUM(C6:C8)</f>
        <v>10641070</v>
      </c>
      <c r="D5" s="93">
        <f>SUM(D6:D8)</f>
        <v>12041561</v>
      </c>
      <c r="E5" s="93">
        <f>SUM(E6:E8)</f>
        <v>12044461</v>
      </c>
      <c r="F5" s="93">
        <f>SUM(F6:F8)</f>
        <v>10855754</v>
      </c>
      <c r="G5" s="54">
        <f>F5/C5*100</f>
        <v>102.01750387883925</v>
      </c>
      <c r="H5" s="54">
        <f>F5/E5*100</f>
        <v>90.13067500488398</v>
      </c>
    </row>
    <row r="6" spans="1:8" ht="18" customHeight="1">
      <c r="A6" s="99" t="s">
        <v>861</v>
      </c>
      <c r="B6" s="100" t="s">
        <v>862</v>
      </c>
      <c r="C6" s="20">
        <v>5994376</v>
      </c>
      <c r="D6" s="20">
        <v>8299261</v>
      </c>
      <c r="E6" s="20">
        <f>8299261-39160</f>
        <v>8260101</v>
      </c>
      <c r="F6" s="20">
        <v>7555030</v>
      </c>
      <c r="G6" s="54">
        <f>F6/C6*100</f>
        <v>126.03530375805589</v>
      </c>
      <c r="H6" s="54">
        <f>F6/E6*100</f>
        <v>91.46413585015486</v>
      </c>
    </row>
    <row r="7" spans="1:8" ht="18" customHeight="1">
      <c r="A7" s="99" t="s">
        <v>863</v>
      </c>
      <c r="B7" s="100" t="s">
        <v>864</v>
      </c>
      <c r="C7" s="20">
        <v>4351194</v>
      </c>
      <c r="D7" s="20">
        <v>3367300</v>
      </c>
      <c r="E7" s="20">
        <f>3367300+42060</f>
        <v>3409360</v>
      </c>
      <c r="F7" s="20">
        <v>2961695</v>
      </c>
      <c r="G7" s="54">
        <f>F7/C7*100</f>
        <v>68.06625951405523</v>
      </c>
      <c r="H7" s="54">
        <f>F7/E7*100</f>
        <v>86.8695297651172</v>
      </c>
    </row>
    <row r="8" spans="1:8" ht="18" customHeight="1">
      <c r="A8" s="99" t="s">
        <v>865</v>
      </c>
      <c r="B8" s="100" t="s">
        <v>866</v>
      </c>
      <c r="C8" s="20">
        <v>295500</v>
      </c>
      <c r="D8" s="20">
        <v>375000</v>
      </c>
      <c r="E8" s="20">
        <v>375000</v>
      </c>
      <c r="F8" s="20">
        <v>339029</v>
      </c>
      <c r="G8" s="54">
        <f>F8/C8*100</f>
        <v>114.73062605752962</v>
      </c>
      <c r="H8" s="54">
        <f>F8/E8*100</f>
        <v>90.40773333333333</v>
      </c>
    </row>
    <row r="9" spans="1:8" ht="18" customHeight="1">
      <c r="A9" s="101" t="s">
        <v>867</v>
      </c>
      <c r="B9" s="102" t="s">
        <v>868</v>
      </c>
      <c r="C9" s="93">
        <f>SUM(C10:C12)</f>
        <v>1831189</v>
      </c>
      <c r="D9" s="93">
        <f>SUM(D10:D12)</f>
        <v>2120000</v>
      </c>
      <c r="E9" s="93">
        <f>SUM(E10:E12)</f>
        <v>2174550</v>
      </c>
      <c r="F9" s="93">
        <f>SUM(F10:F12)</f>
        <v>2047881</v>
      </c>
      <c r="G9" s="54">
        <f aca="true" t="shared" si="0" ref="G9:G19">F9/C9*100</f>
        <v>111.83340441647476</v>
      </c>
      <c r="H9" s="54">
        <f aca="true" t="shared" si="1" ref="H9:H19">F9/E9*100</f>
        <v>94.1749327447058</v>
      </c>
    </row>
    <row r="10" spans="1:8" ht="18" customHeight="1">
      <c r="A10" s="99" t="s">
        <v>869</v>
      </c>
      <c r="B10" s="100" t="s">
        <v>870</v>
      </c>
      <c r="C10" s="20">
        <v>221189</v>
      </c>
      <c r="D10" s="20">
        <v>270000</v>
      </c>
      <c r="E10" s="20">
        <v>270000</v>
      </c>
      <c r="F10" s="20">
        <v>166471</v>
      </c>
      <c r="G10" s="54">
        <f t="shared" si="0"/>
        <v>75.26188011157878</v>
      </c>
      <c r="H10" s="54">
        <f t="shared" si="1"/>
        <v>61.65592592592593</v>
      </c>
    </row>
    <row r="11" spans="1:8" ht="18" customHeight="1">
      <c r="A11" s="99" t="s">
        <v>871</v>
      </c>
      <c r="B11" s="100" t="s">
        <v>872</v>
      </c>
      <c r="C11" s="20">
        <v>1600000</v>
      </c>
      <c r="D11" s="20">
        <v>1820000</v>
      </c>
      <c r="E11" s="20">
        <f>1820000+54550</f>
        <v>1874550</v>
      </c>
      <c r="F11" s="20">
        <v>1854535</v>
      </c>
      <c r="G11" s="54">
        <f t="shared" si="0"/>
        <v>115.90843749999999</v>
      </c>
      <c r="H11" s="54">
        <f t="shared" si="1"/>
        <v>98.9322770798325</v>
      </c>
    </row>
    <row r="12" spans="1:8" ht="18" customHeight="1">
      <c r="A12" s="99" t="s">
        <v>873</v>
      </c>
      <c r="B12" s="100" t="s">
        <v>874</v>
      </c>
      <c r="C12" s="20">
        <v>10000</v>
      </c>
      <c r="D12" s="20">
        <v>30000</v>
      </c>
      <c r="E12" s="20">
        <v>30000</v>
      </c>
      <c r="F12" s="20">
        <v>26875</v>
      </c>
      <c r="G12" s="54">
        <f t="shared" si="0"/>
        <v>268.75</v>
      </c>
      <c r="H12" s="54">
        <f t="shared" si="1"/>
        <v>89.58333333333334</v>
      </c>
    </row>
    <row r="13" spans="1:8" ht="18" customHeight="1">
      <c r="A13" s="101" t="s">
        <v>875</v>
      </c>
      <c r="B13" s="102" t="s">
        <v>876</v>
      </c>
      <c r="C13" s="93">
        <f>SUM(C14:C16)</f>
        <v>5051287</v>
      </c>
      <c r="D13" s="93">
        <f>SUM(D14:D16)</f>
        <v>4930500</v>
      </c>
      <c r="E13" s="93">
        <f>SUM(E14:E16)</f>
        <v>4930500</v>
      </c>
      <c r="F13" s="93">
        <f>SUM(F14:F16)</f>
        <v>4348252</v>
      </c>
      <c r="G13" s="54">
        <f t="shared" si="0"/>
        <v>86.08206185869066</v>
      </c>
      <c r="H13" s="54">
        <f t="shared" si="1"/>
        <v>88.19089341851739</v>
      </c>
    </row>
    <row r="14" spans="1:8" ht="18" customHeight="1">
      <c r="A14" s="99" t="s">
        <v>927</v>
      </c>
      <c r="B14" s="100" t="s">
        <v>928</v>
      </c>
      <c r="C14" s="20">
        <v>0</v>
      </c>
      <c r="D14" s="20">
        <v>20000</v>
      </c>
      <c r="E14" s="20">
        <v>20000</v>
      </c>
      <c r="F14" s="20">
        <v>0</v>
      </c>
      <c r="G14" s="54" t="e">
        <f t="shared" si="0"/>
        <v>#DIV/0!</v>
      </c>
      <c r="H14" s="54">
        <f t="shared" si="1"/>
        <v>0</v>
      </c>
    </row>
    <row r="15" spans="1:8" ht="18" customHeight="1">
      <c r="A15" s="99" t="s">
        <v>877</v>
      </c>
      <c r="B15" s="100" t="s">
        <v>878</v>
      </c>
      <c r="C15" s="20">
        <v>5021287</v>
      </c>
      <c r="D15" s="20">
        <v>4397500</v>
      </c>
      <c r="E15" s="20">
        <v>4397500</v>
      </c>
      <c r="F15" s="20">
        <v>3841764</v>
      </c>
      <c r="G15" s="54">
        <f>F15/C15*100</f>
        <v>76.5095482492835</v>
      </c>
      <c r="H15" s="54">
        <f>F15/E15*100</f>
        <v>87.36245594087549</v>
      </c>
    </row>
    <row r="16" spans="1:8" ht="18" customHeight="1">
      <c r="A16" s="99" t="s">
        <v>879</v>
      </c>
      <c r="B16" s="100" t="s">
        <v>880</v>
      </c>
      <c r="C16" s="20">
        <v>30000</v>
      </c>
      <c r="D16" s="20">
        <v>513000</v>
      </c>
      <c r="E16" s="20">
        <v>513000</v>
      </c>
      <c r="F16" s="20">
        <v>506488</v>
      </c>
      <c r="G16" s="54">
        <f t="shared" si="0"/>
        <v>1688.2933333333333</v>
      </c>
      <c r="H16" s="54">
        <f t="shared" si="1"/>
        <v>98.73060428849902</v>
      </c>
    </row>
    <row r="17" spans="1:8" ht="18" customHeight="1">
      <c r="A17" s="101" t="s">
        <v>881</v>
      </c>
      <c r="B17" s="102" t="s">
        <v>882</v>
      </c>
      <c r="C17" s="93">
        <f>SUM(C18:C19)</f>
        <v>2066136</v>
      </c>
      <c r="D17" s="93">
        <f>SUM(D18:D19)</f>
        <v>8060500</v>
      </c>
      <c r="E17" s="93">
        <f>SUM(E18:E19)</f>
        <v>7850500</v>
      </c>
      <c r="F17" s="93">
        <f>SUM(F18:F19)</f>
        <v>929036</v>
      </c>
      <c r="G17" s="54">
        <f t="shared" si="0"/>
        <v>44.96490066481587</v>
      </c>
      <c r="H17" s="54">
        <f t="shared" si="1"/>
        <v>11.834099738870135</v>
      </c>
    </row>
    <row r="18" spans="1:8" ht="18" customHeight="1">
      <c r="A18" s="99" t="s">
        <v>883</v>
      </c>
      <c r="B18" s="100" t="s">
        <v>884</v>
      </c>
      <c r="C18" s="20">
        <v>631983</v>
      </c>
      <c r="D18" s="20">
        <v>3630000</v>
      </c>
      <c r="E18" s="20">
        <v>3630000</v>
      </c>
      <c r="F18" s="20">
        <v>32965</v>
      </c>
      <c r="G18" s="54">
        <f t="shared" si="0"/>
        <v>5.216121319719043</v>
      </c>
      <c r="H18" s="54">
        <f t="shared" si="1"/>
        <v>0.9081267217630855</v>
      </c>
    </row>
    <row r="19" spans="1:8" ht="18" customHeight="1">
      <c r="A19" s="99" t="s">
        <v>885</v>
      </c>
      <c r="B19" s="100" t="s">
        <v>886</v>
      </c>
      <c r="C19" s="20">
        <v>1434153</v>
      </c>
      <c r="D19" s="20">
        <v>4430500</v>
      </c>
      <c r="E19" s="20">
        <f>4430500-210000</f>
        <v>4220500</v>
      </c>
      <c r="F19" s="20">
        <v>896071</v>
      </c>
      <c r="G19" s="54">
        <f t="shared" si="0"/>
        <v>62.480851066796916</v>
      </c>
      <c r="H19" s="54">
        <f t="shared" si="1"/>
        <v>21.231394384551592</v>
      </c>
    </row>
    <row r="20" spans="1:8" ht="18" customHeight="1">
      <c r="A20" s="101" t="s">
        <v>887</v>
      </c>
      <c r="B20" s="102" t="s">
        <v>888</v>
      </c>
      <c r="C20" s="93">
        <f>SUM(C21:C24)</f>
        <v>7865862</v>
      </c>
      <c r="D20" s="93">
        <f>SUM(D21:D24)</f>
        <v>12496000</v>
      </c>
      <c r="E20" s="93">
        <f>SUM(E21:E24)</f>
        <v>12882430</v>
      </c>
      <c r="F20" s="93">
        <f>SUM(F21:F24)</f>
        <v>11774633</v>
      </c>
      <c r="G20" s="54">
        <f>F20/C20*100</f>
        <v>149.69284993812502</v>
      </c>
      <c r="H20" s="54">
        <f>F20/E20*100</f>
        <v>91.40071399572906</v>
      </c>
    </row>
    <row r="21" spans="1:8" ht="18" customHeight="1">
      <c r="A21" s="99" t="s">
        <v>889</v>
      </c>
      <c r="B21" s="100" t="s">
        <v>890</v>
      </c>
      <c r="C21" s="20">
        <v>776115</v>
      </c>
      <c r="D21" s="20">
        <v>3710000</v>
      </c>
      <c r="E21" s="20">
        <f>3710000+370</f>
        <v>3710370</v>
      </c>
      <c r="F21" s="20">
        <v>2960360</v>
      </c>
      <c r="G21" s="54">
        <f aca="true" t="shared" si="2" ref="G21:G28">F21/C21*100</f>
        <v>381.4331638996798</v>
      </c>
      <c r="H21" s="54">
        <f aca="true" t="shared" si="3" ref="H21:H28">F21/E21*100</f>
        <v>79.78611297525585</v>
      </c>
    </row>
    <row r="22" spans="1:8" ht="18" customHeight="1">
      <c r="A22" s="99" t="s">
        <v>891</v>
      </c>
      <c r="B22" s="100" t="s">
        <v>892</v>
      </c>
      <c r="C22" s="20">
        <v>0</v>
      </c>
      <c r="D22" s="20">
        <v>50000</v>
      </c>
      <c r="E22" s="20">
        <v>50000</v>
      </c>
      <c r="F22" s="20">
        <v>50000</v>
      </c>
      <c r="G22" s="54" t="e">
        <f>F22/C22*100</f>
        <v>#DIV/0!</v>
      </c>
      <c r="H22" s="54">
        <f>F22/E22*100</f>
        <v>100</v>
      </c>
    </row>
    <row r="23" spans="1:8" ht="18" customHeight="1">
      <c r="A23" s="99" t="s">
        <v>893</v>
      </c>
      <c r="B23" s="100" t="s">
        <v>894</v>
      </c>
      <c r="C23" s="20">
        <v>1884862</v>
      </c>
      <c r="D23" s="20">
        <v>1725000</v>
      </c>
      <c r="E23" s="20">
        <f>1725000+72030</f>
        <v>1797030</v>
      </c>
      <c r="F23" s="20">
        <v>1758015</v>
      </c>
      <c r="G23" s="54">
        <f>F23/C23*100</f>
        <v>93.27022349646818</v>
      </c>
      <c r="H23" s="54">
        <f>F23/E23*100</f>
        <v>97.82891771422848</v>
      </c>
    </row>
    <row r="24" spans="1:8" ht="18" customHeight="1">
      <c r="A24" s="99" t="s">
        <v>895</v>
      </c>
      <c r="B24" s="100" t="s">
        <v>896</v>
      </c>
      <c r="C24" s="20">
        <v>5204885</v>
      </c>
      <c r="D24" s="20">
        <v>7011000</v>
      </c>
      <c r="E24" s="20">
        <f>7011000+314030</f>
        <v>7325030</v>
      </c>
      <c r="F24" s="20">
        <v>7006258</v>
      </c>
      <c r="G24" s="54">
        <f t="shared" si="2"/>
        <v>134.60927570926157</v>
      </c>
      <c r="H24" s="54">
        <f t="shared" si="3"/>
        <v>95.64818164567244</v>
      </c>
    </row>
    <row r="25" spans="1:8" ht="18" customHeight="1">
      <c r="A25" s="101" t="s">
        <v>897</v>
      </c>
      <c r="B25" s="102" t="s">
        <v>898</v>
      </c>
      <c r="C25" s="93">
        <f>SUM(C26:C26)</f>
        <v>916005</v>
      </c>
      <c r="D25" s="93">
        <f>SUM(D26:D26)</f>
        <v>1200000</v>
      </c>
      <c r="E25" s="93">
        <f>SUM(E26:E26)</f>
        <v>1200000</v>
      </c>
      <c r="F25" s="93">
        <f>SUM(F26:F26)</f>
        <v>1060000</v>
      </c>
      <c r="G25" s="54">
        <f t="shared" si="2"/>
        <v>115.71989235866616</v>
      </c>
      <c r="H25" s="54">
        <f t="shared" si="3"/>
        <v>88.33333333333333</v>
      </c>
    </row>
    <row r="26" spans="1:8" ht="18" customHeight="1">
      <c r="A26" s="99" t="s">
        <v>899</v>
      </c>
      <c r="B26" s="100" t="s">
        <v>900</v>
      </c>
      <c r="C26" s="20">
        <v>916005</v>
      </c>
      <c r="D26" s="20">
        <v>1200000</v>
      </c>
      <c r="E26" s="20">
        <v>1200000</v>
      </c>
      <c r="F26" s="20">
        <v>1060000</v>
      </c>
      <c r="G26" s="54">
        <f t="shared" si="2"/>
        <v>115.71989235866616</v>
      </c>
      <c r="H26" s="54">
        <f t="shared" si="3"/>
        <v>88.33333333333333</v>
      </c>
    </row>
    <row r="27" spans="1:8" ht="18" customHeight="1">
      <c r="A27" s="101" t="s">
        <v>901</v>
      </c>
      <c r="B27" s="102" t="s">
        <v>902</v>
      </c>
      <c r="C27" s="93">
        <f>SUM(C28:C30)</f>
        <v>17400721</v>
      </c>
      <c r="D27" s="93">
        <f>SUM(D28:D30)</f>
        <v>14448000</v>
      </c>
      <c r="E27" s="93">
        <f>SUM(E28:E30)</f>
        <v>14334376</v>
      </c>
      <c r="F27" s="93">
        <f>SUM(F28:F30)</f>
        <v>10752772</v>
      </c>
      <c r="G27" s="54">
        <f t="shared" si="2"/>
        <v>61.79497964480897</v>
      </c>
      <c r="H27" s="54">
        <f t="shared" si="3"/>
        <v>75.01388271104372</v>
      </c>
    </row>
    <row r="28" spans="1:8" ht="18" customHeight="1">
      <c r="A28" s="99" t="s">
        <v>925</v>
      </c>
      <c r="B28" s="100" t="s">
        <v>926</v>
      </c>
      <c r="C28" s="20">
        <v>3320565</v>
      </c>
      <c r="D28" s="20">
        <v>2243000</v>
      </c>
      <c r="E28" s="20">
        <f>2243000+14980</f>
        <v>2257980</v>
      </c>
      <c r="F28" s="20">
        <v>1424164</v>
      </c>
      <c r="G28" s="54">
        <f t="shared" si="2"/>
        <v>42.88920710782653</v>
      </c>
      <c r="H28" s="54">
        <f t="shared" si="3"/>
        <v>63.07248071284954</v>
      </c>
    </row>
    <row r="29" spans="1:8" ht="18" customHeight="1">
      <c r="A29" s="99" t="s">
        <v>903</v>
      </c>
      <c r="B29" s="100" t="s">
        <v>904</v>
      </c>
      <c r="C29" s="20">
        <v>13945156</v>
      </c>
      <c r="D29" s="20">
        <v>12055000</v>
      </c>
      <c r="E29" s="20">
        <f>12055000-128604</f>
        <v>11926396</v>
      </c>
      <c r="F29" s="20">
        <v>9207228</v>
      </c>
      <c r="G29" s="54">
        <f aca="true" t="shared" si="4" ref="G29:G35">F29/C29*100</f>
        <v>66.02456078655557</v>
      </c>
      <c r="H29" s="54">
        <f aca="true" t="shared" si="5" ref="H29:H35">F29/E29*100</f>
        <v>77.20042165294528</v>
      </c>
    </row>
    <row r="30" spans="1:8" ht="18" customHeight="1">
      <c r="A30" s="99" t="s">
        <v>905</v>
      </c>
      <c r="B30" s="100" t="s">
        <v>906</v>
      </c>
      <c r="C30" s="20">
        <v>135000</v>
      </c>
      <c r="D30" s="20">
        <v>150000</v>
      </c>
      <c r="E30" s="20">
        <v>150000</v>
      </c>
      <c r="F30" s="20">
        <v>121380</v>
      </c>
      <c r="G30" s="54">
        <f t="shared" si="4"/>
        <v>89.91111111111111</v>
      </c>
      <c r="H30" s="54">
        <f t="shared" si="5"/>
        <v>80.92</v>
      </c>
    </row>
    <row r="31" spans="1:8" ht="18" customHeight="1">
      <c r="A31" s="101" t="s">
        <v>907</v>
      </c>
      <c r="B31" s="102" t="s">
        <v>908</v>
      </c>
      <c r="C31" s="93">
        <f>SUM(C32:C34)</f>
        <v>4596073</v>
      </c>
      <c r="D31" s="93">
        <f>SUM(D32:D34)</f>
        <v>7588100</v>
      </c>
      <c r="E31" s="93">
        <f>SUM(E32:E34)</f>
        <v>7467844</v>
      </c>
      <c r="F31" s="93">
        <f>SUM(F32:F34)</f>
        <v>4870074</v>
      </c>
      <c r="G31" s="54">
        <f>F31/C31*100</f>
        <v>105.96163289834604</v>
      </c>
      <c r="H31" s="54">
        <f>F31/E31*100</f>
        <v>65.21392251900281</v>
      </c>
    </row>
    <row r="32" spans="1:8" ht="18" customHeight="1">
      <c r="A32" s="99" t="s">
        <v>909</v>
      </c>
      <c r="B32" s="100" t="s">
        <v>910</v>
      </c>
      <c r="C32" s="20">
        <v>4317161</v>
      </c>
      <c r="D32" s="20">
        <v>7522100</v>
      </c>
      <c r="E32" s="20">
        <f>7522100-120256</f>
        <v>7401844</v>
      </c>
      <c r="F32" s="20">
        <v>4613311</v>
      </c>
      <c r="G32" s="54">
        <f>F32/C32*100</f>
        <v>106.85983219064565</v>
      </c>
      <c r="H32" s="54">
        <f>F32/E32*100</f>
        <v>62.32650944818615</v>
      </c>
    </row>
    <row r="33" spans="1:8" ht="18" customHeight="1">
      <c r="A33" s="99" t="s">
        <v>911</v>
      </c>
      <c r="B33" s="100" t="s">
        <v>912</v>
      </c>
      <c r="C33" s="20">
        <v>36471</v>
      </c>
      <c r="D33" s="20">
        <v>66000</v>
      </c>
      <c r="E33" s="20">
        <v>66000</v>
      </c>
      <c r="F33" s="20">
        <v>20412</v>
      </c>
      <c r="G33" s="54">
        <f>F33/C33*100</f>
        <v>55.96775520276383</v>
      </c>
      <c r="H33" s="54">
        <f>F33/E33*100</f>
        <v>30.927272727272726</v>
      </c>
    </row>
    <row r="34" spans="1:8" ht="18" customHeight="1">
      <c r="A34" s="99" t="s">
        <v>985</v>
      </c>
      <c r="B34" s="100" t="s">
        <v>986</v>
      </c>
      <c r="C34" s="20">
        <v>242441</v>
      </c>
      <c r="D34" s="20">
        <v>0</v>
      </c>
      <c r="E34" s="20">
        <v>0</v>
      </c>
      <c r="F34" s="20">
        <v>236351</v>
      </c>
      <c r="G34" s="54">
        <f>F34/C34*100</f>
        <v>97.48804863863786</v>
      </c>
      <c r="H34" s="54" t="e">
        <f>F34/E34*100</f>
        <v>#DIV/0!</v>
      </c>
    </row>
    <row r="35" spans="1:8" ht="18" customHeight="1">
      <c r="A35" s="101" t="s">
        <v>913</v>
      </c>
      <c r="B35" s="102" t="s">
        <v>914</v>
      </c>
      <c r="C35" s="93">
        <f>SUM(C36:C41)</f>
        <v>798198</v>
      </c>
      <c r="D35" s="93">
        <f>SUM(D36:D41)</f>
        <v>1280000</v>
      </c>
      <c r="E35" s="93">
        <f>SUM(E36:E41)</f>
        <v>1280000</v>
      </c>
      <c r="F35" s="93">
        <f>SUM(F36:F41)</f>
        <v>900489</v>
      </c>
      <c r="G35" s="54">
        <f t="shared" si="4"/>
        <v>112.8152413310983</v>
      </c>
      <c r="H35" s="54">
        <f t="shared" si="5"/>
        <v>70.350703125</v>
      </c>
    </row>
    <row r="36" spans="1:8" ht="18" customHeight="1">
      <c r="A36" s="99" t="s">
        <v>915</v>
      </c>
      <c r="B36" s="100" t="s">
        <v>916</v>
      </c>
      <c r="C36" s="20">
        <v>58000</v>
      </c>
      <c r="D36" s="20">
        <v>65000</v>
      </c>
      <c r="E36" s="20">
        <v>65000</v>
      </c>
      <c r="F36" s="20">
        <v>60000</v>
      </c>
      <c r="G36" s="54">
        <f aca="true" t="shared" si="6" ref="G36:G42">F36/C36*100</f>
        <v>103.44827586206897</v>
      </c>
      <c r="H36" s="54">
        <f aca="true" t="shared" si="7" ref="H36:H42">F36/E36*100</f>
        <v>92.3076923076923</v>
      </c>
    </row>
    <row r="37" spans="1:8" ht="18" customHeight="1">
      <c r="A37" s="99" t="s">
        <v>929</v>
      </c>
      <c r="B37" s="100" t="s">
        <v>930</v>
      </c>
      <c r="C37" s="20">
        <v>0</v>
      </c>
      <c r="D37" s="20">
        <v>100000</v>
      </c>
      <c r="E37" s="20">
        <v>100000</v>
      </c>
      <c r="F37" s="20">
        <v>0</v>
      </c>
      <c r="G37" s="54" t="e">
        <f t="shared" si="6"/>
        <v>#DIV/0!</v>
      </c>
      <c r="H37" s="54">
        <f t="shared" si="7"/>
        <v>0</v>
      </c>
    </row>
    <row r="38" spans="1:8" ht="18" customHeight="1">
      <c r="A38" s="99" t="s">
        <v>917</v>
      </c>
      <c r="B38" s="100" t="s">
        <v>918</v>
      </c>
      <c r="C38" s="20">
        <v>212400</v>
      </c>
      <c r="D38" s="20">
        <v>340000</v>
      </c>
      <c r="E38" s="20">
        <v>340000</v>
      </c>
      <c r="F38" s="20">
        <v>159000</v>
      </c>
      <c r="G38" s="54">
        <f t="shared" si="6"/>
        <v>74.85875706214689</v>
      </c>
      <c r="H38" s="54">
        <f t="shared" si="7"/>
        <v>46.76470588235294</v>
      </c>
    </row>
    <row r="39" spans="1:8" ht="18" customHeight="1">
      <c r="A39" s="99" t="s">
        <v>919</v>
      </c>
      <c r="B39" s="100" t="s">
        <v>920</v>
      </c>
      <c r="C39" s="20">
        <v>4750</v>
      </c>
      <c r="D39" s="20">
        <v>20000</v>
      </c>
      <c r="E39" s="20">
        <v>20000</v>
      </c>
      <c r="F39" s="20">
        <v>5150</v>
      </c>
      <c r="G39" s="54">
        <f t="shared" si="6"/>
        <v>108.42105263157895</v>
      </c>
      <c r="H39" s="54">
        <f t="shared" si="7"/>
        <v>25.75</v>
      </c>
    </row>
    <row r="40" spans="1:8" ht="18" customHeight="1">
      <c r="A40" s="99" t="s">
        <v>921</v>
      </c>
      <c r="B40" s="100" t="s">
        <v>922</v>
      </c>
      <c r="C40" s="20">
        <v>323633</v>
      </c>
      <c r="D40" s="20">
        <v>525000</v>
      </c>
      <c r="E40" s="20">
        <v>525000</v>
      </c>
      <c r="F40" s="20">
        <v>448107</v>
      </c>
      <c r="G40" s="54">
        <f t="shared" si="6"/>
        <v>138.46146715569796</v>
      </c>
      <c r="H40" s="54">
        <f t="shared" si="7"/>
        <v>85.35371428571429</v>
      </c>
    </row>
    <row r="41" spans="1:8" ht="18" customHeight="1">
      <c r="A41" s="99" t="s">
        <v>923</v>
      </c>
      <c r="B41" s="100" t="s">
        <v>924</v>
      </c>
      <c r="C41" s="20">
        <v>199415</v>
      </c>
      <c r="D41" s="20">
        <v>230000</v>
      </c>
      <c r="E41" s="20">
        <v>230000</v>
      </c>
      <c r="F41" s="20">
        <v>228232</v>
      </c>
      <c r="G41" s="54">
        <f t="shared" si="6"/>
        <v>114.45076849785623</v>
      </c>
      <c r="H41" s="54">
        <f t="shared" si="7"/>
        <v>99.23130434782608</v>
      </c>
    </row>
    <row r="42" spans="1:8" ht="30" customHeight="1">
      <c r="A42" s="182" t="s">
        <v>858</v>
      </c>
      <c r="B42" s="183"/>
      <c r="C42" s="21">
        <f>C5+C9+C13+C17+C20+C25+C27+C31+C35</f>
        <v>51166541</v>
      </c>
      <c r="D42" s="21">
        <f>D5+D9+D13+D17+D20+D25+D27+D31+D35</f>
        <v>64164661</v>
      </c>
      <c r="E42" s="21">
        <f>E5+E9+E13+E17+E20+E25+E27+E31+E35</f>
        <v>64164661</v>
      </c>
      <c r="F42" s="21">
        <f>F5+F9+F13+F17+F20+F25+F27+F31+F35</f>
        <v>47538891</v>
      </c>
      <c r="G42" s="56">
        <f t="shared" si="6"/>
        <v>92.9101128802121</v>
      </c>
      <c r="H42" s="56">
        <f t="shared" si="7"/>
        <v>74.0888991839293</v>
      </c>
    </row>
    <row r="43" ht="99" customHeight="1"/>
    <row r="44" ht="54" customHeight="1"/>
    <row r="45" ht="72.75" customHeight="1"/>
    <row r="46" ht="95.25" customHeight="1"/>
    <row r="47" ht="25.5" customHeight="1"/>
  </sheetData>
  <sheetProtection/>
  <mergeCells count="2">
    <mergeCell ref="G2:H2"/>
    <mergeCell ref="A42:B42"/>
  </mergeCells>
  <printOptions/>
  <pageMargins left="0.7480314960629921" right="0.3937007874015748" top="0.7480314960629921" bottom="0.5905511811023623" header="0.5118110236220472" footer="0.31496062992125984"/>
  <pageSetup horizontalDpi="180" verticalDpi="180" orientation="portrait" paperSize="9" r:id="rId1"/>
  <headerFooter alignWithMargins="0">
    <oddFooter>&amp;C&amp;"Arial,Kurziv"&amp;7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140" zoomScaleNormal="140" workbookViewId="0" topLeftCell="A1">
      <selection activeCell="F4" sqref="F4"/>
    </sheetView>
  </sheetViews>
  <sheetFormatPr defaultColWidth="9.140625" defaultRowHeight="12.75"/>
  <cols>
    <col min="1" max="1" width="9.00390625" style="2" customWidth="1"/>
    <col min="2" max="2" width="52.57421875" style="2" customWidth="1"/>
    <col min="3" max="6" width="10.7109375" style="2" customWidth="1"/>
    <col min="7" max="8" width="6.7109375" style="50" customWidth="1"/>
    <col min="9" max="16384" width="9.140625" style="2" customWidth="1"/>
  </cols>
  <sheetData>
    <row r="1" spans="1:2" ht="37.5" customHeight="1">
      <c r="A1" s="109" t="s">
        <v>956</v>
      </c>
      <c r="B1" s="12"/>
    </row>
    <row r="2" spans="3:8" ht="57.75" customHeight="1">
      <c r="C2" s="8"/>
      <c r="D2" s="8"/>
      <c r="E2" s="8"/>
      <c r="F2" s="8"/>
      <c r="G2" s="154" t="s">
        <v>182</v>
      </c>
      <c r="H2" s="154"/>
    </row>
    <row r="3" spans="1:8" ht="27" customHeight="1">
      <c r="A3" s="92" t="s">
        <v>836</v>
      </c>
      <c r="B3" s="92" t="s">
        <v>934</v>
      </c>
      <c r="C3" s="97" t="s">
        <v>962</v>
      </c>
      <c r="D3" s="48" t="s">
        <v>1078</v>
      </c>
      <c r="E3" s="48" t="s">
        <v>1079</v>
      </c>
      <c r="F3" s="48" t="s">
        <v>1080</v>
      </c>
      <c r="G3" s="55" t="s">
        <v>841</v>
      </c>
      <c r="H3" s="55" t="s">
        <v>842</v>
      </c>
    </row>
    <row r="4" spans="1:8" ht="11.2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</row>
    <row r="5" spans="1:8" ht="24.75" customHeight="1">
      <c r="A5" s="110" t="s">
        <v>566</v>
      </c>
      <c r="B5" s="111" t="s">
        <v>780</v>
      </c>
      <c r="C5" s="91">
        <f>C6</f>
        <v>0</v>
      </c>
      <c r="D5" s="91">
        <f>D6</f>
        <v>0</v>
      </c>
      <c r="E5" s="91">
        <f>E6</f>
        <v>0</v>
      </c>
      <c r="F5" s="91">
        <f>F6</f>
        <v>0</v>
      </c>
      <c r="G5" s="112" t="e">
        <f aca="true" t="shared" si="0" ref="G5:G13">F5/C5*100</f>
        <v>#DIV/0!</v>
      </c>
      <c r="H5" s="112" t="e">
        <f aca="true" t="shared" si="1" ref="H5:H13">F5/E5*100</f>
        <v>#DIV/0!</v>
      </c>
    </row>
    <row r="6" spans="1:8" ht="21" customHeight="1">
      <c r="A6" s="113" t="s">
        <v>567</v>
      </c>
      <c r="B6" s="114" t="s">
        <v>781</v>
      </c>
      <c r="C6" s="5">
        <f aca="true" t="shared" si="2" ref="C6:F7">SUM(C7)</f>
        <v>0</v>
      </c>
      <c r="D6" s="5">
        <f t="shared" si="2"/>
        <v>0</v>
      </c>
      <c r="E6" s="5">
        <f t="shared" si="2"/>
        <v>0</v>
      </c>
      <c r="F6" s="5">
        <f t="shared" si="2"/>
        <v>0</v>
      </c>
      <c r="G6" s="14" t="e">
        <f t="shared" si="0"/>
        <v>#DIV/0!</v>
      </c>
      <c r="H6" s="14" t="e">
        <f t="shared" si="1"/>
        <v>#DIV/0!</v>
      </c>
    </row>
    <row r="7" spans="1:8" ht="18" customHeight="1">
      <c r="A7" s="113" t="s">
        <v>568</v>
      </c>
      <c r="B7" s="114" t="s">
        <v>782</v>
      </c>
      <c r="C7" s="5">
        <f t="shared" si="2"/>
        <v>0</v>
      </c>
      <c r="D7" s="5">
        <f t="shared" si="2"/>
        <v>0</v>
      </c>
      <c r="E7" s="5">
        <f t="shared" si="2"/>
        <v>0</v>
      </c>
      <c r="F7" s="5">
        <f t="shared" si="2"/>
        <v>0</v>
      </c>
      <c r="G7" s="14" t="e">
        <f t="shared" si="0"/>
        <v>#DIV/0!</v>
      </c>
      <c r="H7" s="14" t="e">
        <f t="shared" si="1"/>
        <v>#DIV/0!</v>
      </c>
    </row>
    <row r="8" spans="1:8" ht="15" customHeight="1">
      <c r="A8" s="41" t="s">
        <v>569</v>
      </c>
      <c r="B8" s="68" t="s">
        <v>783</v>
      </c>
      <c r="C8" s="4">
        <v>0</v>
      </c>
      <c r="D8" s="4">
        <v>0</v>
      </c>
      <c r="E8" s="4">
        <v>0</v>
      </c>
      <c r="F8" s="4">
        <v>0</v>
      </c>
      <c r="G8" s="14" t="e">
        <f t="shared" si="0"/>
        <v>#DIV/0!</v>
      </c>
      <c r="H8" s="14" t="e">
        <f t="shared" si="1"/>
        <v>#DIV/0!</v>
      </c>
    </row>
    <row r="9" spans="1:8" ht="25.5" customHeight="1">
      <c r="A9" s="110" t="s">
        <v>533</v>
      </c>
      <c r="B9" s="111" t="s">
        <v>293</v>
      </c>
      <c r="C9" s="91">
        <f aca="true" t="shared" si="3" ref="C9:F10">C10</f>
        <v>0</v>
      </c>
      <c r="D9" s="91">
        <f t="shared" si="3"/>
        <v>0</v>
      </c>
      <c r="E9" s="91">
        <f t="shared" si="3"/>
        <v>0</v>
      </c>
      <c r="F9" s="91">
        <f t="shared" si="3"/>
        <v>0</v>
      </c>
      <c r="G9" s="112" t="e">
        <f t="shared" si="0"/>
        <v>#DIV/0!</v>
      </c>
      <c r="H9" s="112" t="e">
        <f t="shared" si="1"/>
        <v>#DIV/0!</v>
      </c>
    </row>
    <row r="10" spans="1:8" ht="21" customHeight="1">
      <c r="A10" s="113" t="s">
        <v>574</v>
      </c>
      <c r="B10" s="114" t="s">
        <v>575</v>
      </c>
      <c r="C10" s="5">
        <f t="shared" si="3"/>
        <v>0</v>
      </c>
      <c r="D10" s="5">
        <f t="shared" si="3"/>
        <v>0</v>
      </c>
      <c r="E10" s="5">
        <f t="shared" si="3"/>
        <v>0</v>
      </c>
      <c r="F10" s="5">
        <f t="shared" si="3"/>
        <v>0</v>
      </c>
      <c r="G10" s="14" t="e">
        <f t="shared" si="0"/>
        <v>#DIV/0!</v>
      </c>
      <c r="H10" s="14" t="e">
        <f t="shared" si="1"/>
        <v>#DIV/0!</v>
      </c>
    </row>
    <row r="11" spans="1:8" ht="18" customHeight="1">
      <c r="A11" s="113" t="s">
        <v>576</v>
      </c>
      <c r="B11" s="114" t="s">
        <v>577</v>
      </c>
      <c r="C11" s="5">
        <f>SUM(C12)</f>
        <v>0</v>
      </c>
      <c r="D11" s="5">
        <f>SUM(D12)</f>
        <v>0</v>
      </c>
      <c r="E11" s="5">
        <f>SUM(E12)</f>
        <v>0</v>
      </c>
      <c r="F11" s="5">
        <f>SUM(F12)</f>
        <v>0</v>
      </c>
      <c r="G11" s="14" t="e">
        <f t="shared" si="0"/>
        <v>#DIV/0!</v>
      </c>
      <c r="H11" s="14" t="e">
        <f t="shared" si="1"/>
        <v>#DIV/0!</v>
      </c>
    </row>
    <row r="12" spans="1:8" ht="15" customHeight="1">
      <c r="A12" s="41" t="s">
        <v>578</v>
      </c>
      <c r="B12" s="68" t="s">
        <v>579</v>
      </c>
      <c r="C12" s="4">
        <v>0</v>
      </c>
      <c r="D12" s="4">
        <v>0</v>
      </c>
      <c r="E12" s="4">
        <v>0</v>
      </c>
      <c r="F12" s="4">
        <v>0</v>
      </c>
      <c r="G12" s="14" t="e">
        <f t="shared" si="0"/>
        <v>#DIV/0!</v>
      </c>
      <c r="H12" s="14" t="e">
        <f t="shared" si="1"/>
        <v>#DIV/0!</v>
      </c>
    </row>
    <row r="13" spans="1:8" ht="25.5" customHeight="1">
      <c r="A13" s="3"/>
      <c r="B13" s="111" t="s">
        <v>838</v>
      </c>
      <c r="C13" s="91">
        <f>C5-C9</f>
        <v>0</v>
      </c>
      <c r="D13" s="91">
        <f>D5-D9</f>
        <v>0</v>
      </c>
      <c r="E13" s="91">
        <f>E5-E9</f>
        <v>0</v>
      </c>
      <c r="F13" s="91">
        <f>F5-F9</f>
        <v>0</v>
      </c>
      <c r="G13" s="112" t="e">
        <f t="shared" si="0"/>
        <v>#DIV/0!</v>
      </c>
      <c r="H13" s="112" t="e">
        <f t="shared" si="1"/>
        <v>#DIV/0!</v>
      </c>
    </row>
    <row r="14" ht="42.75" customHeight="1"/>
  </sheetData>
  <sheetProtection/>
  <mergeCells count="1">
    <mergeCell ref="G2:H2"/>
  </mergeCells>
  <printOptions/>
  <pageMargins left="1.141732283464567" right="0.5905511811023623" top="0.9448818897637796" bottom="0.7874015748031497" header="0.5118110236220472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40" zoomScaleNormal="140" workbookViewId="0" topLeftCell="A1">
      <selection activeCell="B16" sqref="B16"/>
    </sheetView>
  </sheetViews>
  <sheetFormatPr defaultColWidth="9.140625" defaultRowHeight="12.75"/>
  <cols>
    <col min="1" max="1" width="10.421875" style="2" customWidth="1"/>
    <col min="2" max="2" width="52.140625" style="2" customWidth="1"/>
    <col min="3" max="4" width="12.7109375" style="2" customWidth="1"/>
    <col min="5" max="5" width="7.421875" style="50" customWidth="1"/>
    <col min="6" max="16384" width="9.140625" style="2" customWidth="1"/>
  </cols>
  <sheetData>
    <row r="1" spans="1:2" ht="51.75" customHeight="1">
      <c r="A1" s="105" t="s">
        <v>957</v>
      </c>
      <c r="B1" s="12"/>
    </row>
    <row r="2" spans="3:5" ht="61.5" customHeight="1">
      <c r="C2" s="8"/>
      <c r="D2" s="154" t="s">
        <v>182</v>
      </c>
      <c r="E2" s="154"/>
    </row>
    <row r="3" spans="1:5" ht="27" customHeight="1">
      <c r="A3" s="92" t="s">
        <v>836</v>
      </c>
      <c r="B3" s="92" t="s">
        <v>837</v>
      </c>
      <c r="C3" s="97" t="s">
        <v>962</v>
      </c>
      <c r="D3" s="48" t="s">
        <v>1080</v>
      </c>
      <c r="E3" s="55" t="s">
        <v>551</v>
      </c>
    </row>
    <row r="4" spans="1:5" ht="11.25" customHeight="1">
      <c r="A4" s="98">
        <v>1</v>
      </c>
      <c r="B4" s="98">
        <v>2</v>
      </c>
      <c r="C4" s="55">
        <v>3</v>
      </c>
      <c r="D4" s="55">
        <v>4</v>
      </c>
      <c r="E4" s="55">
        <v>5</v>
      </c>
    </row>
    <row r="5" spans="1:5" ht="25.5" customHeight="1">
      <c r="A5" s="110" t="s">
        <v>533</v>
      </c>
      <c r="B5" s="111" t="s">
        <v>293</v>
      </c>
      <c r="C5" s="91">
        <f>C6</f>
        <v>0</v>
      </c>
      <c r="D5" s="91">
        <f>D6</f>
        <v>0</v>
      </c>
      <c r="E5" s="112" t="e">
        <f>D5/C5*100</f>
        <v>#DIV/0!</v>
      </c>
    </row>
    <row r="6" spans="1:5" ht="21" customHeight="1">
      <c r="A6" s="113" t="s">
        <v>574</v>
      </c>
      <c r="B6" s="114" t="s">
        <v>575</v>
      </c>
      <c r="C6" s="5">
        <f>C7</f>
        <v>0</v>
      </c>
      <c r="D6" s="5">
        <f>D7</f>
        <v>0</v>
      </c>
      <c r="E6" s="14" t="e">
        <f>D6/C6*100</f>
        <v>#DIV/0!</v>
      </c>
    </row>
    <row r="7" spans="1:5" ht="18" customHeight="1">
      <c r="A7" s="113" t="s">
        <v>576</v>
      </c>
      <c r="B7" s="114" t="s">
        <v>577</v>
      </c>
      <c r="C7" s="5">
        <f>SUM(C8)</f>
        <v>0</v>
      </c>
      <c r="D7" s="5">
        <f>SUM(D8)</f>
        <v>0</v>
      </c>
      <c r="E7" s="14" t="e">
        <f>D7/C7*100</f>
        <v>#DIV/0!</v>
      </c>
    </row>
    <row r="8" spans="1:5" ht="15" customHeight="1">
      <c r="A8" s="41" t="s">
        <v>578</v>
      </c>
      <c r="B8" s="68" t="s">
        <v>579</v>
      </c>
      <c r="C8" s="4">
        <f>C9</f>
        <v>0</v>
      </c>
      <c r="D8" s="4">
        <f>D9</f>
        <v>0</v>
      </c>
      <c r="E8" s="14" t="e">
        <f>D8/C8*100</f>
        <v>#DIV/0!</v>
      </c>
    </row>
    <row r="9" spans="1:5" ht="15" customHeight="1">
      <c r="A9" s="41" t="s">
        <v>933</v>
      </c>
      <c r="B9" s="68" t="s">
        <v>932</v>
      </c>
      <c r="C9" s="4">
        <v>0</v>
      </c>
      <c r="D9" s="4">
        <v>0</v>
      </c>
      <c r="E9" s="14" t="e">
        <f>D9/C9*100</f>
        <v>#DIV/0!</v>
      </c>
    </row>
  </sheetData>
  <sheetProtection/>
  <mergeCells count="1">
    <mergeCell ref="D2:E2"/>
  </mergeCells>
  <printOptions/>
  <pageMargins left="1.535433070866142" right="0.984251968503937" top="1.3385826771653544" bottom="0.5905511811023623" header="0.5118110236220472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="140" zoomScaleNormal="140" workbookViewId="0" topLeftCell="A1">
      <selection activeCell="F4" sqref="F4"/>
    </sheetView>
  </sheetViews>
  <sheetFormatPr defaultColWidth="9.140625" defaultRowHeight="12.75"/>
  <cols>
    <col min="1" max="1" width="7.421875" style="2" customWidth="1"/>
    <col min="2" max="2" width="43.7109375" style="2" customWidth="1"/>
    <col min="3" max="6" width="10.7109375" style="2" customWidth="1"/>
    <col min="7" max="8" width="7.7109375" style="50" customWidth="1"/>
    <col min="9" max="16384" width="9.140625" style="2" customWidth="1"/>
  </cols>
  <sheetData>
    <row r="1" spans="1:2" ht="37.5" customHeight="1">
      <c r="A1" s="105" t="s">
        <v>958</v>
      </c>
      <c r="B1" s="12"/>
    </row>
    <row r="2" spans="3:8" ht="61.5" customHeight="1">
      <c r="C2" s="8"/>
      <c r="D2" s="8"/>
      <c r="E2" s="8"/>
      <c r="F2" s="8"/>
      <c r="G2" s="154" t="s">
        <v>182</v>
      </c>
      <c r="H2" s="154"/>
    </row>
    <row r="3" spans="1:8" ht="27" customHeight="1">
      <c r="A3" s="107" t="s">
        <v>836</v>
      </c>
      <c r="B3" s="107" t="s">
        <v>934</v>
      </c>
      <c r="C3" s="115" t="s">
        <v>962</v>
      </c>
      <c r="D3" s="116" t="s">
        <v>1078</v>
      </c>
      <c r="E3" s="116" t="s">
        <v>1079</v>
      </c>
      <c r="F3" s="116" t="s">
        <v>1080</v>
      </c>
      <c r="G3" s="116" t="s">
        <v>841</v>
      </c>
      <c r="H3" s="116" t="s">
        <v>842</v>
      </c>
    </row>
    <row r="4" spans="1:8" ht="11.25" customHeight="1">
      <c r="A4" s="121">
        <v>1</v>
      </c>
      <c r="B4" s="121">
        <v>2</v>
      </c>
      <c r="C4" s="122">
        <v>3</v>
      </c>
      <c r="D4" s="122">
        <v>4</v>
      </c>
      <c r="E4" s="122">
        <v>5</v>
      </c>
      <c r="F4" s="122">
        <v>6</v>
      </c>
      <c r="G4" s="122">
        <v>7</v>
      </c>
      <c r="H4" s="122">
        <v>8</v>
      </c>
    </row>
    <row r="5" spans="1:8" ht="27.75" customHeight="1">
      <c r="A5" s="184" t="s">
        <v>936</v>
      </c>
      <c r="B5" s="185"/>
      <c r="C5" s="117">
        <v>0</v>
      </c>
      <c r="D5" s="117">
        <v>0</v>
      </c>
      <c r="E5" s="117">
        <v>0</v>
      </c>
      <c r="F5" s="117">
        <v>0</v>
      </c>
      <c r="G5" s="118" t="e">
        <f>F5/C5*100</f>
        <v>#DIV/0!</v>
      </c>
      <c r="H5" s="118" t="e">
        <f>F5/E5*100</f>
        <v>#DIV/0!</v>
      </c>
    </row>
    <row r="6" spans="1:8" ht="25.5" customHeight="1">
      <c r="A6" s="186" t="s">
        <v>937</v>
      </c>
      <c r="B6" s="187"/>
      <c r="C6" s="119">
        <f>C5</f>
        <v>0</v>
      </c>
      <c r="D6" s="119">
        <f>D5</f>
        <v>0</v>
      </c>
      <c r="E6" s="119">
        <f>E5</f>
        <v>0</v>
      </c>
      <c r="F6" s="119">
        <f>F5</f>
        <v>0</v>
      </c>
      <c r="G6" s="120" t="e">
        <f>F6/C6*100</f>
        <v>#DIV/0!</v>
      </c>
      <c r="H6" s="120" t="e">
        <f>F6/E6*100</f>
        <v>#DIV/0!</v>
      </c>
    </row>
  </sheetData>
  <sheetProtection/>
  <mergeCells count="3">
    <mergeCell ref="G2:H2"/>
    <mergeCell ref="A5:B5"/>
    <mergeCell ref="A6:B6"/>
  </mergeCells>
  <printOptions/>
  <pageMargins left="1.3385826771653544" right="0.5905511811023623" top="1.141732283464567" bottom="0.7874015748031497" header="0.5118110236220472" footer="0.31496062992125984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4" zoomScaleNormal="84" zoomScaleSheetLayoutView="50" zoomScalePageLayoutView="0" workbookViewId="0" topLeftCell="A1">
      <selection activeCell="E20" sqref="E20"/>
    </sheetView>
  </sheetViews>
  <sheetFormatPr defaultColWidth="21.421875" defaultRowHeight="12.75"/>
  <cols>
    <col min="1" max="1" width="18.00390625" style="38" customWidth="1"/>
    <col min="2" max="2" width="21.421875" style="38" customWidth="1"/>
    <col min="3" max="3" width="46.00390625" style="38" customWidth="1"/>
    <col min="4" max="5" width="17.7109375" style="38" customWidth="1"/>
    <col min="6" max="6" width="19.140625" style="38" customWidth="1"/>
    <col min="7" max="7" width="11.7109375" style="38" customWidth="1"/>
    <col min="8" max="16384" width="21.421875" style="38" customWidth="1"/>
  </cols>
  <sheetData>
    <row r="1" spans="1:7" ht="82.5" customHeight="1">
      <c r="A1" s="188" t="s">
        <v>959</v>
      </c>
      <c r="B1" s="188"/>
      <c r="C1" s="188"/>
      <c r="D1" s="188"/>
      <c r="E1" s="188"/>
      <c r="F1" s="188"/>
      <c r="G1" s="188"/>
    </row>
    <row r="2" ht="63.75" customHeight="1"/>
    <row r="3" spans="1:7" ht="18" customHeight="1">
      <c r="A3" s="193" t="s">
        <v>552</v>
      </c>
      <c r="B3" s="189" t="s">
        <v>553</v>
      </c>
      <c r="C3" s="190"/>
      <c r="D3" s="193" t="s">
        <v>1110</v>
      </c>
      <c r="E3" s="193" t="s">
        <v>1111</v>
      </c>
      <c r="F3" s="193" t="s">
        <v>1112</v>
      </c>
      <c r="G3" s="206" t="s">
        <v>768</v>
      </c>
    </row>
    <row r="4" spans="1:7" ht="22.5" customHeight="1">
      <c r="A4" s="194"/>
      <c r="B4" s="191"/>
      <c r="C4" s="192"/>
      <c r="D4" s="194"/>
      <c r="E4" s="194"/>
      <c r="F4" s="194"/>
      <c r="G4" s="206"/>
    </row>
    <row r="5" spans="1:7" ht="18" customHeight="1">
      <c r="A5" s="39">
        <v>1</v>
      </c>
      <c r="B5" s="195">
        <v>2</v>
      </c>
      <c r="C5" s="195"/>
      <c r="D5" s="39">
        <v>3</v>
      </c>
      <c r="E5" s="39">
        <v>4</v>
      </c>
      <c r="F5" s="39">
        <v>5</v>
      </c>
      <c r="G5" s="39">
        <v>6</v>
      </c>
    </row>
    <row r="6" spans="1:7" ht="49.5" customHeight="1">
      <c r="A6" s="42" t="s">
        <v>557</v>
      </c>
      <c r="B6" s="196" t="s">
        <v>561</v>
      </c>
      <c r="C6" s="197"/>
      <c r="D6" s="87">
        <f>D10</f>
        <v>64164661</v>
      </c>
      <c r="E6" s="87">
        <f>E10</f>
        <v>64164661</v>
      </c>
      <c r="F6" s="131">
        <f>F10</f>
        <v>47538891.24</v>
      </c>
      <c r="G6" s="40">
        <f>F6/E6*100</f>
        <v>74.08889955796697</v>
      </c>
    </row>
    <row r="7" spans="1:7" ht="37.5" customHeight="1">
      <c r="A7" s="44" t="s">
        <v>558</v>
      </c>
      <c r="B7" s="198" t="s">
        <v>554</v>
      </c>
      <c r="C7" s="199"/>
      <c r="D7" s="88">
        <v>56658861</v>
      </c>
      <c r="E7" s="88">
        <v>56779117</v>
      </c>
      <c r="F7" s="132">
        <v>42741937.46</v>
      </c>
      <c r="G7" s="40">
        <f>F7/E7*100</f>
        <v>75.27756632777506</v>
      </c>
    </row>
    <row r="8" spans="1:7" ht="37.5" customHeight="1">
      <c r="A8" s="45" t="s">
        <v>559</v>
      </c>
      <c r="B8" s="200" t="s">
        <v>555</v>
      </c>
      <c r="C8" s="201"/>
      <c r="D8" s="89">
        <v>6872100</v>
      </c>
      <c r="E8" s="89">
        <v>6751844</v>
      </c>
      <c r="F8" s="133">
        <v>4229662.66</v>
      </c>
      <c r="G8" s="40">
        <f>F8/E8*100</f>
        <v>62.64455547254942</v>
      </c>
    </row>
    <row r="9" spans="1:7" ht="37.5" customHeight="1">
      <c r="A9" s="46" t="s">
        <v>560</v>
      </c>
      <c r="B9" s="202" t="s">
        <v>556</v>
      </c>
      <c r="C9" s="203"/>
      <c r="D9" s="89">
        <v>633700</v>
      </c>
      <c r="E9" s="89">
        <v>633700</v>
      </c>
      <c r="F9" s="133">
        <v>567291.12</v>
      </c>
      <c r="G9" s="40">
        <f>F9/E9*100</f>
        <v>89.52045447372574</v>
      </c>
    </row>
    <row r="10" spans="1:7" ht="39" customHeight="1">
      <c r="A10" s="43"/>
      <c r="B10" s="204" t="s">
        <v>564</v>
      </c>
      <c r="C10" s="205"/>
      <c r="D10" s="90">
        <f>D7+D8+D9</f>
        <v>64164661</v>
      </c>
      <c r="E10" s="90">
        <f>E7+E8+E9</f>
        <v>64164661</v>
      </c>
      <c r="F10" s="134">
        <f>F7+F8+F9</f>
        <v>47538891.24</v>
      </c>
      <c r="G10" s="47">
        <f>F10/E10*100</f>
        <v>74.08889955796697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sheetProtection/>
  <mergeCells count="13">
    <mergeCell ref="B7:C7"/>
    <mergeCell ref="B8:C8"/>
    <mergeCell ref="B9:C9"/>
    <mergeCell ref="B10:C10"/>
    <mergeCell ref="G3:G4"/>
    <mergeCell ref="E3:E4"/>
    <mergeCell ref="F3:F4"/>
    <mergeCell ref="A1:G1"/>
    <mergeCell ref="B3:C4"/>
    <mergeCell ref="A3:A4"/>
    <mergeCell ref="B5:C5"/>
    <mergeCell ref="B6:C6"/>
    <mergeCell ref="D3:D4"/>
  </mergeCells>
  <printOptions/>
  <pageMargins left="0.8661417322834646" right="0.5511811023622047" top="0.984251968503937" bottom="0.5905511811023623" header="0.3937007874015748" footer="0.1968503937007874"/>
  <pageSetup horizontalDpi="180" verticalDpi="18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60"/>
  <sheetViews>
    <sheetView tabSelected="1" zoomScale="130" zoomScaleNormal="130" zoomScaleSheetLayoutView="50" workbookViewId="0" topLeftCell="A1106">
      <selection activeCell="D1124" sqref="D1124"/>
    </sheetView>
  </sheetViews>
  <sheetFormatPr defaultColWidth="9.140625" defaultRowHeight="12.75"/>
  <cols>
    <col min="1" max="1" width="8.140625" style="2" customWidth="1"/>
    <col min="2" max="2" width="54.28125" style="2" customWidth="1"/>
    <col min="3" max="4" width="11.7109375" style="2" customWidth="1"/>
    <col min="5" max="5" width="15.8515625" style="2" customWidth="1"/>
    <col min="6" max="6" width="8.28125" style="2" customWidth="1"/>
    <col min="7" max="7" width="9.8515625" style="2" bestFit="1" customWidth="1"/>
    <col min="8" max="16384" width="9.140625" style="2" customWidth="1"/>
  </cols>
  <sheetData>
    <row r="1" ht="11.25" customHeight="1"/>
    <row r="2" spans="1:7" ht="22.5" customHeight="1">
      <c r="A2" s="231" t="s">
        <v>960</v>
      </c>
      <c r="B2" s="231"/>
      <c r="C2" s="231"/>
      <c r="D2" s="231"/>
      <c r="E2" s="231"/>
      <c r="F2" s="231"/>
      <c r="G2" s="59"/>
    </row>
    <row r="3" ht="18.75" customHeight="1"/>
    <row r="4" spans="1:6" ht="30" customHeight="1">
      <c r="A4" s="232" t="s">
        <v>562</v>
      </c>
      <c r="B4" s="225"/>
      <c r="C4" s="13" t="s">
        <v>1113</v>
      </c>
      <c r="D4" s="13" t="s">
        <v>1114</v>
      </c>
      <c r="E4" s="13" t="s">
        <v>1115</v>
      </c>
      <c r="F4" s="13" t="s">
        <v>551</v>
      </c>
    </row>
    <row r="5" spans="1:6" ht="11.25" customHeight="1">
      <c r="A5" s="233">
        <v>1</v>
      </c>
      <c r="B5" s="225"/>
      <c r="C5" s="13">
        <v>2</v>
      </c>
      <c r="D5" s="13">
        <v>3</v>
      </c>
      <c r="E5" s="13">
        <v>4</v>
      </c>
      <c r="F5" s="13">
        <v>5</v>
      </c>
    </row>
    <row r="6" spans="1:6" ht="42.75" customHeight="1">
      <c r="A6" s="224" t="s">
        <v>1225</v>
      </c>
      <c r="B6" s="225"/>
      <c r="C6" s="60">
        <f>C7+C1109+C1188</f>
        <v>64164661</v>
      </c>
      <c r="D6" s="60">
        <f>D7+D1109+D1188</f>
        <v>64164661</v>
      </c>
      <c r="E6" s="135">
        <f>E7+E1109+E1188</f>
        <v>47538891.24</v>
      </c>
      <c r="F6" s="61">
        <f aca="true" t="shared" si="0" ref="F6:F22">E6/D6*100</f>
        <v>74.08889955796697</v>
      </c>
    </row>
    <row r="7" spans="1:6" ht="36" customHeight="1">
      <c r="A7" s="228" t="s">
        <v>563</v>
      </c>
      <c r="B7" s="225"/>
      <c r="C7" s="62">
        <f>C14+C87+C112+C140+C154+C215+C263+C286+C322+C402+C429+C500+C512+C538+C593+C627+C668+C703+C779+C943+C955+C988+C1017</f>
        <v>56658861</v>
      </c>
      <c r="D7" s="62">
        <f>D14+D87+D112+D140+D154+D215+D263+D286+D322+D402+D429+D500+D512+D538+D593+D627+D668+D703+D779+D943+D955+D988+D1017</f>
        <v>56779117</v>
      </c>
      <c r="E7" s="136">
        <f>E14+E87+E112+E140+E154+E215+E263+E286+E322+E402+E429+E500+E512+E538+E593+E627+E668+E703+E779+E943+E955+E988+E1017</f>
        <v>42741937.46</v>
      </c>
      <c r="F7" s="61">
        <f t="shared" si="0"/>
        <v>75.27756632777506</v>
      </c>
    </row>
    <row r="8" spans="1:8" ht="18" customHeight="1">
      <c r="A8" s="207" t="s">
        <v>943</v>
      </c>
      <c r="B8" s="208"/>
      <c r="C8" s="4">
        <f>C17+C54+C70+C90+C115+C143+C157+C168+C181+C192+C203+C218+C243+C254+C266+C277+C302+C313+C325+C336+C347+C358+C380+C391+C405+C420+C432+C443+C454+C468+C479+C491+C503+C515+C529+C541+C562+C584+C596+C607+C618+C630+C659+C671+C682+C694+C706+C719+C748+C759+C770+C782+C803+C818+C847+C861+C878+C889+C906+C946+C970+C991+C1003+C1020+C1040+C1051+C1062+C1077+C1089+C1100+C232+C289+C369+C573+C645+C934+C958</f>
        <v>25660100</v>
      </c>
      <c r="D8" s="4">
        <f>D17+D54+D70+D90+D115+D143+D157+D168+D181+D192+D203+D218+D243+D254+D266+D277+D302+D313+D325+D336+D347+D358+D380+D391+D405+D420+D432+D443+D454+D468+D479+D491+D503+D515+D529+D541+D562+D584+D596+D607+D618+D630+D659+D671+D682+D694+D706+D719+D748+D759+D770+D782+D803+D818+D847+D861+D878+D889+D906+D946+D970+D991+D1003+D1020+D1040+D1051+D1062+D1077+D1089+D1100+D232+D289+D369+D573+D645+D934+D958</f>
        <v>25780356</v>
      </c>
      <c r="E8" s="14">
        <f>E17+E54+E70+E90+E115+E143+E157+E168+E181+E192+E203+E218+E243+E254+E266+E277+E302+E313+E325+E336+E347+E358+E380+E391+E405+E420+E432+E443+E454+E468+E479+E491+E503+E515+E529+E541+E562+E584+E596+E607+E618+E630+E659+E671+E682+E694+E706+E719+E748+E759+E770+E782+E803+E818+E847+E861+E878+E889+E906+E946+E970+E991+E1003+E1020+E1040+E1051+E1062+E1077+E1089+E1100+E232+E289+E369+E573+E645+E934+E958</f>
        <v>25637634.270000014</v>
      </c>
      <c r="F8" s="14">
        <f t="shared" si="0"/>
        <v>99.44639348657564</v>
      </c>
      <c r="G8" s="145"/>
      <c r="H8" s="145"/>
    </row>
    <row r="9" spans="1:6" ht="18" customHeight="1">
      <c r="A9" s="207" t="s">
        <v>944</v>
      </c>
      <c r="B9" s="208"/>
      <c r="C9" s="4">
        <f aca="true" t="shared" si="1" ref="C9:E13">C18+C55+C71+C91+C116+C144+C158+C169+C182+C193+C204+C219+C244+C255+C267+C278+C303+C314+C326+C337+C348+C359+C381+C392+C406+C421+C433+C444+C455+C469+C480+C492+C504+C516+C530+C542+C563+C585+C597+C608+C619+C631+C660+C672+C683+C695+C707+C720+C749+C760+C771+C783+C804+C819+C848+C862+C879+C890+C907+C947+C971+C992+C1004+C1021+C1041+C1052+C1063+C1078+C1090+C1101+C233+C290+C370+C574+C646+C935+C959</f>
        <v>9605000</v>
      </c>
      <c r="D9" s="4">
        <f t="shared" si="1"/>
        <v>9605000</v>
      </c>
      <c r="E9" s="14">
        <f t="shared" si="1"/>
        <v>5558612.48</v>
      </c>
      <c r="F9" s="14">
        <f t="shared" si="0"/>
        <v>57.87207162935971</v>
      </c>
    </row>
    <row r="10" spans="1:6" ht="18" customHeight="1">
      <c r="A10" s="207" t="s">
        <v>945</v>
      </c>
      <c r="B10" s="208"/>
      <c r="C10" s="4">
        <f t="shared" si="1"/>
        <v>9490000</v>
      </c>
      <c r="D10" s="4">
        <f t="shared" si="1"/>
        <v>9490000</v>
      </c>
      <c r="E10" s="14">
        <f t="shared" si="1"/>
        <v>7263666.179999999</v>
      </c>
      <c r="F10" s="14">
        <f t="shared" si="0"/>
        <v>76.54021264488935</v>
      </c>
    </row>
    <row r="11" spans="1:6" ht="18" customHeight="1">
      <c r="A11" s="207" t="s">
        <v>946</v>
      </c>
      <c r="B11" s="208"/>
      <c r="C11" s="4">
        <f t="shared" si="1"/>
        <v>10359500</v>
      </c>
      <c r="D11" s="4">
        <f t="shared" si="1"/>
        <v>10359500</v>
      </c>
      <c r="E11" s="14">
        <f t="shared" si="1"/>
        <v>2824449.92</v>
      </c>
      <c r="F11" s="14">
        <f t="shared" si="0"/>
        <v>27.264345962642984</v>
      </c>
    </row>
    <row r="12" spans="1:6" ht="18" customHeight="1">
      <c r="A12" s="207" t="s">
        <v>947</v>
      </c>
      <c r="B12" s="208"/>
      <c r="C12" s="4">
        <f t="shared" si="1"/>
        <v>1424261</v>
      </c>
      <c r="D12" s="4">
        <f t="shared" si="1"/>
        <v>1424261</v>
      </c>
      <c r="E12" s="14">
        <f t="shared" si="1"/>
        <v>1434261.12</v>
      </c>
      <c r="F12" s="14">
        <f t="shared" si="0"/>
        <v>100.70212692757859</v>
      </c>
    </row>
    <row r="13" spans="1:6" ht="18" customHeight="1">
      <c r="A13" s="207" t="s">
        <v>948</v>
      </c>
      <c r="B13" s="208"/>
      <c r="C13" s="4">
        <f t="shared" si="1"/>
        <v>120000</v>
      </c>
      <c r="D13" s="4">
        <f t="shared" si="1"/>
        <v>120000</v>
      </c>
      <c r="E13" s="14">
        <f t="shared" si="1"/>
        <v>23313.49</v>
      </c>
      <c r="F13" s="14">
        <f t="shared" si="0"/>
        <v>19.427908333333335</v>
      </c>
    </row>
    <row r="14" spans="1:6" ht="30" customHeight="1">
      <c r="A14" s="236" t="s">
        <v>619</v>
      </c>
      <c r="B14" s="236"/>
      <c r="C14" s="63">
        <f>C15+C52+C68</f>
        <v>7950261</v>
      </c>
      <c r="D14" s="63">
        <f>D15+D52+D68</f>
        <v>7911101</v>
      </c>
      <c r="E14" s="137">
        <f>E15+E52+E68</f>
        <v>7377508.24</v>
      </c>
      <c r="F14" s="14">
        <f t="shared" si="0"/>
        <v>93.25513907609067</v>
      </c>
    </row>
    <row r="15" spans="1:6" ht="25.5" customHeight="1">
      <c r="A15" s="209" t="s">
        <v>620</v>
      </c>
      <c r="B15" s="210"/>
      <c r="C15" s="64">
        <f>C23+C31</f>
        <v>5676000</v>
      </c>
      <c r="D15" s="64">
        <f>D23+D31</f>
        <v>5636840</v>
      </c>
      <c r="E15" s="138">
        <f>E23+E31</f>
        <v>5262496.2</v>
      </c>
      <c r="F15" s="14">
        <f t="shared" si="0"/>
        <v>93.35897772510839</v>
      </c>
    </row>
    <row r="16" spans="1:6" ht="25.5" customHeight="1">
      <c r="A16" s="209" t="s">
        <v>1123</v>
      </c>
      <c r="B16" s="210"/>
      <c r="C16" s="64">
        <f>SUM(C17:C22)</f>
        <v>5676000</v>
      </c>
      <c r="D16" s="64">
        <f>SUM(D17:D22)</f>
        <v>5636840</v>
      </c>
      <c r="E16" s="138">
        <f>SUM(E17:E22)</f>
        <v>5262496.2</v>
      </c>
      <c r="F16" s="14">
        <f>E16/D16*100</f>
        <v>93.35897772510839</v>
      </c>
    </row>
    <row r="17" spans="1:6" ht="18" customHeight="1">
      <c r="A17" s="207" t="s">
        <v>1116</v>
      </c>
      <c r="B17" s="208"/>
      <c r="C17" s="4">
        <v>3190000</v>
      </c>
      <c r="D17" s="4">
        <f>3190000-39160</f>
        <v>3150840</v>
      </c>
      <c r="E17" s="14">
        <v>4812496.2</v>
      </c>
      <c r="F17" s="14">
        <f t="shared" si="0"/>
        <v>152.73692729557834</v>
      </c>
    </row>
    <row r="18" spans="1:6" ht="18" customHeight="1">
      <c r="A18" s="207" t="s">
        <v>1117</v>
      </c>
      <c r="B18" s="208"/>
      <c r="C18" s="4">
        <v>2486000</v>
      </c>
      <c r="D18" s="4">
        <v>2486000</v>
      </c>
      <c r="E18" s="14">
        <v>450000</v>
      </c>
      <c r="F18" s="14">
        <f t="shared" si="0"/>
        <v>18.10136765888978</v>
      </c>
    </row>
    <row r="19" spans="1:6" ht="18" customHeight="1">
      <c r="A19" s="207" t="s">
        <v>1118</v>
      </c>
      <c r="B19" s="208"/>
      <c r="C19" s="4">
        <f>'TABLICA 4-5'!D33</f>
        <v>0</v>
      </c>
      <c r="D19" s="4">
        <v>0</v>
      </c>
      <c r="E19" s="14">
        <v>0</v>
      </c>
      <c r="F19" s="14" t="e">
        <f t="shared" si="0"/>
        <v>#DIV/0!</v>
      </c>
    </row>
    <row r="20" spans="1:6" ht="18" customHeight="1">
      <c r="A20" s="207" t="s">
        <v>1119</v>
      </c>
      <c r="B20" s="208"/>
      <c r="C20" s="4">
        <v>0</v>
      </c>
      <c r="D20" s="4">
        <v>0</v>
      </c>
      <c r="E20" s="14">
        <v>0</v>
      </c>
      <c r="F20" s="14" t="e">
        <f t="shared" si="0"/>
        <v>#DIV/0!</v>
      </c>
    </row>
    <row r="21" spans="1:6" ht="18" customHeight="1">
      <c r="A21" s="207" t="s">
        <v>1120</v>
      </c>
      <c r="B21" s="208"/>
      <c r="C21" s="4">
        <v>0</v>
      </c>
      <c r="D21" s="4">
        <v>0</v>
      </c>
      <c r="E21" s="14">
        <v>0</v>
      </c>
      <c r="F21" s="14" t="e">
        <f t="shared" si="0"/>
        <v>#DIV/0!</v>
      </c>
    </row>
    <row r="22" spans="1:6" ht="18" customHeight="1">
      <c r="A22" s="207" t="s">
        <v>1121</v>
      </c>
      <c r="B22" s="208"/>
      <c r="C22" s="4">
        <v>0</v>
      </c>
      <c r="D22" s="4">
        <v>0</v>
      </c>
      <c r="E22" s="14">
        <v>0</v>
      </c>
      <c r="F22" s="14" t="e">
        <f t="shared" si="0"/>
        <v>#DIV/0!</v>
      </c>
    </row>
    <row r="23" spans="1:6" ht="21" customHeight="1">
      <c r="A23" s="41">
        <v>31</v>
      </c>
      <c r="B23" s="68" t="s">
        <v>38</v>
      </c>
      <c r="C23" s="4">
        <f>C24+C26+C28</f>
        <v>4236000</v>
      </c>
      <c r="D23" s="4">
        <f>D24+D26+D28</f>
        <v>4066000</v>
      </c>
      <c r="E23" s="14">
        <f>E24+E26+E28</f>
        <v>3787154.55</v>
      </c>
      <c r="F23" s="14">
        <f aca="true" t="shared" si="2" ref="F23:F134">E23/D23*100</f>
        <v>93.14202041318248</v>
      </c>
    </row>
    <row r="24" spans="1:6" ht="18" customHeight="1">
      <c r="A24" s="41">
        <v>311</v>
      </c>
      <c r="B24" s="68" t="s">
        <v>333</v>
      </c>
      <c r="C24" s="4">
        <v>3550000</v>
      </c>
      <c r="D24" s="4">
        <v>3380000</v>
      </c>
      <c r="E24" s="14">
        <f>SUM(E25:E25)</f>
        <v>3239265.44</v>
      </c>
      <c r="F24" s="14">
        <f t="shared" si="2"/>
        <v>95.83625562130177</v>
      </c>
    </row>
    <row r="25" spans="1:6" ht="15" customHeight="1">
      <c r="A25" s="41">
        <v>3111</v>
      </c>
      <c r="B25" s="68" t="s">
        <v>39</v>
      </c>
      <c r="C25" s="4"/>
      <c r="D25" s="4"/>
      <c r="E25" s="14">
        <v>3239265.44</v>
      </c>
      <c r="F25" s="14" t="e">
        <f t="shared" si="2"/>
        <v>#DIV/0!</v>
      </c>
    </row>
    <row r="26" spans="1:6" ht="18" customHeight="1">
      <c r="A26" s="41">
        <v>312</v>
      </c>
      <c r="B26" s="68" t="s">
        <v>40</v>
      </c>
      <c r="C26" s="4">
        <v>100000</v>
      </c>
      <c r="D26" s="4">
        <v>100000</v>
      </c>
      <c r="E26" s="14">
        <f>E27</f>
        <v>75100</v>
      </c>
      <c r="F26" s="14">
        <f t="shared" si="2"/>
        <v>75.1</v>
      </c>
    </row>
    <row r="27" spans="1:6" ht="15" customHeight="1">
      <c r="A27" s="41">
        <v>3121</v>
      </c>
      <c r="B27" s="68" t="s">
        <v>41</v>
      </c>
      <c r="C27" s="4"/>
      <c r="D27" s="4"/>
      <c r="E27" s="14">
        <v>75100</v>
      </c>
      <c r="F27" s="14" t="e">
        <f t="shared" si="2"/>
        <v>#DIV/0!</v>
      </c>
    </row>
    <row r="28" spans="1:6" ht="18" customHeight="1">
      <c r="A28" s="41">
        <v>313</v>
      </c>
      <c r="B28" s="68" t="s">
        <v>42</v>
      </c>
      <c r="C28" s="4">
        <v>586000</v>
      </c>
      <c r="D28" s="4">
        <v>586000</v>
      </c>
      <c r="E28" s="14">
        <f>SUM(E29:E30)</f>
        <v>472789.11</v>
      </c>
      <c r="F28" s="14">
        <f t="shared" si="2"/>
        <v>80.68073549488054</v>
      </c>
    </row>
    <row r="29" spans="1:6" ht="15" customHeight="1">
      <c r="A29" s="41">
        <v>3132</v>
      </c>
      <c r="B29" s="68" t="s">
        <v>334</v>
      </c>
      <c r="C29" s="4"/>
      <c r="D29" s="4"/>
      <c r="E29" s="14">
        <v>468799.7</v>
      </c>
      <c r="F29" s="14" t="e">
        <f t="shared" si="2"/>
        <v>#DIV/0!</v>
      </c>
    </row>
    <row r="30" spans="1:6" ht="15" customHeight="1">
      <c r="A30" s="41">
        <v>3133</v>
      </c>
      <c r="B30" s="68" t="s">
        <v>335</v>
      </c>
      <c r="C30" s="4"/>
      <c r="D30" s="4"/>
      <c r="E30" s="14">
        <v>3989.41</v>
      </c>
      <c r="F30" s="14" t="e">
        <f t="shared" si="2"/>
        <v>#DIV/0!</v>
      </c>
    </row>
    <row r="31" spans="1:6" ht="21" customHeight="1">
      <c r="A31" s="69">
        <v>32</v>
      </c>
      <c r="B31" s="70" t="s">
        <v>43</v>
      </c>
      <c r="C31" s="71">
        <f>C32+C37+C43+C50</f>
        <v>1440000</v>
      </c>
      <c r="D31" s="71">
        <v>1570840</v>
      </c>
      <c r="E31" s="139">
        <f>E32+E37+E43+E50</f>
        <v>1475341.6500000001</v>
      </c>
      <c r="F31" s="14">
        <f t="shared" si="2"/>
        <v>93.92055524432789</v>
      </c>
    </row>
    <row r="32" spans="1:6" ht="18" customHeight="1">
      <c r="A32" s="41">
        <v>321</v>
      </c>
      <c r="B32" s="68" t="s">
        <v>44</v>
      </c>
      <c r="C32" s="4">
        <v>250000</v>
      </c>
      <c r="D32" s="4">
        <v>250000</v>
      </c>
      <c r="E32" s="14">
        <f>SUM(E33:E36)</f>
        <v>247881.26</v>
      </c>
      <c r="F32" s="14">
        <f t="shared" si="2"/>
        <v>99.15250400000001</v>
      </c>
    </row>
    <row r="33" spans="1:6" ht="15" customHeight="1">
      <c r="A33" s="41">
        <v>3211</v>
      </c>
      <c r="B33" s="68" t="s">
        <v>45</v>
      </c>
      <c r="C33" s="4"/>
      <c r="D33" s="4"/>
      <c r="E33" s="14">
        <v>113036.88</v>
      </c>
      <c r="F33" s="14" t="e">
        <f t="shared" si="2"/>
        <v>#DIV/0!</v>
      </c>
    </row>
    <row r="34" spans="1:6" ht="15" customHeight="1">
      <c r="A34" s="41" t="s">
        <v>153</v>
      </c>
      <c r="B34" s="68" t="s">
        <v>155</v>
      </c>
      <c r="C34" s="4"/>
      <c r="D34" s="4"/>
      <c r="E34" s="14">
        <v>106502</v>
      </c>
      <c r="F34" s="14" t="e">
        <f t="shared" si="2"/>
        <v>#DIV/0!</v>
      </c>
    </row>
    <row r="35" spans="1:6" ht="15" customHeight="1">
      <c r="A35" s="41">
        <v>3213</v>
      </c>
      <c r="B35" s="68" t="s">
        <v>46</v>
      </c>
      <c r="C35" s="4"/>
      <c r="D35" s="4"/>
      <c r="E35" s="14">
        <v>28054.38</v>
      </c>
      <c r="F35" s="14" t="e">
        <f t="shared" si="2"/>
        <v>#DIV/0!</v>
      </c>
    </row>
    <row r="36" spans="1:6" ht="15" customHeight="1">
      <c r="A36" s="41" t="s">
        <v>325</v>
      </c>
      <c r="B36" s="68" t="s">
        <v>336</v>
      </c>
      <c r="C36" s="4"/>
      <c r="D36" s="4"/>
      <c r="E36" s="14">
        <v>288</v>
      </c>
      <c r="F36" s="14" t="e">
        <f t="shared" si="2"/>
        <v>#DIV/0!</v>
      </c>
    </row>
    <row r="37" spans="1:6" ht="18" customHeight="1">
      <c r="A37" s="41">
        <v>322</v>
      </c>
      <c r="B37" s="68" t="s">
        <v>47</v>
      </c>
      <c r="C37" s="4">
        <v>340000</v>
      </c>
      <c r="D37" s="4">
        <v>440030</v>
      </c>
      <c r="E37" s="14">
        <f>SUM(E38:E42)</f>
        <v>440025.37000000005</v>
      </c>
      <c r="F37" s="14">
        <f t="shared" si="2"/>
        <v>99.99894779901372</v>
      </c>
    </row>
    <row r="38" spans="1:6" ht="15" customHeight="1">
      <c r="A38" s="41">
        <v>3221</v>
      </c>
      <c r="B38" s="68" t="s">
        <v>48</v>
      </c>
      <c r="C38" s="4"/>
      <c r="D38" s="4"/>
      <c r="E38" s="14">
        <v>181450.55</v>
      </c>
      <c r="F38" s="14" t="e">
        <f t="shared" si="2"/>
        <v>#DIV/0!</v>
      </c>
    </row>
    <row r="39" spans="1:6" ht="15" customHeight="1">
      <c r="A39" s="41">
        <v>3223</v>
      </c>
      <c r="B39" s="68" t="s">
        <v>49</v>
      </c>
      <c r="C39" s="4"/>
      <c r="D39" s="4"/>
      <c r="E39" s="14">
        <v>221562.72</v>
      </c>
      <c r="F39" s="14" t="e">
        <f t="shared" si="2"/>
        <v>#DIV/0!</v>
      </c>
    </row>
    <row r="40" spans="1:6" ht="15" customHeight="1">
      <c r="A40" s="41">
        <v>3224</v>
      </c>
      <c r="B40" s="68" t="s">
        <v>50</v>
      </c>
      <c r="C40" s="4"/>
      <c r="D40" s="4"/>
      <c r="E40" s="14">
        <v>2964.9</v>
      </c>
      <c r="F40" s="14" t="e">
        <f t="shared" si="2"/>
        <v>#DIV/0!</v>
      </c>
    </row>
    <row r="41" spans="1:6" ht="15" customHeight="1">
      <c r="A41" s="41">
        <v>3225</v>
      </c>
      <c r="B41" s="68" t="s">
        <v>51</v>
      </c>
      <c r="C41" s="4"/>
      <c r="D41" s="4"/>
      <c r="E41" s="14">
        <v>6287.2</v>
      </c>
      <c r="F41" s="14" t="e">
        <f>E41/D41*100</f>
        <v>#DIV/0!</v>
      </c>
    </row>
    <row r="42" spans="1:6" ht="15" customHeight="1">
      <c r="A42" s="41" t="s">
        <v>595</v>
      </c>
      <c r="B42" s="68" t="s">
        <v>596</v>
      </c>
      <c r="C42" s="4"/>
      <c r="D42" s="4"/>
      <c r="E42" s="14">
        <v>27760</v>
      </c>
      <c r="F42" s="14" t="e">
        <f t="shared" si="2"/>
        <v>#DIV/0!</v>
      </c>
    </row>
    <row r="43" spans="1:6" ht="18" customHeight="1">
      <c r="A43" s="41">
        <v>323</v>
      </c>
      <c r="B43" s="68" t="s">
        <v>52</v>
      </c>
      <c r="C43" s="4">
        <v>760000</v>
      </c>
      <c r="D43" s="4">
        <v>760000</v>
      </c>
      <c r="E43" s="14">
        <f>SUM(E44:E49)</f>
        <v>666632.6799999999</v>
      </c>
      <c r="F43" s="14">
        <f t="shared" si="2"/>
        <v>87.71482631578947</v>
      </c>
    </row>
    <row r="44" spans="1:6" ht="15" customHeight="1">
      <c r="A44" s="41">
        <v>3231</v>
      </c>
      <c r="B44" s="68" t="s">
        <v>53</v>
      </c>
      <c r="C44" s="4"/>
      <c r="D44" s="4"/>
      <c r="E44" s="14">
        <v>268137.15</v>
      </c>
      <c r="F44" s="14" t="e">
        <f t="shared" si="2"/>
        <v>#DIV/0!</v>
      </c>
    </row>
    <row r="45" spans="1:6" ht="15" customHeight="1">
      <c r="A45" s="41">
        <v>3232</v>
      </c>
      <c r="B45" s="68" t="s">
        <v>54</v>
      </c>
      <c r="C45" s="4"/>
      <c r="D45" s="4"/>
      <c r="E45" s="14">
        <v>85268.62</v>
      </c>
      <c r="F45" s="14" t="e">
        <f t="shared" si="2"/>
        <v>#DIV/0!</v>
      </c>
    </row>
    <row r="46" spans="1:6" ht="15" customHeight="1">
      <c r="A46" s="41">
        <v>3234</v>
      </c>
      <c r="B46" s="68" t="s">
        <v>55</v>
      </c>
      <c r="C46" s="4"/>
      <c r="D46" s="4"/>
      <c r="E46" s="14">
        <v>54581.17</v>
      </c>
      <c r="F46" s="14" t="e">
        <f t="shared" si="2"/>
        <v>#DIV/0!</v>
      </c>
    </row>
    <row r="47" spans="1:6" ht="15" customHeight="1">
      <c r="A47" s="41" t="s">
        <v>359</v>
      </c>
      <c r="B47" s="68" t="s">
        <v>360</v>
      </c>
      <c r="C47" s="4"/>
      <c r="D47" s="4"/>
      <c r="E47" s="14">
        <v>145243.57</v>
      </c>
      <c r="F47" s="14" t="e">
        <f t="shared" si="2"/>
        <v>#DIV/0!</v>
      </c>
    </row>
    <row r="48" spans="1:6" ht="15" customHeight="1">
      <c r="A48" s="41">
        <v>3238</v>
      </c>
      <c r="B48" s="68" t="s">
        <v>56</v>
      </c>
      <c r="C48" s="4"/>
      <c r="D48" s="4"/>
      <c r="E48" s="14">
        <v>109136.6</v>
      </c>
      <c r="F48" s="14" t="e">
        <f t="shared" si="2"/>
        <v>#DIV/0!</v>
      </c>
    </row>
    <row r="49" spans="1:6" ht="15" customHeight="1">
      <c r="A49" s="41" t="s">
        <v>351</v>
      </c>
      <c r="B49" s="68" t="s">
        <v>358</v>
      </c>
      <c r="C49" s="4"/>
      <c r="D49" s="4"/>
      <c r="E49" s="14">
        <v>4265.57</v>
      </c>
      <c r="F49" s="14" t="e">
        <f t="shared" si="2"/>
        <v>#DIV/0!</v>
      </c>
    </row>
    <row r="50" spans="1:6" ht="18" customHeight="1">
      <c r="A50" s="41" t="s">
        <v>303</v>
      </c>
      <c r="B50" s="68" t="s">
        <v>309</v>
      </c>
      <c r="C50" s="4">
        <v>90000</v>
      </c>
      <c r="D50" s="4">
        <v>120810</v>
      </c>
      <c r="E50" s="14">
        <f>E51</f>
        <v>120802.34</v>
      </c>
      <c r="F50" s="14">
        <f t="shared" si="2"/>
        <v>99.99365946527605</v>
      </c>
    </row>
    <row r="51" spans="1:6" ht="15" customHeight="1">
      <c r="A51" s="41">
        <v>3293</v>
      </c>
      <c r="B51" s="3" t="s">
        <v>37</v>
      </c>
      <c r="C51" s="4"/>
      <c r="D51" s="4"/>
      <c r="E51" s="14">
        <v>120802.34</v>
      </c>
      <c r="F51" s="14" t="e">
        <f t="shared" si="2"/>
        <v>#DIV/0!</v>
      </c>
    </row>
    <row r="52" spans="1:6" ht="25.5" customHeight="1">
      <c r="A52" s="240" t="s">
        <v>987</v>
      </c>
      <c r="B52" s="241"/>
      <c r="C52" s="64">
        <f>C60</f>
        <v>255000</v>
      </c>
      <c r="D52" s="64">
        <f>D60</f>
        <v>255000</v>
      </c>
      <c r="E52" s="138">
        <f>E60</f>
        <v>213243.65</v>
      </c>
      <c r="F52" s="14">
        <f t="shared" si="2"/>
        <v>83.62496078431371</v>
      </c>
    </row>
    <row r="53" spans="1:6" ht="25.5" customHeight="1">
      <c r="A53" s="209" t="s">
        <v>1122</v>
      </c>
      <c r="B53" s="210"/>
      <c r="C53" s="64">
        <f>SUM(C54:C59)</f>
        <v>255000</v>
      </c>
      <c r="D53" s="64">
        <f>SUM(D54:D59)</f>
        <v>255000</v>
      </c>
      <c r="E53" s="138">
        <f>SUM(E54:E59)</f>
        <v>213243.65</v>
      </c>
      <c r="F53" s="14">
        <f t="shared" si="2"/>
        <v>83.62496078431371</v>
      </c>
    </row>
    <row r="54" spans="1:6" ht="18" customHeight="1">
      <c r="A54" s="207" t="s">
        <v>1116</v>
      </c>
      <c r="B54" s="208"/>
      <c r="C54" s="4">
        <v>105000</v>
      </c>
      <c r="D54" s="4">
        <v>105000</v>
      </c>
      <c r="E54" s="14">
        <v>213243.65</v>
      </c>
      <c r="F54" s="14">
        <f t="shared" si="2"/>
        <v>203.08919047619045</v>
      </c>
    </row>
    <row r="55" spans="1:6" ht="18" customHeight="1">
      <c r="A55" s="207" t="s">
        <v>1117</v>
      </c>
      <c r="B55" s="208"/>
      <c r="C55" s="4">
        <v>150000</v>
      </c>
      <c r="D55" s="4">
        <v>150000</v>
      </c>
      <c r="E55" s="14">
        <v>0</v>
      </c>
      <c r="F55" s="14">
        <f t="shared" si="2"/>
        <v>0</v>
      </c>
    </row>
    <row r="56" spans="1:6" ht="18" customHeight="1">
      <c r="A56" s="207" t="s">
        <v>1118</v>
      </c>
      <c r="B56" s="208"/>
      <c r="C56" s="4">
        <f>'TABLICA 4-5'!D70</f>
        <v>0</v>
      </c>
      <c r="D56" s="4">
        <v>0</v>
      </c>
      <c r="E56" s="14">
        <v>0</v>
      </c>
      <c r="F56" s="14" t="e">
        <f t="shared" si="2"/>
        <v>#DIV/0!</v>
      </c>
    </row>
    <row r="57" spans="1:6" ht="18" customHeight="1">
      <c r="A57" s="207" t="s">
        <v>1119</v>
      </c>
      <c r="B57" s="208"/>
      <c r="C57" s="4">
        <v>0</v>
      </c>
      <c r="D57" s="4">
        <v>0</v>
      </c>
      <c r="E57" s="14">
        <v>0</v>
      </c>
      <c r="F57" s="14" t="e">
        <f t="shared" si="2"/>
        <v>#DIV/0!</v>
      </c>
    </row>
    <row r="58" spans="1:6" ht="18" customHeight="1">
      <c r="A58" s="207" t="s">
        <v>1120</v>
      </c>
      <c r="B58" s="208"/>
      <c r="C58" s="4">
        <v>0</v>
      </c>
      <c r="D58" s="4">
        <v>0</v>
      </c>
      <c r="E58" s="14">
        <v>0</v>
      </c>
      <c r="F58" s="14" t="e">
        <f t="shared" si="2"/>
        <v>#DIV/0!</v>
      </c>
    </row>
    <row r="59" spans="1:6" ht="18" customHeight="1">
      <c r="A59" s="207" t="s">
        <v>1121</v>
      </c>
      <c r="B59" s="208"/>
      <c r="C59" s="4">
        <v>0</v>
      </c>
      <c r="D59" s="4">
        <v>0</v>
      </c>
      <c r="E59" s="14">
        <v>0</v>
      </c>
      <c r="F59" s="14" t="e">
        <f t="shared" si="2"/>
        <v>#DIV/0!</v>
      </c>
    </row>
    <row r="60" spans="1:6" ht="21" customHeight="1">
      <c r="A60" s="41">
        <v>32</v>
      </c>
      <c r="B60" s="68" t="s">
        <v>58</v>
      </c>
      <c r="C60" s="4">
        <f>C61+C63+C65</f>
        <v>255000</v>
      </c>
      <c r="D60" s="4">
        <f>D61+D63+D65</f>
        <v>255000</v>
      </c>
      <c r="E60" s="14">
        <f>E61+E63+E65</f>
        <v>213243.65</v>
      </c>
      <c r="F60" s="14">
        <f t="shared" si="2"/>
        <v>83.62496078431371</v>
      </c>
    </row>
    <row r="61" spans="1:6" ht="18" customHeight="1">
      <c r="A61" s="41">
        <v>323</v>
      </c>
      <c r="B61" s="3" t="s">
        <v>346</v>
      </c>
      <c r="C61" s="4">
        <v>50000</v>
      </c>
      <c r="D61" s="4">
        <v>50000</v>
      </c>
      <c r="E61" s="14">
        <f>E62</f>
        <v>28000</v>
      </c>
      <c r="F61" s="14">
        <f t="shared" si="2"/>
        <v>56.00000000000001</v>
      </c>
    </row>
    <row r="62" spans="1:6" ht="15" customHeight="1">
      <c r="A62" s="41">
        <v>3233</v>
      </c>
      <c r="B62" s="3" t="s">
        <v>347</v>
      </c>
      <c r="C62" s="4"/>
      <c r="D62" s="4"/>
      <c r="E62" s="14">
        <v>28000</v>
      </c>
      <c r="F62" s="14" t="e">
        <f t="shared" si="2"/>
        <v>#DIV/0!</v>
      </c>
    </row>
    <row r="63" spans="1:6" ht="18" customHeight="1">
      <c r="A63" s="41" t="s">
        <v>313</v>
      </c>
      <c r="B63" s="68" t="s">
        <v>314</v>
      </c>
      <c r="C63" s="4">
        <v>5000</v>
      </c>
      <c r="D63" s="4">
        <v>5000</v>
      </c>
      <c r="E63" s="14">
        <f>E64</f>
        <v>0</v>
      </c>
      <c r="F63" s="14">
        <f t="shared" si="2"/>
        <v>0</v>
      </c>
    </row>
    <row r="64" spans="1:6" ht="15" customHeight="1">
      <c r="A64" s="41" t="s">
        <v>315</v>
      </c>
      <c r="B64" s="72" t="s">
        <v>356</v>
      </c>
      <c r="C64" s="4"/>
      <c r="D64" s="4"/>
      <c r="E64" s="14">
        <v>0</v>
      </c>
      <c r="F64" s="14" t="e">
        <f t="shared" si="2"/>
        <v>#DIV/0!</v>
      </c>
    </row>
    <row r="65" spans="1:6" ht="18" customHeight="1">
      <c r="A65" s="41">
        <v>329</v>
      </c>
      <c r="B65" s="68" t="s">
        <v>57</v>
      </c>
      <c r="C65" s="4">
        <v>200000</v>
      </c>
      <c r="D65" s="4">
        <v>200000</v>
      </c>
      <c r="E65" s="14">
        <f>SUM(E66:E67)</f>
        <v>185243.65</v>
      </c>
      <c r="F65" s="14">
        <f t="shared" si="2"/>
        <v>92.621825</v>
      </c>
    </row>
    <row r="66" spans="1:6" ht="15" customHeight="1">
      <c r="A66" s="41">
        <v>3291</v>
      </c>
      <c r="B66" s="3" t="s">
        <v>362</v>
      </c>
      <c r="C66" s="4"/>
      <c r="D66" s="4"/>
      <c r="E66" s="14">
        <v>130827.5</v>
      </c>
      <c r="F66" s="14" t="e">
        <f t="shared" si="2"/>
        <v>#DIV/0!</v>
      </c>
    </row>
    <row r="67" spans="1:6" ht="15" customHeight="1">
      <c r="A67" s="41">
        <v>3293</v>
      </c>
      <c r="B67" s="3" t="s">
        <v>37</v>
      </c>
      <c r="C67" s="4"/>
      <c r="D67" s="4"/>
      <c r="E67" s="14">
        <v>54416.15</v>
      </c>
      <c r="F67" s="14" t="e">
        <f t="shared" si="2"/>
        <v>#DIV/0!</v>
      </c>
    </row>
    <row r="68" spans="1:6" ht="25.5" customHeight="1">
      <c r="A68" s="237" t="s">
        <v>698</v>
      </c>
      <c r="B68" s="238"/>
      <c r="C68" s="5">
        <f>C76</f>
        <v>2019261</v>
      </c>
      <c r="D68" s="5">
        <f>D76</f>
        <v>2019261</v>
      </c>
      <c r="E68" s="140">
        <f>E76</f>
        <v>1901768.3900000001</v>
      </c>
      <c r="F68" s="14">
        <f>E68/D68*100</f>
        <v>94.18140547457709</v>
      </c>
    </row>
    <row r="69" spans="1:6" ht="25.5" customHeight="1">
      <c r="A69" s="209" t="s">
        <v>1137</v>
      </c>
      <c r="B69" s="210"/>
      <c r="C69" s="64">
        <f>SUM(C70:C75)</f>
        <v>2019261</v>
      </c>
      <c r="D69" s="64">
        <f>SUM(D70:D75)</f>
        <v>2019261</v>
      </c>
      <c r="E69" s="138">
        <f>SUM(E70:E75)</f>
        <v>1901768.3900000001</v>
      </c>
      <c r="F69" s="14">
        <f aca="true" t="shared" si="3" ref="F69:F75">E69/D69*100</f>
        <v>94.18140547457709</v>
      </c>
    </row>
    <row r="70" spans="1:6" ht="18" customHeight="1">
      <c r="A70" s="207" t="s">
        <v>1116</v>
      </c>
      <c r="B70" s="208"/>
      <c r="C70" s="4">
        <v>785000</v>
      </c>
      <c r="D70" s="4">
        <v>785000</v>
      </c>
      <c r="E70" s="14">
        <v>667507.27</v>
      </c>
      <c r="F70" s="14">
        <f t="shared" si="3"/>
        <v>85.03277324840765</v>
      </c>
    </row>
    <row r="71" spans="1:6" ht="18" customHeight="1">
      <c r="A71" s="207" t="s">
        <v>1117</v>
      </c>
      <c r="B71" s="208"/>
      <c r="C71" s="4">
        <v>0</v>
      </c>
      <c r="D71" s="4">
        <v>0</v>
      </c>
      <c r="E71" s="14">
        <v>0</v>
      </c>
      <c r="F71" s="14" t="e">
        <f t="shared" si="3"/>
        <v>#DIV/0!</v>
      </c>
    </row>
    <row r="72" spans="1:6" ht="18" customHeight="1">
      <c r="A72" s="207" t="s">
        <v>1118</v>
      </c>
      <c r="B72" s="208"/>
      <c r="C72" s="4">
        <f>'TABLICA 4-5'!D86</f>
        <v>0</v>
      </c>
      <c r="D72" s="4">
        <v>0</v>
      </c>
      <c r="E72" s="14">
        <v>0</v>
      </c>
      <c r="F72" s="14" t="e">
        <f t="shared" si="3"/>
        <v>#DIV/0!</v>
      </c>
    </row>
    <row r="73" spans="1:6" ht="18" customHeight="1">
      <c r="A73" s="207" t="s">
        <v>1119</v>
      </c>
      <c r="B73" s="208"/>
      <c r="C73" s="4">
        <v>0</v>
      </c>
      <c r="D73" s="4">
        <v>0</v>
      </c>
      <c r="E73" s="14">
        <v>0</v>
      </c>
      <c r="F73" s="14" t="e">
        <f t="shared" si="3"/>
        <v>#DIV/0!</v>
      </c>
    </row>
    <row r="74" spans="1:6" ht="18" customHeight="1">
      <c r="A74" s="207" t="s">
        <v>1120</v>
      </c>
      <c r="B74" s="208"/>
      <c r="C74" s="4">
        <v>1234261</v>
      </c>
      <c r="D74" s="4">
        <v>1234261</v>
      </c>
      <c r="E74" s="14">
        <v>1234261.12</v>
      </c>
      <c r="F74" s="14">
        <f t="shared" si="3"/>
        <v>100.00000972241689</v>
      </c>
    </row>
    <row r="75" spans="1:6" ht="18" customHeight="1">
      <c r="A75" s="207" t="s">
        <v>1121</v>
      </c>
      <c r="B75" s="208"/>
      <c r="C75" s="4">
        <v>0</v>
      </c>
      <c r="D75" s="4">
        <v>0</v>
      </c>
      <c r="E75" s="14">
        <v>0</v>
      </c>
      <c r="F75" s="14" t="e">
        <f t="shared" si="3"/>
        <v>#DIV/0!</v>
      </c>
    </row>
    <row r="76" spans="1:6" ht="21" customHeight="1">
      <c r="A76" s="41">
        <v>42</v>
      </c>
      <c r="B76" s="3" t="s">
        <v>9</v>
      </c>
      <c r="C76" s="4">
        <f>C77+C85+C83</f>
        <v>2019261</v>
      </c>
      <c r="D76" s="4">
        <f>D77+D85+D83</f>
        <v>2019261</v>
      </c>
      <c r="E76" s="14">
        <f>E77+E85+E83</f>
        <v>1901768.3900000001</v>
      </c>
      <c r="F76" s="14">
        <f>E76/D76*100</f>
        <v>94.18140547457709</v>
      </c>
    </row>
    <row r="77" spans="1:6" ht="18" customHeight="1">
      <c r="A77" s="41">
        <v>422</v>
      </c>
      <c r="B77" s="3" t="s">
        <v>10</v>
      </c>
      <c r="C77" s="4">
        <v>725000</v>
      </c>
      <c r="D77" s="4">
        <v>725000</v>
      </c>
      <c r="E77" s="14">
        <f>SUM(E78:E82)</f>
        <v>657803.27</v>
      </c>
      <c r="F77" s="14">
        <f>E77/D77*100</f>
        <v>90.73148551724138</v>
      </c>
    </row>
    <row r="78" spans="1:6" ht="15" customHeight="1">
      <c r="A78" s="41">
        <v>4221</v>
      </c>
      <c r="B78" s="3" t="s">
        <v>11</v>
      </c>
      <c r="C78" s="4"/>
      <c r="D78" s="4">
        <v>0</v>
      </c>
      <c r="E78" s="14">
        <v>79667.64</v>
      </c>
      <c r="F78" s="14" t="e">
        <f>E78/D78*100</f>
        <v>#DIV/0!</v>
      </c>
    </row>
    <row r="79" spans="1:6" ht="15" customHeight="1">
      <c r="A79" s="41">
        <v>4222</v>
      </c>
      <c r="B79" s="3" t="s">
        <v>12</v>
      </c>
      <c r="C79" s="4">
        <v>0</v>
      </c>
      <c r="D79" s="4">
        <v>0</v>
      </c>
      <c r="E79" s="14">
        <v>0</v>
      </c>
      <c r="F79" s="14" t="e">
        <f>E79/D79*100</f>
        <v>#DIV/0!</v>
      </c>
    </row>
    <row r="80" spans="1:6" ht="15" customHeight="1">
      <c r="A80" s="41">
        <v>4223</v>
      </c>
      <c r="B80" s="3" t="s">
        <v>13</v>
      </c>
      <c r="C80" s="4">
        <v>0</v>
      </c>
      <c r="D80" s="4">
        <v>0</v>
      </c>
      <c r="E80" s="14">
        <v>97323.13</v>
      </c>
      <c r="F80" s="14" t="e">
        <f aca="true" t="shared" si="4" ref="F80:F87">E80/D80*100</f>
        <v>#DIV/0!</v>
      </c>
    </row>
    <row r="81" spans="1:6" ht="15" customHeight="1">
      <c r="A81" s="41" t="s">
        <v>624</v>
      </c>
      <c r="B81" s="3" t="s">
        <v>625</v>
      </c>
      <c r="C81" s="4">
        <v>0</v>
      </c>
      <c r="D81" s="4">
        <v>0</v>
      </c>
      <c r="E81" s="14">
        <v>0</v>
      </c>
      <c r="F81" s="14" t="e">
        <f t="shared" si="4"/>
        <v>#DIV/0!</v>
      </c>
    </row>
    <row r="82" spans="1:6" ht="15" customHeight="1">
      <c r="A82" s="41" t="s">
        <v>178</v>
      </c>
      <c r="B82" s="3" t="s">
        <v>784</v>
      </c>
      <c r="C82" s="4">
        <v>0</v>
      </c>
      <c r="D82" s="4">
        <v>0</v>
      </c>
      <c r="E82" s="14">
        <v>480812.5</v>
      </c>
      <c r="F82" s="14" t="e">
        <f t="shared" si="4"/>
        <v>#DIV/0!</v>
      </c>
    </row>
    <row r="83" spans="1:6" ht="18" customHeight="1">
      <c r="A83" s="41" t="s">
        <v>1124</v>
      </c>
      <c r="B83" s="3" t="s">
        <v>1104</v>
      </c>
      <c r="C83" s="4">
        <v>1234261</v>
      </c>
      <c r="D83" s="4">
        <v>1234261</v>
      </c>
      <c r="E83" s="14">
        <f>E84</f>
        <v>1234261.12</v>
      </c>
      <c r="F83" s="14">
        <f>E83/D83*100</f>
        <v>100.00000972241689</v>
      </c>
    </row>
    <row r="84" spans="1:6" ht="15" customHeight="1">
      <c r="A84" s="41" t="s">
        <v>1125</v>
      </c>
      <c r="B84" s="3" t="s">
        <v>1126</v>
      </c>
      <c r="C84" s="4"/>
      <c r="D84" s="4"/>
      <c r="E84" s="14">
        <v>1234261.12</v>
      </c>
      <c r="F84" s="14" t="e">
        <f>E84/D84*100</f>
        <v>#DIV/0!</v>
      </c>
    </row>
    <row r="85" spans="1:6" ht="18" customHeight="1">
      <c r="A85" s="41">
        <v>426</v>
      </c>
      <c r="B85" s="3" t="s">
        <v>14</v>
      </c>
      <c r="C85" s="4">
        <v>60000</v>
      </c>
      <c r="D85" s="4">
        <v>60000</v>
      </c>
      <c r="E85" s="14">
        <f>E86</f>
        <v>9704</v>
      </c>
      <c r="F85" s="14">
        <f t="shared" si="4"/>
        <v>16.173333333333336</v>
      </c>
    </row>
    <row r="86" spans="1:6" ht="15" customHeight="1">
      <c r="A86" s="41">
        <v>4262</v>
      </c>
      <c r="B86" s="3" t="s">
        <v>15</v>
      </c>
      <c r="C86" s="4">
        <v>0</v>
      </c>
      <c r="D86" s="4">
        <v>0</v>
      </c>
      <c r="E86" s="14">
        <v>9704</v>
      </c>
      <c r="F86" s="14" t="e">
        <f t="shared" si="4"/>
        <v>#DIV/0!</v>
      </c>
    </row>
    <row r="87" spans="1:6" ht="30" customHeight="1">
      <c r="A87" s="236" t="s">
        <v>1226</v>
      </c>
      <c r="B87" s="236"/>
      <c r="C87" s="63">
        <f>C88</f>
        <v>1550000</v>
      </c>
      <c r="D87" s="63">
        <f>D88</f>
        <v>1592060</v>
      </c>
      <c r="E87" s="137">
        <f>E88</f>
        <v>1592047.98</v>
      </c>
      <c r="F87" s="14">
        <f t="shared" si="4"/>
        <v>99.99924500332902</v>
      </c>
    </row>
    <row r="88" spans="1:6" ht="25.5" customHeight="1">
      <c r="A88" s="226" t="s">
        <v>1227</v>
      </c>
      <c r="B88" s="239"/>
      <c r="C88" s="5">
        <f>C96+C109</f>
        <v>1550000</v>
      </c>
      <c r="D88" s="5">
        <f>D96+D109</f>
        <v>1592060</v>
      </c>
      <c r="E88" s="140">
        <f>E96+E109</f>
        <v>1592047.98</v>
      </c>
      <c r="F88" s="14">
        <f t="shared" si="2"/>
        <v>99.99924500332902</v>
      </c>
    </row>
    <row r="89" spans="1:6" ht="25.5" customHeight="1">
      <c r="A89" s="209" t="s">
        <v>1127</v>
      </c>
      <c r="B89" s="210"/>
      <c r="C89" s="64">
        <f>SUM(C90:C95)</f>
        <v>1550000</v>
      </c>
      <c r="D89" s="64">
        <f>SUM(D90:D95)</f>
        <v>1592060</v>
      </c>
      <c r="E89" s="138">
        <f>SUM(E90:E95)</f>
        <v>1592047.98</v>
      </c>
      <c r="F89" s="14">
        <f t="shared" si="2"/>
        <v>99.99924500332902</v>
      </c>
    </row>
    <row r="90" spans="1:6" ht="18" customHeight="1">
      <c r="A90" s="207" t="s">
        <v>1116</v>
      </c>
      <c r="B90" s="208"/>
      <c r="C90" s="4">
        <v>220000</v>
      </c>
      <c r="D90" s="4">
        <v>262060</v>
      </c>
      <c r="E90" s="14">
        <v>435077.94</v>
      </c>
      <c r="F90" s="14">
        <f t="shared" si="2"/>
        <v>166.02226207738687</v>
      </c>
    </row>
    <row r="91" spans="1:6" ht="18" customHeight="1">
      <c r="A91" s="207" t="s">
        <v>1117</v>
      </c>
      <c r="B91" s="208"/>
      <c r="C91" s="4">
        <v>1100000</v>
      </c>
      <c r="D91" s="4">
        <v>1100000</v>
      </c>
      <c r="E91" s="14">
        <v>1056970.04</v>
      </c>
      <c r="F91" s="14">
        <f t="shared" si="2"/>
        <v>96.08818545454547</v>
      </c>
    </row>
    <row r="92" spans="1:6" ht="18" customHeight="1">
      <c r="A92" s="207" t="s">
        <v>1118</v>
      </c>
      <c r="B92" s="208"/>
      <c r="C92" s="4">
        <v>180000</v>
      </c>
      <c r="D92" s="4">
        <v>180000</v>
      </c>
      <c r="E92" s="14">
        <v>0</v>
      </c>
      <c r="F92" s="14">
        <f t="shared" si="2"/>
        <v>0</v>
      </c>
    </row>
    <row r="93" spans="1:6" ht="18" customHeight="1">
      <c r="A93" s="207" t="s">
        <v>1119</v>
      </c>
      <c r="B93" s="208"/>
      <c r="C93" s="4">
        <v>0</v>
      </c>
      <c r="D93" s="4">
        <v>0</v>
      </c>
      <c r="E93" s="14">
        <v>0</v>
      </c>
      <c r="F93" s="14" t="e">
        <f t="shared" si="2"/>
        <v>#DIV/0!</v>
      </c>
    </row>
    <row r="94" spans="1:6" ht="18" customHeight="1">
      <c r="A94" s="207" t="s">
        <v>1120</v>
      </c>
      <c r="B94" s="208"/>
      <c r="C94" s="4">
        <v>50000</v>
      </c>
      <c r="D94" s="4">
        <v>50000</v>
      </c>
      <c r="E94" s="14">
        <v>100000</v>
      </c>
      <c r="F94" s="14">
        <f t="shared" si="2"/>
        <v>200</v>
      </c>
    </row>
    <row r="95" spans="1:6" ht="18" customHeight="1">
      <c r="A95" s="207" t="s">
        <v>1121</v>
      </c>
      <c r="B95" s="208"/>
      <c r="C95" s="4">
        <v>0</v>
      </c>
      <c r="D95" s="4">
        <v>0</v>
      </c>
      <c r="E95" s="14">
        <v>0</v>
      </c>
      <c r="F95" s="14" t="e">
        <f t="shared" si="2"/>
        <v>#DIV/0!</v>
      </c>
    </row>
    <row r="96" spans="1:6" ht="21" customHeight="1">
      <c r="A96" s="41">
        <v>32</v>
      </c>
      <c r="B96" s="3" t="s">
        <v>64</v>
      </c>
      <c r="C96" s="4">
        <f>C97+C99+C105</f>
        <v>1550000</v>
      </c>
      <c r="D96" s="4">
        <f>D97+D99+D105</f>
        <v>1592060</v>
      </c>
      <c r="E96" s="14">
        <f>E97+E99+E105</f>
        <v>1592047.98</v>
      </c>
      <c r="F96" s="14">
        <f t="shared" si="2"/>
        <v>99.99924500332902</v>
      </c>
    </row>
    <row r="97" spans="1:6" ht="18" customHeight="1">
      <c r="A97" s="41">
        <v>322</v>
      </c>
      <c r="B97" s="3" t="s">
        <v>71</v>
      </c>
      <c r="C97" s="4">
        <v>15000</v>
      </c>
      <c r="D97" s="4">
        <v>24050</v>
      </c>
      <c r="E97" s="14">
        <f>SUM(E98:E98)</f>
        <v>24049.02</v>
      </c>
      <c r="F97" s="14">
        <f t="shared" si="2"/>
        <v>99.99592515592516</v>
      </c>
    </row>
    <row r="98" spans="1:6" ht="15" customHeight="1">
      <c r="A98" s="41">
        <v>3221</v>
      </c>
      <c r="B98" s="3" t="s">
        <v>627</v>
      </c>
      <c r="C98" s="4"/>
      <c r="D98" s="4"/>
      <c r="E98" s="14">
        <v>24049.02</v>
      </c>
      <c r="F98" s="14" t="e">
        <f t="shared" si="2"/>
        <v>#DIV/0!</v>
      </c>
    </row>
    <row r="99" spans="1:6" ht="18" customHeight="1">
      <c r="A99" s="41">
        <v>323</v>
      </c>
      <c r="B99" s="3" t="s">
        <v>73</v>
      </c>
      <c r="C99" s="4">
        <v>1405000</v>
      </c>
      <c r="D99" s="4">
        <v>1409900</v>
      </c>
      <c r="E99" s="14">
        <f>SUM(E100:E104)</f>
        <v>1409894.76</v>
      </c>
      <c r="F99" s="14">
        <f t="shared" si="2"/>
        <v>99.99962834243563</v>
      </c>
    </row>
    <row r="100" spans="1:6" ht="15" customHeight="1">
      <c r="A100" s="41" t="s">
        <v>747</v>
      </c>
      <c r="B100" s="3" t="s">
        <v>23</v>
      </c>
      <c r="C100" s="4"/>
      <c r="D100" s="4"/>
      <c r="E100" s="14">
        <v>3575</v>
      </c>
      <c r="F100" s="14" t="e">
        <f>E100/D100*100</f>
        <v>#DIV/0!</v>
      </c>
    </row>
    <row r="101" spans="1:6" ht="15" customHeight="1">
      <c r="A101" s="41">
        <v>3233</v>
      </c>
      <c r="B101" s="3" t="s">
        <v>108</v>
      </c>
      <c r="C101" s="4"/>
      <c r="D101" s="4"/>
      <c r="E101" s="14">
        <v>247632.05</v>
      </c>
      <c r="F101" s="14" t="e">
        <f t="shared" si="2"/>
        <v>#DIV/0!</v>
      </c>
    </row>
    <row r="102" spans="1:6" ht="15" customHeight="1">
      <c r="A102" s="41" t="s">
        <v>621</v>
      </c>
      <c r="B102" s="3" t="s">
        <v>622</v>
      </c>
      <c r="C102" s="4"/>
      <c r="D102" s="4"/>
      <c r="E102" s="14">
        <v>0</v>
      </c>
      <c r="F102" s="14" t="e">
        <f>E102/D102*100</f>
        <v>#DIV/0!</v>
      </c>
    </row>
    <row r="103" spans="1:6" ht="15" customHeight="1">
      <c r="A103" s="41">
        <v>3237</v>
      </c>
      <c r="B103" s="3" t="s">
        <v>109</v>
      </c>
      <c r="C103" s="4"/>
      <c r="D103" s="4"/>
      <c r="E103" s="14">
        <v>309337.99</v>
      </c>
      <c r="F103" s="14" t="e">
        <f>E103/D103*100</f>
        <v>#DIV/0!</v>
      </c>
    </row>
    <row r="104" spans="1:6" ht="15" customHeight="1">
      <c r="A104" s="41" t="s">
        <v>351</v>
      </c>
      <c r="B104" s="3" t="s">
        <v>164</v>
      </c>
      <c r="C104" s="4"/>
      <c r="D104" s="4"/>
      <c r="E104" s="14">
        <v>849349.72</v>
      </c>
      <c r="F104" s="14" t="e">
        <f t="shared" si="2"/>
        <v>#DIV/0!</v>
      </c>
    </row>
    <row r="105" spans="1:6" ht="18" customHeight="1">
      <c r="A105" s="41">
        <v>329</v>
      </c>
      <c r="B105" s="3" t="s">
        <v>150</v>
      </c>
      <c r="C105" s="4">
        <v>130000</v>
      </c>
      <c r="D105" s="4">
        <v>158110</v>
      </c>
      <c r="E105" s="14">
        <f>SUM(E106:E108)</f>
        <v>158104.19999999998</v>
      </c>
      <c r="F105" s="14">
        <f t="shared" si="2"/>
        <v>99.99633166782618</v>
      </c>
    </row>
    <row r="106" spans="1:6" ht="15" customHeight="1">
      <c r="A106" s="41" t="s">
        <v>754</v>
      </c>
      <c r="B106" s="3" t="s">
        <v>4</v>
      </c>
      <c r="C106" s="4"/>
      <c r="D106" s="4"/>
      <c r="E106" s="14">
        <v>0</v>
      </c>
      <c r="F106" s="14" t="e">
        <f>E106/D106*100</f>
        <v>#DIV/0!</v>
      </c>
    </row>
    <row r="107" spans="1:6" ht="15" customHeight="1">
      <c r="A107" s="41">
        <v>3293</v>
      </c>
      <c r="B107" s="3" t="s">
        <v>111</v>
      </c>
      <c r="C107" s="4"/>
      <c r="D107" s="4"/>
      <c r="E107" s="14">
        <v>147569.55</v>
      </c>
      <c r="F107" s="14" t="e">
        <f t="shared" si="2"/>
        <v>#DIV/0!</v>
      </c>
    </row>
    <row r="108" spans="1:6" ht="15" customHeight="1">
      <c r="A108" s="41">
        <v>3299</v>
      </c>
      <c r="B108" s="3" t="s">
        <v>112</v>
      </c>
      <c r="C108" s="4"/>
      <c r="D108" s="4"/>
      <c r="E108" s="14">
        <v>10534.65</v>
      </c>
      <c r="F108" s="14" t="e">
        <f t="shared" si="2"/>
        <v>#DIV/0!</v>
      </c>
    </row>
    <row r="109" spans="1:6" ht="21" customHeight="1">
      <c r="A109" s="41">
        <v>38</v>
      </c>
      <c r="B109" s="72" t="s">
        <v>580</v>
      </c>
      <c r="C109" s="4">
        <f aca="true" t="shared" si="5" ref="C109:E110">C110</f>
        <v>0</v>
      </c>
      <c r="D109" s="4">
        <f t="shared" si="5"/>
        <v>0</v>
      </c>
      <c r="E109" s="14">
        <f t="shared" si="5"/>
        <v>0</v>
      </c>
      <c r="F109" s="14" t="e">
        <f t="shared" si="2"/>
        <v>#DIV/0!</v>
      </c>
    </row>
    <row r="110" spans="1:6" ht="18" customHeight="1">
      <c r="A110" s="41">
        <v>381</v>
      </c>
      <c r="B110" s="72" t="s">
        <v>68</v>
      </c>
      <c r="C110" s="4">
        <f t="shared" si="5"/>
        <v>0</v>
      </c>
      <c r="D110" s="4">
        <f t="shared" si="5"/>
        <v>0</v>
      </c>
      <c r="E110" s="14">
        <f t="shared" si="5"/>
        <v>0</v>
      </c>
      <c r="F110" s="14" t="e">
        <f t="shared" si="2"/>
        <v>#DIV/0!</v>
      </c>
    </row>
    <row r="111" spans="1:6" ht="15" customHeight="1">
      <c r="A111" s="41">
        <v>3811</v>
      </c>
      <c r="B111" s="74" t="s">
        <v>1070</v>
      </c>
      <c r="C111" s="4">
        <v>0</v>
      </c>
      <c r="D111" s="4"/>
      <c r="E111" s="14">
        <v>0</v>
      </c>
      <c r="F111" s="14" t="e">
        <f t="shared" si="2"/>
        <v>#DIV/0!</v>
      </c>
    </row>
    <row r="112" spans="1:6" ht="30" customHeight="1">
      <c r="A112" s="236" t="s">
        <v>699</v>
      </c>
      <c r="B112" s="236"/>
      <c r="C112" s="63">
        <f>C113</f>
        <v>1817300</v>
      </c>
      <c r="D112" s="63">
        <f>D113</f>
        <v>1817300</v>
      </c>
      <c r="E112" s="137">
        <f>E113</f>
        <v>1369647.15</v>
      </c>
      <c r="F112" s="14">
        <f>E112/D112*100</f>
        <v>75.36714631596324</v>
      </c>
    </row>
    <row r="113" spans="1:6" ht="25.5" customHeight="1">
      <c r="A113" s="237" t="s">
        <v>700</v>
      </c>
      <c r="B113" s="238"/>
      <c r="C113" s="5">
        <f>C121+C135</f>
        <v>1817300</v>
      </c>
      <c r="D113" s="5">
        <f>D121+D135</f>
        <v>1817300</v>
      </c>
      <c r="E113" s="140">
        <f>E121+E135</f>
        <v>1369647.15</v>
      </c>
      <c r="F113" s="14">
        <f t="shared" si="2"/>
        <v>75.36714631596324</v>
      </c>
    </row>
    <row r="114" spans="1:6" ht="25.5" customHeight="1">
      <c r="A114" s="209" t="s">
        <v>1128</v>
      </c>
      <c r="B114" s="210"/>
      <c r="C114" s="64">
        <f>SUM(C115:C120)</f>
        <v>1817300</v>
      </c>
      <c r="D114" s="64">
        <f>SUM(D115:D120)</f>
        <v>1817300</v>
      </c>
      <c r="E114" s="138">
        <f>SUM(E115:E120)</f>
        <v>1369647.15</v>
      </c>
      <c r="F114" s="14">
        <f aca="true" t="shared" si="6" ref="F114:F120">E114/D114*100</f>
        <v>75.36714631596324</v>
      </c>
    </row>
    <row r="115" spans="1:6" ht="18" customHeight="1">
      <c r="A115" s="207" t="s">
        <v>1116</v>
      </c>
      <c r="B115" s="208"/>
      <c r="C115" s="4">
        <v>737300</v>
      </c>
      <c r="D115" s="4">
        <v>737300</v>
      </c>
      <c r="E115" s="14">
        <v>1169647.15</v>
      </c>
      <c r="F115" s="14">
        <f t="shared" si="6"/>
        <v>158.63924454089243</v>
      </c>
    </row>
    <row r="116" spans="1:6" ht="18" customHeight="1">
      <c r="A116" s="207" t="s">
        <v>1117</v>
      </c>
      <c r="B116" s="208"/>
      <c r="C116" s="4">
        <v>1080000</v>
      </c>
      <c r="D116" s="4">
        <v>1080000</v>
      </c>
      <c r="E116" s="14">
        <v>200000</v>
      </c>
      <c r="F116" s="14">
        <f t="shared" si="6"/>
        <v>18.51851851851852</v>
      </c>
    </row>
    <row r="117" spans="1:6" ht="18" customHeight="1">
      <c r="A117" s="207" t="s">
        <v>1118</v>
      </c>
      <c r="B117" s="208"/>
      <c r="C117" s="4">
        <v>0</v>
      </c>
      <c r="D117" s="4">
        <v>0</v>
      </c>
      <c r="E117" s="14">
        <v>0</v>
      </c>
      <c r="F117" s="14" t="e">
        <f t="shared" si="6"/>
        <v>#DIV/0!</v>
      </c>
    </row>
    <row r="118" spans="1:6" ht="18" customHeight="1">
      <c r="A118" s="207" t="s">
        <v>1119</v>
      </c>
      <c r="B118" s="208"/>
      <c r="C118" s="4">
        <v>0</v>
      </c>
      <c r="D118" s="4">
        <v>0</v>
      </c>
      <c r="E118" s="14">
        <v>0</v>
      </c>
      <c r="F118" s="14" t="e">
        <f t="shared" si="6"/>
        <v>#DIV/0!</v>
      </c>
    </row>
    <row r="119" spans="1:6" ht="18" customHeight="1">
      <c r="A119" s="207" t="s">
        <v>1120</v>
      </c>
      <c r="B119" s="208"/>
      <c r="C119" s="4">
        <v>0</v>
      </c>
      <c r="D119" s="4">
        <v>0</v>
      </c>
      <c r="E119" s="14">
        <v>0</v>
      </c>
      <c r="F119" s="14" t="e">
        <f t="shared" si="6"/>
        <v>#DIV/0!</v>
      </c>
    </row>
    <row r="120" spans="1:6" ht="18" customHeight="1">
      <c r="A120" s="207" t="s">
        <v>1121</v>
      </c>
      <c r="B120" s="208"/>
      <c r="C120" s="4">
        <v>0</v>
      </c>
      <c r="D120" s="4">
        <v>0</v>
      </c>
      <c r="E120" s="14">
        <v>0</v>
      </c>
      <c r="F120" s="14" t="e">
        <f t="shared" si="6"/>
        <v>#DIV/0!</v>
      </c>
    </row>
    <row r="121" spans="1:6" ht="21" customHeight="1">
      <c r="A121" s="41">
        <v>32</v>
      </c>
      <c r="B121" s="3" t="s">
        <v>284</v>
      </c>
      <c r="C121" s="4">
        <f>C122+C127+C129</f>
        <v>1695000</v>
      </c>
      <c r="D121" s="4">
        <f>D122+D127+D129</f>
        <v>1695000</v>
      </c>
      <c r="E121" s="14">
        <f>E122+E127+E129</f>
        <v>1348270.49</v>
      </c>
      <c r="F121" s="14">
        <f t="shared" si="2"/>
        <v>79.54398171091445</v>
      </c>
    </row>
    <row r="122" spans="1:6" ht="18" customHeight="1">
      <c r="A122" s="41">
        <v>323</v>
      </c>
      <c r="B122" s="3" t="s">
        <v>0</v>
      </c>
      <c r="C122" s="4">
        <v>1240000</v>
      </c>
      <c r="D122" s="4">
        <v>1240000</v>
      </c>
      <c r="E122" s="14">
        <f>SUM(E123:E126)</f>
        <v>1004808.71</v>
      </c>
      <c r="F122" s="14">
        <f t="shared" si="2"/>
        <v>81.03296048387097</v>
      </c>
    </row>
    <row r="123" spans="1:6" ht="15" customHeight="1">
      <c r="A123" s="41">
        <v>3233</v>
      </c>
      <c r="B123" s="3" t="s">
        <v>1</v>
      </c>
      <c r="C123" s="4"/>
      <c r="D123" s="4"/>
      <c r="E123" s="14">
        <v>164267.5</v>
      </c>
      <c r="F123" s="14" t="e">
        <f t="shared" si="2"/>
        <v>#DIV/0!</v>
      </c>
    </row>
    <row r="124" spans="1:6" ht="15" customHeight="1">
      <c r="A124" s="41" t="s">
        <v>35</v>
      </c>
      <c r="B124" s="3" t="s">
        <v>36</v>
      </c>
      <c r="C124" s="4"/>
      <c r="D124" s="4"/>
      <c r="E124" s="14">
        <v>426037.16</v>
      </c>
      <c r="F124" s="14" t="e">
        <f t="shared" si="2"/>
        <v>#DIV/0!</v>
      </c>
    </row>
    <row r="125" spans="1:6" ht="15" customHeight="1">
      <c r="A125" s="41" t="s">
        <v>701</v>
      </c>
      <c r="B125" s="3" t="s">
        <v>594</v>
      </c>
      <c r="C125" s="4"/>
      <c r="D125" s="4"/>
      <c r="E125" s="14">
        <v>0</v>
      </c>
      <c r="F125" s="14" t="e">
        <f>E125/D125*100</f>
        <v>#DIV/0!</v>
      </c>
    </row>
    <row r="126" spans="1:6" ht="15" customHeight="1">
      <c r="A126" s="41">
        <v>3239</v>
      </c>
      <c r="B126" s="3" t="s">
        <v>2</v>
      </c>
      <c r="C126" s="4"/>
      <c r="D126" s="4"/>
      <c r="E126" s="14">
        <v>414504.05</v>
      </c>
      <c r="F126" s="14" t="e">
        <f t="shared" si="2"/>
        <v>#DIV/0!</v>
      </c>
    </row>
    <row r="127" spans="1:6" ht="18" customHeight="1">
      <c r="A127" s="41" t="s">
        <v>313</v>
      </c>
      <c r="B127" s="68" t="s">
        <v>314</v>
      </c>
      <c r="C127" s="4">
        <v>5000</v>
      </c>
      <c r="D127" s="4">
        <v>5000</v>
      </c>
      <c r="E127" s="14">
        <f>E128</f>
        <v>1367</v>
      </c>
      <c r="F127" s="14">
        <f>E127/D127*100</f>
        <v>27.339999999999996</v>
      </c>
    </row>
    <row r="128" spans="1:6" ht="15" customHeight="1">
      <c r="A128" s="41" t="s">
        <v>315</v>
      </c>
      <c r="B128" s="72" t="s">
        <v>356</v>
      </c>
      <c r="C128" s="4"/>
      <c r="D128" s="4"/>
      <c r="E128" s="14">
        <v>1367</v>
      </c>
      <c r="F128" s="14" t="e">
        <f>E128/D128*100</f>
        <v>#DIV/0!</v>
      </c>
    </row>
    <row r="129" spans="1:6" ht="18" customHeight="1">
      <c r="A129" s="41">
        <v>329</v>
      </c>
      <c r="B129" s="3" t="s">
        <v>3</v>
      </c>
      <c r="C129" s="4">
        <v>450000</v>
      </c>
      <c r="D129" s="4">
        <v>450000</v>
      </c>
      <c r="E129" s="14">
        <f>SUM(E130:E134)</f>
        <v>342094.78</v>
      </c>
      <c r="F129" s="14">
        <f t="shared" si="2"/>
        <v>76.02106222222223</v>
      </c>
    </row>
    <row r="130" spans="1:6" ht="15" customHeight="1">
      <c r="A130" s="41">
        <v>3292</v>
      </c>
      <c r="B130" s="3" t="s">
        <v>4</v>
      </c>
      <c r="C130" s="4"/>
      <c r="D130" s="4"/>
      <c r="E130" s="14">
        <v>91646.49</v>
      </c>
      <c r="F130" s="14" t="e">
        <f t="shared" si="2"/>
        <v>#DIV/0!</v>
      </c>
    </row>
    <row r="131" spans="1:6" ht="15" customHeight="1">
      <c r="A131" s="41">
        <v>3294</v>
      </c>
      <c r="B131" s="3" t="s">
        <v>623</v>
      </c>
      <c r="C131" s="4"/>
      <c r="D131" s="4"/>
      <c r="E131" s="14">
        <v>126693.46</v>
      </c>
      <c r="F131" s="14" t="e">
        <f t="shared" si="2"/>
        <v>#DIV/0!</v>
      </c>
    </row>
    <row r="132" spans="1:6" ht="15" customHeight="1">
      <c r="A132" s="41" t="s">
        <v>344</v>
      </c>
      <c r="B132" s="3" t="s">
        <v>348</v>
      </c>
      <c r="C132" s="4"/>
      <c r="D132" s="4"/>
      <c r="E132" s="14">
        <v>45841.21</v>
      </c>
      <c r="F132" s="14" t="e">
        <f t="shared" si="2"/>
        <v>#DIV/0!</v>
      </c>
    </row>
    <row r="133" spans="1:6" ht="15" customHeight="1">
      <c r="A133" s="41" t="s">
        <v>702</v>
      </c>
      <c r="B133" s="3" t="s">
        <v>703</v>
      </c>
      <c r="C133" s="4"/>
      <c r="D133" s="4"/>
      <c r="E133" s="14">
        <v>11000</v>
      </c>
      <c r="F133" s="14" t="e">
        <f>E133/D133*100</f>
        <v>#DIV/0!</v>
      </c>
    </row>
    <row r="134" spans="1:6" ht="15" customHeight="1">
      <c r="A134" s="41">
        <v>3299</v>
      </c>
      <c r="B134" s="3" t="s">
        <v>5</v>
      </c>
      <c r="C134" s="4"/>
      <c r="D134" s="4"/>
      <c r="E134" s="14">
        <v>66913.62</v>
      </c>
      <c r="F134" s="14" t="e">
        <f t="shared" si="2"/>
        <v>#DIV/0!</v>
      </c>
    </row>
    <row r="135" spans="1:6" ht="21" customHeight="1">
      <c r="A135" s="41">
        <v>38</v>
      </c>
      <c r="B135" s="3" t="s">
        <v>6</v>
      </c>
      <c r="C135" s="4">
        <f>C136+C138</f>
        <v>122300</v>
      </c>
      <c r="D135" s="4">
        <f>D136+D138</f>
        <v>122300</v>
      </c>
      <c r="E135" s="14">
        <f>E136+E138</f>
        <v>21376.66</v>
      </c>
      <c r="F135" s="14">
        <f aca="true" t="shared" si="7" ref="F135:F155">E135/D135*100</f>
        <v>17.47887162714636</v>
      </c>
    </row>
    <row r="136" spans="1:6" ht="18" customHeight="1">
      <c r="A136" s="41" t="s">
        <v>1062</v>
      </c>
      <c r="B136" s="3" t="s">
        <v>1064</v>
      </c>
      <c r="C136" s="4">
        <v>21500</v>
      </c>
      <c r="D136" s="4">
        <v>21500</v>
      </c>
      <c r="E136" s="14">
        <f>E137</f>
        <v>21376.66</v>
      </c>
      <c r="F136" s="14">
        <f t="shared" si="7"/>
        <v>99.42632558139535</v>
      </c>
    </row>
    <row r="137" spans="1:6" ht="15" customHeight="1">
      <c r="A137" s="41" t="s">
        <v>1063</v>
      </c>
      <c r="B137" s="3" t="s">
        <v>1065</v>
      </c>
      <c r="C137" s="4"/>
      <c r="D137" s="4"/>
      <c r="E137" s="14">
        <v>21376.66</v>
      </c>
      <c r="F137" s="14" t="e">
        <f t="shared" si="7"/>
        <v>#DIV/0!</v>
      </c>
    </row>
    <row r="138" spans="1:6" ht="18" customHeight="1">
      <c r="A138" s="41">
        <v>385</v>
      </c>
      <c r="B138" s="3" t="s">
        <v>7</v>
      </c>
      <c r="C138" s="4">
        <v>100800</v>
      </c>
      <c r="D138" s="4">
        <v>100800</v>
      </c>
      <c r="E138" s="14">
        <f>E139</f>
        <v>0</v>
      </c>
      <c r="F138" s="14">
        <f t="shared" si="7"/>
        <v>0</v>
      </c>
    </row>
    <row r="139" spans="1:6" ht="15" customHeight="1">
      <c r="A139" s="41">
        <v>3851</v>
      </c>
      <c r="B139" s="3" t="s">
        <v>8</v>
      </c>
      <c r="C139" s="4"/>
      <c r="D139" s="4"/>
      <c r="E139" s="14">
        <v>0</v>
      </c>
      <c r="F139" s="14" t="e">
        <f t="shared" si="7"/>
        <v>#DIV/0!</v>
      </c>
    </row>
    <row r="140" spans="1:6" ht="30" customHeight="1">
      <c r="A140" s="219" t="s">
        <v>995</v>
      </c>
      <c r="B140" s="220"/>
      <c r="C140" s="63">
        <f>C141</f>
        <v>95000</v>
      </c>
      <c r="D140" s="63">
        <f>D141</f>
        <v>95000</v>
      </c>
      <c r="E140" s="137">
        <f>E141</f>
        <v>75068.54</v>
      </c>
      <c r="F140" s="14">
        <f t="shared" si="7"/>
        <v>79.01951578947369</v>
      </c>
    </row>
    <row r="141" spans="1:6" ht="25.5" customHeight="1">
      <c r="A141" s="217" t="s">
        <v>704</v>
      </c>
      <c r="B141" s="218"/>
      <c r="C141" s="5">
        <f>C149</f>
        <v>95000</v>
      </c>
      <c r="D141" s="5">
        <f>D149</f>
        <v>95000</v>
      </c>
      <c r="E141" s="140">
        <f>E149</f>
        <v>75068.54</v>
      </c>
      <c r="F141" s="14">
        <f t="shared" si="7"/>
        <v>79.01951578947369</v>
      </c>
    </row>
    <row r="142" spans="1:6" ht="25.5" customHeight="1">
      <c r="A142" s="209" t="s">
        <v>1129</v>
      </c>
      <c r="B142" s="210"/>
      <c r="C142" s="64">
        <f>SUM(C143:C148)</f>
        <v>95000</v>
      </c>
      <c r="D142" s="64">
        <f>SUM(D143:D148)</f>
        <v>95000</v>
      </c>
      <c r="E142" s="138">
        <f>SUM(E143:E148)</f>
        <v>75068.54</v>
      </c>
      <c r="F142" s="14">
        <f t="shared" si="7"/>
        <v>79.01951578947369</v>
      </c>
    </row>
    <row r="143" spans="1:6" ht="18" customHeight="1">
      <c r="A143" s="207" t="s">
        <v>1116</v>
      </c>
      <c r="B143" s="208"/>
      <c r="C143" s="4">
        <v>95000</v>
      </c>
      <c r="D143" s="4">
        <v>95000</v>
      </c>
      <c r="E143" s="14">
        <v>75068.54</v>
      </c>
      <c r="F143" s="14">
        <f t="shared" si="7"/>
        <v>79.01951578947369</v>
      </c>
    </row>
    <row r="144" spans="1:6" ht="18" customHeight="1">
      <c r="A144" s="207" t="s">
        <v>1117</v>
      </c>
      <c r="B144" s="208"/>
      <c r="C144" s="4">
        <v>0</v>
      </c>
      <c r="D144" s="4">
        <v>0</v>
      </c>
      <c r="E144" s="14">
        <v>0</v>
      </c>
      <c r="F144" s="14" t="e">
        <f t="shared" si="7"/>
        <v>#DIV/0!</v>
      </c>
    </row>
    <row r="145" spans="1:6" ht="18" customHeight="1">
      <c r="A145" s="207" t="s">
        <v>1118</v>
      </c>
      <c r="B145" s="208"/>
      <c r="C145" s="4">
        <v>0</v>
      </c>
      <c r="D145" s="4">
        <v>0</v>
      </c>
      <c r="E145" s="14">
        <v>0</v>
      </c>
      <c r="F145" s="14" t="e">
        <f t="shared" si="7"/>
        <v>#DIV/0!</v>
      </c>
    </row>
    <row r="146" spans="1:6" ht="18" customHeight="1">
      <c r="A146" s="207" t="s">
        <v>1119</v>
      </c>
      <c r="B146" s="208"/>
      <c r="C146" s="4">
        <v>0</v>
      </c>
      <c r="D146" s="4">
        <v>0</v>
      </c>
      <c r="E146" s="14">
        <v>0</v>
      </c>
      <c r="F146" s="14" t="e">
        <f t="shared" si="7"/>
        <v>#DIV/0!</v>
      </c>
    </row>
    <row r="147" spans="1:6" ht="18" customHeight="1">
      <c r="A147" s="207" t="s">
        <v>1120</v>
      </c>
      <c r="B147" s="208"/>
      <c r="C147" s="4">
        <v>0</v>
      </c>
      <c r="D147" s="4">
        <v>0</v>
      </c>
      <c r="E147" s="14">
        <v>0</v>
      </c>
      <c r="F147" s="14" t="e">
        <f t="shared" si="7"/>
        <v>#DIV/0!</v>
      </c>
    </row>
    <row r="148" spans="1:6" ht="18" customHeight="1">
      <c r="A148" s="207" t="s">
        <v>1121</v>
      </c>
      <c r="B148" s="208"/>
      <c r="C148" s="4">
        <v>0</v>
      </c>
      <c r="D148" s="4">
        <v>0</v>
      </c>
      <c r="E148" s="14">
        <v>0</v>
      </c>
      <c r="F148" s="14" t="e">
        <f t="shared" si="7"/>
        <v>#DIV/0!</v>
      </c>
    </row>
    <row r="149" spans="1:6" ht="21" customHeight="1">
      <c r="A149" s="41">
        <v>34</v>
      </c>
      <c r="B149" s="3" t="s">
        <v>60</v>
      </c>
      <c r="C149" s="4">
        <f>C150</f>
        <v>95000</v>
      </c>
      <c r="D149" s="4">
        <f>D150</f>
        <v>95000</v>
      </c>
      <c r="E149" s="14">
        <f>E150</f>
        <v>75068.54</v>
      </c>
      <c r="F149" s="14">
        <f t="shared" si="7"/>
        <v>79.01951578947369</v>
      </c>
    </row>
    <row r="150" spans="1:6" ht="18" customHeight="1">
      <c r="A150" s="41">
        <v>343</v>
      </c>
      <c r="B150" s="3" t="s">
        <v>61</v>
      </c>
      <c r="C150" s="4">
        <v>95000</v>
      </c>
      <c r="D150" s="4">
        <v>95000</v>
      </c>
      <c r="E150" s="14">
        <f>SUM(E151:E153)</f>
        <v>75068.54</v>
      </c>
      <c r="F150" s="14">
        <f t="shared" si="7"/>
        <v>79.01951578947369</v>
      </c>
    </row>
    <row r="151" spans="1:6" ht="15" customHeight="1">
      <c r="A151" s="41">
        <v>3431</v>
      </c>
      <c r="B151" s="3" t="s">
        <v>62</v>
      </c>
      <c r="C151" s="4"/>
      <c r="D151" s="4"/>
      <c r="E151" s="14">
        <v>70103.15</v>
      </c>
      <c r="F151" s="14" t="e">
        <f t="shared" si="7"/>
        <v>#DIV/0!</v>
      </c>
    </row>
    <row r="152" spans="1:6" ht="15" customHeight="1">
      <c r="A152" s="41" t="s">
        <v>797</v>
      </c>
      <c r="B152" s="3" t="s">
        <v>798</v>
      </c>
      <c r="C152" s="4"/>
      <c r="D152" s="4"/>
      <c r="E152" s="14">
        <v>3252.41</v>
      </c>
      <c r="F152" s="14" t="e">
        <f t="shared" si="7"/>
        <v>#DIV/0!</v>
      </c>
    </row>
    <row r="153" spans="1:6" ht="15" customHeight="1">
      <c r="A153" s="41">
        <v>3433</v>
      </c>
      <c r="B153" s="3" t="s">
        <v>63</v>
      </c>
      <c r="C153" s="4"/>
      <c r="D153" s="4"/>
      <c r="E153" s="14">
        <v>1712.98</v>
      </c>
      <c r="F153" s="14" t="e">
        <f t="shared" si="7"/>
        <v>#DIV/0!</v>
      </c>
    </row>
    <row r="154" spans="1:6" ht="30" customHeight="1">
      <c r="A154" s="229" t="s">
        <v>705</v>
      </c>
      <c r="B154" s="220"/>
      <c r="C154" s="63">
        <f>C155+C166+C179+C190+C201</f>
        <v>2120000</v>
      </c>
      <c r="D154" s="63">
        <f>D155+D166+D179+D190+D201</f>
        <v>2174550</v>
      </c>
      <c r="E154" s="137">
        <f>E155+E166+E179+E190+E201</f>
        <v>2047880.7899999998</v>
      </c>
      <c r="F154" s="14">
        <f t="shared" si="7"/>
        <v>94.17492308753535</v>
      </c>
    </row>
    <row r="155" spans="1:6" ht="25.5" customHeight="1">
      <c r="A155" s="217" t="s">
        <v>706</v>
      </c>
      <c r="B155" s="218"/>
      <c r="C155" s="5">
        <f>C163</f>
        <v>20000</v>
      </c>
      <c r="D155" s="5">
        <f>D163</f>
        <v>20000</v>
      </c>
      <c r="E155" s="140">
        <f>E163</f>
        <v>0</v>
      </c>
      <c r="F155" s="14">
        <f t="shared" si="7"/>
        <v>0</v>
      </c>
    </row>
    <row r="156" spans="1:6" ht="25.5" customHeight="1">
      <c r="A156" s="209" t="s">
        <v>1130</v>
      </c>
      <c r="B156" s="210"/>
      <c r="C156" s="64">
        <f>SUM(C157:C162)</f>
        <v>20000</v>
      </c>
      <c r="D156" s="64">
        <f>SUM(D157:D162)</f>
        <v>20000</v>
      </c>
      <c r="E156" s="138">
        <f>SUM(E157:E162)</f>
        <v>0</v>
      </c>
      <c r="F156" s="14">
        <f aca="true" t="shared" si="8" ref="F156:F162">E156/D156*100</f>
        <v>0</v>
      </c>
    </row>
    <row r="157" spans="1:6" ht="18" customHeight="1">
      <c r="A157" s="207" t="s">
        <v>1116</v>
      </c>
      <c r="B157" s="208"/>
      <c r="C157" s="4">
        <v>20000</v>
      </c>
      <c r="D157" s="4">
        <v>20000</v>
      </c>
      <c r="E157" s="14">
        <v>0</v>
      </c>
      <c r="F157" s="14">
        <f t="shared" si="8"/>
        <v>0</v>
      </c>
    </row>
    <row r="158" spans="1:6" ht="18" customHeight="1">
      <c r="A158" s="207" t="s">
        <v>1117</v>
      </c>
      <c r="B158" s="208"/>
      <c r="C158" s="4">
        <v>0</v>
      </c>
      <c r="D158" s="4">
        <v>0</v>
      </c>
      <c r="E158" s="14">
        <v>0</v>
      </c>
      <c r="F158" s="14" t="e">
        <f t="shared" si="8"/>
        <v>#DIV/0!</v>
      </c>
    </row>
    <row r="159" spans="1:6" ht="18" customHeight="1">
      <c r="A159" s="207" t="s">
        <v>1118</v>
      </c>
      <c r="B159" s="208"/>
      <c r="C159" s="4">
        <v>0</v>
      </c>
      <c r="D159" s="4">
        <v>0</v>
      </c>
      <c r="E159" s="14">
        <v>0</v>
      </c>
      <c r="F159" s="14" t="e">
        <f t="shared" si="8"/>
        <v>#DIV/0!</v>
      </c>
    </row>
    <row r="160" spans="1:6" ht="18" customHeight="1">
      <c r="A160" s="207" t="s">
        <v>1119</v>
      </c>
      <c r="B160" s="208"/>
      <c r="C160" s="4">
        <v>0</v>
      </c>
      <c r="D160" s="4">
        <v>0</v>
      </c>
      <c r="E160" s="14">
        <v>0</v>
      </c>
      <c r="F160" s="14" t="e">
        <f t="shared" si="8"/>
        <v>#DIV/0!</v>
      </c>
    </row>
    <row r="161" spans="1:6" ht="18" customHeight="1">
      <c r="A161" s="207" t="s">
        <v>1120</v>
      </c>
      <c r="B161" s="208"/>
      <c r="C161" s="4">
        <v>0</v>
      </c>
      <c r="D161" s="4">
        <v>0</v>
      </c>
      <c r="E161" s="14">
        <v>0</v>
      </c>
      <c r="F161" s="14" t="e">
        <f t="shared" si="8"/>
        <v>#DIV/0!</v>
      </c>
    </row>
    <row r="162" spans="1:6" ht="18" customHeight="1">
      <c r="A162" s="207" t="s">
        <v>1121</v>
      </c>
      <c r="B162" s="208"/>
      <c r="C162" s="4">
        <v>0</v>
      </c>
      <c r="D162" s="4">
        <v>0</v>
      </c>
      <c r="E162" s="14">
        <v>0</v>
      </c>
      <c r="F162" s="14" t="e">
        <f t="shared" si="8"/>
        <v>#DIV/0!</v>
      </c>
    </row>
    <row r="163" spans="1:6" ht="21" customHeight="1">
      <c r="A163" s="41">
        <v>32</v>
      </c>
      <c r="B163" s="72" t="s">
        <v>64</v>
      </c>
      <c r="C163" s="4">
        <f>C164</f>
        <v>20000</v>
      </c>
      <c r="D163" s="4">
        <f>D164</f>
        <v>20000</v>
      </c>
      <c r="E163" s="14">
        <f>E164</f>
        <v>0</v>
      </c>
      <c r="F163" s="14">
        <f>E163/D163*100</f>
        <v>0</v>
      </c>
    </row>
    <row r="164" spans="1:6" ht="18" customHeight="1">
      <c r="A164" s="41">
        <v>329</v>
      </c>
      <c r="B164" s="72" t="s">
        <v>65</v>
      </c>
      <c r="C164" s="4">
        <v>20000</v>
      </c>
      <c r="D164" s="4">
        <v>20000</v>
      </c>
      <c r="E164" s="14">
        <f>SUM(E165:E165)</f>
        <v>0</v>
      </c>
      <c r="F164" s="14">
        <f>E164/D164*100</f>
        <v>0</v>
      </c>
    </row>
    <row r="165" spans="1:6" ht="15" customHeight="1">
      <c r="A165" s="41">
        <v>3299</v>
      </c>
      <c r="B165" s="72" t="s">
        <v>66</v>
      </c>
      <c r="C165" s="4">
        <v>0</v>
      </c>
      <c r="D165" s="4">
        <v>0</v>
      </c>
      <c r="E165" s="14">
        <v>0</v>
      </c>
      <c r="F165" s="14" t="e">
        <f>E165/D165*100</f>
        <v>#DIV/0!</v>
      </c>
    </row>
    <row r="166" spans="1:6" ht="25.5" customHeight="1">
      <c r="A166" s="217" t="s">
        <v>707</v>
      </c>
      <c r="B166" s="218"/>
      <c r="C166" s="5">
        <f>C174</f>
        <v>1800000</v>
      </c>
      <c r="D166" s="5">
        <f>D174</f>
        <v>1854550</v>
      </c>
      <c r="E166" s="140">
        <f>E174</f>
        <v>1854534.6099999999</v>
      </c>
      <c r="F166" s="14">
        <f>E166/D166*100</f>
        <v>99.99917014909276</v>
      </c>
    </row>
    <row r="167" spans="1:6" ht="25.5" customHeight="1">
      <c r="A167" s="209" t="s">
        <v>1131</v>
      </c>
      <c r="B167" s="210"/>
      <c r="C167" s="64">
        <f>SUM(C168:C173)</f>
        <v>1800000</v>
      </c>
      <c r="D167" s="64">
        <f>SUM(D168:D173)</f>
        <v>1854550</v>
      </c>
      <c r="E167" s="138">
        <f>SUM(E168:E173)</f>
        <v>1854534.61</v>
      </c>
      <c r="F167" s="14">
        <f aca="true" t="shared" si="9" ref="F167:F173">E167/D167*100</f>
        <v>99.99917014909278</v>
      </c>
    </row>
    <row r="168" spans="1:6" ht="18" customHeight="1">
      <c r="A168" s="207" t="s">
        <v>1116</v>
      </c>
      <c r="B168" s="208"/>
      <c r="C168" s="4">
        <v>1800000</v>
      </c>
      <c r="D168" s="4">
        <v>1854550</v>
      </c>
      <c r="E168" s="14">
        <v>1409081.61</v>
      </c>
      <c r="F168" s="14">
        <f t="shared" si="9"/>
        <v>75.97970451052817</v>
      </c>
    </row>
    <row r="169" spans="1:6" ht="18" customHeight="1">
      <c r="A169" s="207" t="s">
        <v>1117</v>
      </c>
      <c r="B169" s="208"/>
      <c r="C169" s="4">
        <v>0</v>
      </c>
      <c r="D169" s="4">
        <v>0</v>
      </c>
      <c r="E169" s="14">
        <v>0</v>
      </c>
      <c r="F169" s="14" t="e">
        <f t="shared" si="9"/>
        <v>#DIV/0!</v>
      </c>
    </row>
    <row r="170" spans="1:6" ht="18" customHeight="1">
      <c r="A170" s="207" t="s">
        <v>1118</v>
      </c>
      <c r="B170" s="208"/>
      <c r="C170" s="4">
        <v>0</v>
      </c>
      <c r="D170" s="4">
        <v>0</v>
      </c>
      <c r="E170" s="14">
        <v>0</v>
      </c>
      <c r="F170" s="14" t="e">
        <f t="shared" si="9"/>
        <v>#DIV/0!</v>
      </c>
    </row>
    <row r="171" spans="1:6" ht="18" customHeight="1">
      <c r="A171" s="207" t="s">
        <v>1119</v>
      </c>
      <c r="B171" s="208"/>
      <c r="C171" s="4">
        <v>0</v>
      </c>
      <c r="D171" s="4">
        <v>0</v>
      </c>
      <c r="E171" s="14">
        <v>445453</v>
      </c>
      <c r="F171" s="14" t="e">
        <f t="shared" si="9"/>
        <v>#DIV/0!</v>
      </c>
    </row>
    <row r="172" spans="1:6" ht="18" customHeight="1">
      <c r="A172" s="207" t="s">
        <v>1120</v>
      </c>
      <c r="B172" s="208"/>
      <c r="C172" s="4">
        <v>0</v>
      </c>
      <c r="D172" s="4">
        <v>0</v>
      </c>
      <c r="E172" s="14">
        <v>0</v>
      </c>
      <c r="F172" s="14" t="e">
        <f t="shared" si="9"/>
        <v>#DIV/0!</v>
      </c>
    </row>
    <row r="173" spans="1:6" ht="18" customHeight="1">
      <c r="A173" s="207" t="s">
        <v>1121</v>
      </c>
      <c r="B173" s="208"/>
      <c r="C173" s="4">
        <v>0</v>
      </c>
      <c r="D173" s="4">
        <v>0</v>
      </c>
      <c r="E173" s="14">
        <v>0</v>
      </c>
      <c r="F173" s="14" t="e">
        <f t="shared" si="9"/>
        <v>#DIV/0!</v>
      </c>
    </row>
    <row r="174" spans="1:6" ht="21" customHeight="1">
      <c r="A174" s="41">
        <v>38</v>
      </c>
      <c r="B174" s="72" t="s">
        <v>580</v>
      </c>
      <c r="C174" s="4">
        <f>SUM(C175+C177)</f>
        <v>1800000</v>
      </c>
      <c r="D174" s="4">
        <f>SUM(D175+D177)</f>
        <v>1854550</v>
      </c>
      <c r="E174" s="14">
        <f>SUM(E175+E177)</f>
        <v>1854534.6099999999</v>
      </c>
      <c r="F174" s="14">
        <f aca="true" t="shared" si="10" ref="F174:F190">E174/D174*100</f>
        <v>99.99917014909276</v>
      </c>
    </row>
    <row r="175" spans="1:6" ht="18" customHeight="1">
      <c r="A175" s="41">
        <v>381</v>
      </c>
      <c r="B175" s="72" t="s">
        <v>68</v>
      </c>
      <c r="C175" s="4">
        <v>1400000</v>
      </c>
      <c r="D175" s="4">
        <v>1400000</v>
      </c>
      <c r="E175" s="14">
        <f>E176</f>
        <v>1399992.63</v>
      </c>
      <c r="F175" s="14">
        <f t="shared" si="10"/>
        <v>99.99947357142857</v>
      </c>
    </row>
    <row r="176" spans="1:6" ht="15" customHeight="1">
      <c r="A176" s="41">
        <v>3811</v>
      </c>
      <c r="B176" s="72" t="s">
        <v>145</v>
      </c>
      <c r="C176" s="4"/>
      <c r="D176" s="4"/>
      <c r="E176" s="14">
        <v>1399992.63</v>
      </c>
      <c r="F176" s="14" t="e">
        <f t="shared" si="10"/>
        <v>#DIV/0!</v>
      </c>
    </row>
    <row r="177" spans="1:6" ht="18" customHeight="1">
      <c r="A177" s="41" t="s">
        <v>157</v>
      </c>
      <c r="B177" s="72" t="s">
        <v>94</v>
      </c>
      <c r="C177" s="4">
        <v>400000</v>
      </c>
      <c r="D177" s="4">
        <v>454550</v>
      </c>
      <c r="E177" s="14">
        <f>SUM(E178:E178)</f>
        <v>454541.98</v>
      </c>
      <c r="F177" s="14">
        <f t="shared" si="10"/>
        <v>99.99823561764381</v>
      </c>
    </row>
    <row r="178" spans="1:6" ht="15" customHeight="1">
      <c r="A178" s="41" t="s">
        <v>158</v>
      </c>
      <c r="B178" s="72" t="s">
        <v>163</v>
      </c>
      <c r="C178" s="4"/>
      <c r="D178" s="4"/>
      <c r="E178" s="14">
        <v>454541.98</v>
      </c>
      <c r="F178" s="14" t="e">
        <f t="shared" si="10"/>
        <v>#DIV/0!</v>
      </c>
    </row>
    <row r="179" spans="1:6" ht="25.5" customHeight="1">
      <c r="A179" s="217" t="s">
        <v>708</v>
      </c>
      <c r="B179" s="218"/>
      <c r="C179" s="5">
        <f>C187</f>
        <v>20000</v>
      </c>
      <c r="D179" s="5">
        <f>D187</f>
        <v>20000</v>
      </c>
      <c r="E179" s="140">
        <f>E187</f>
        <v>16875</v>
      </c>
      <c r="F179" s="14">
        <f t="shared" si="10"/>
        <v>84.375</v>
      </c>
    </row>
    <row r="180" spans="1:6" ht="25.5" customHeight="1">
      <c r="A180" s="209" t="s">
        <v>1132</v>
      </c>
      <c r="B180" s="210"/>
      <c r="C180" s="64">
        <f>SUM(C181:C186)</f>
        <v>20000</v>
      </c>
      <c r="D180" s="64">
        <f>SUM(D181:D186)</f>
        <v>20000</v>
      </c>
      <c r="E180" s="138">
        <f>SUM(E181:E186)</f>
        <v>16875</v>
      </c>
      <c r="F180" s="14">
        <f t="shared" si="10"/>
        <v>84.375</v>
      </c>
    </row>
    <row r="181" spans="1:6" ht="18" customHeight="1">
      <c r="A181" s="207" t="s">
        <v>1116</v>
      </c>
      <c r="B181" s="208"/>
      <c r="C181" s="4">
        <v>20000</v>
      </c>
      <c r="D181" s="4">
        <v>20000</v>
      </c>
      <c r="E181" s="14">
        <v>16875</v>
      </c>
      <c r="F181" s="14">
        <f t="shared" si="10"/>
        <v>84.375</v>
      </c>
    </row>
    <row r="182" spans="1:6" ht="18" customHeight="1">
      <c r="A182" s="207" t="s">
        <v>1117</v>
      </c>
      <c r="B182" s="208"/>
      <c r="C182" s="4">
        <v>0</v>
      </c>
      <c r="D182" s="4">
        <v>0</v>
      </c>
      <c r="E182" s="14">
        <v>0</v>
      </c>
      <c r="F182" s="14" t="e">
        <f t="shared" si="10"/>
        <v>#DIV/0!</v>
      </c>
    </row>
    <row r="183" spans="1:6" ht="18" customHeight="1">
      <c r="A183" s="207" t="s">
        <v>1118</v>
      </c>
      <c r="B183" s="208"/>
      <c r="C183" s="4">
        <v>0</v>
      </c>
      <c r="D183" s="4">
        <v>0</v>
      </c>
      <c r="E183" s="14">
        <v>0</v>
      </c>
      <c r="F183" s="14" t="e">
        <f t="shared" si="10"/>
        <v>#DIV/0!</v>
      </c>
    </row>
    <row r="184" spans="1:6" ht="18" customHeight="1">
      <c r="A184" s="207" t="s">
        <v>1119</v>
      </c>
      <c r="B184" s="208"/>
      <c r="C184" s="4">
        <v>0</v>
      </c>
      <c r="D184" s="4">
        <v>0</v>
      </c>
      <c r="E184" s="14">
        <v>0</v>
      </c>
      <c r="F184" s="14" t="e">
        <f t="shared" si="10"/>
        <v>#DIV/0!</v>
      </c>
    </row>
    <row r="185" spans="1:6" ht="18" customHeight="1">
      <c r="A185" s="207" t="s">
        <v>1120</v>
      </c>
      <c r="B185" s="208"/>
      <c r="C185" s="4">
        <v>0</v>
      </c>
      <c r="D185" s="4">
        <v>0</v>
      </c>
      <c r="E185" s="14">
        <v>0</v>
      </c>
      <c r="F185" s="14" t="e">
        <f t="shared" si="10"/>
        <v>#DIV/0!</v>
      </c>
    </row>
    <row r="186" spans="1:6" ht="18" customHeight="1">
      <c r="A186" s="207" t="s">
        <v>1121</v>
      </c>
      <c r="B186" s="208"/>
      <c r="C186" s="4">
        <v>0</v>
      </c>
      <c r="D186" s="4">
        <v>0</v>
      </c>
      <c r="E186" s="14">
        <v>0</v>
      </c>
      <c r="F186" s="14" t="e">
        <f t="shared" si="10"/>
        <v>#DIV/0!</v>
      </c>
    </row>
    <row r="187" spans="1:6" ht="21" customHeight="1">
      <c r="A187" s="41">
        <v>32</v>
      </c>
      <c r="B187" s="72" t="s">
        <v>64</v>
      </c>
      <c r="C187" s="4">
        <f aca="true" t="shared" si="11" ref="C187:E188">C188</f>
        <v>20000</v>
      </c>
      <c r="D187" s="4">
        <f t="shared" si="11"/>
        <v>20000</v>
      </c>
      <c r="E187" s="14">
        <f t="shared" si="11"/>
        <v>16875</v>
      </c>
      <c r="F187" s="14">
        <f t="shared" si="10"/>
        <v>84.375</v>
      </c>
    </row>
    <row r="188" spans="1:6" ht="18" customHeight="1">
      <c r="A188" s="41">
        <v>329</v>
      </c>
      <c r="B188" s="72" t="s">
        <v>65</v>
      </c>
      <c r="C188" s="4">
        <v>20000</v>
      </c>
      <c r="D188" s="4">
        <v>20000</v>
      </c>
      <c r="E188" s="14">
        <f t="shared" si="11"/>
        <v>16875</v>
      </c>
      <c r="F188" s="14">
        <f t="shared" si="10"/>
        <v>84.375</v>
      </c>
    </row>
    <row r="189" spans="1:6" ht="15" customHeight="1">
      <c r="A189" s="41">
        <v>3299</v>
      </c>
      <c r="B189" s="72" t="s">
        <v>175</v>
      </c>
      <c r="C189" s="4">
        <v>0</v>
      </c>
      <c r="D189" s="4">
        <v>0</v>
      </c>
      <c r="E189" s="14">
        <v>16875</v>
      </c>
      <c r="F189" s="14" t="e">
        <f t="shared" si="10"/>
        <v>#DIV/0!</v>
      </c>
    </row>
    <row r="190" spans="1:6" ht="25.5" customHeight="1">
      <c r="A190" s="217" t="s">
        <v>709</v>
      </c>
      <c r="B190" s="218"/>
      <c r="C190" s="5">
        <f>C198</f>
        <v>10000</v>
      </c>
      <c r="D190" s="5">
        <f>D198</f>
        <v>10000</v>
      </c>
      <c r="E190" s="140">
        <f>E198</f>
        <v>10000</v>
      </c>
      <c r="F190" s="14">
        <f t="shared" si="10"/>
        <v>100</v>
      </c>
    </row>
    <row r="191" spans="1:6" ht="25.5" customHeight="1">
      <c r="A191" s="209" t="s">
        <v>1133</v>
      </c>
      <c r="B191" s="210"/>
      <c r="C191" s="64">
        <f>SUM(C192:C197)</f>
        <v>10000</v>
      </c>
      <c r="D191" s="64">
        <f>SUM(D192:D197)</f>
        <v>10000</v>
      </c>
      <c r="E191" s="138">
        <f>SUM(E192:E197)</f>
        <v>10000</v>
      </c>
      <c r="F191" s="14">
        <f aca="true" t="shared" si="12" ref="F191:F197">E191/D191*100</f>
        <v>100</v>
      </c>
    </row>
    <row r="192" spans="1:6" ht="18" customHeight="1">
      <c r="A192" s="207" t="s">
        <v>1116</v>
      </c>
      <c r="B192" s="208"/>
      <c r="C192" s="4">
        <v>10000</v>
      </c>
      <c r="D192" s="4">
        <v>10000</v>
      </c>
      <c r="E192" s="14">
        <v>10000</v>
      </c>
      <c r="F192" s="14">
        <f t="shared" si="12"/>
        <v>100</v>
      </c>
    </row>
    <row r="193" spans="1:6" ht="18" customHeight="1">
      <c r="A193" s="207" t="s">
        <v>1117</v>
      </c>
      <c r="B193" s="208"/>
      <c r="C193" s="4">
        <v>0</v>
      </c>
      <c r="D193" s="4">
        <v>0</v>
      </c>
      <c r="E193" s="14">
        <v>0</v>
      </c>
      <c r="F193" s="14" t="e">
        <f t="shared" si="12"/>
        <v>#DIV/0!</v>
      </c>
    </row>
    <row r="194" spans="1:6" ht="18" customHeight="1">
      <c r="A194" s="207" t="s">
        <v>1118</v>
      </c>
      <c r="B194" s="208"/>
      <c r="C194" s="4">
        <v>0</v>
      </c>
      <c r="D194" s="4">
        <v>0</v>
      </c>
      <c r="E194" s="14">
        <v>0</v>
      </c>
      <c r="F194" s="14" t="e">
        <f t="shared" si="12"/>
        <v>#DIV/0!</v>
      </c>
    </row>
    <row r="195" spans="1:6" ht="18" customHeight="1">
      <c r="A195" s="207" t="s">
        <v>1119</v>
      </c>
      <c r="B195" s="208"/>
      <c r="C195" s="4">
        <v>0</v>
      </c>
      <c r="D195" s="4">
        <v>0</v>
      </c>
      <c r="E195" s="14">
        <v>0</v>
      </c>
      <c r="F195" s="14" t="e">
        <f t="shared" si="12"/>
        <v>#DIV/0!</v>
      </c>
    </row>
    <row r="196" spans="1:6" ht="18" customHeight="1">
      <c r="A196" s="207" t="s">
        <v>1120</v>
      </c>
      <c r="B196" s="208"/>
      <c r="C196" s="4">
        <v>0</v>
      </c>
      <c r="D196" s="4">
        <v>0</v>
      </c>
      <c r="E196" s="14">
        <v>0</v>
      </c>
      <c r="F196" s="14" t="e">
        <f t="shared" si="12"/>
        <v>#DIV/0!</v>
      </c>
    </row>
    <row r="197" spans="1:6" ht="18" customHeight="1">
      <c r="A197" s="207" t="s">
        <v>1121</v>
      </c>
      <c r="B197" s="208"/>
      <c r="C197" s="4">
        <v>0</v>
      </c>
      <c r="D197" s="4">
        <v>0</v>
      </c>
      <c r="E197" s="14">
        <v>0</v>
      </c>
      <c r="F197" s="14" t="e">
        <f t="shared" si="12"/>
        <v>#DIV/0!</v>
      </c>
    </row>
    <row r="198" spans="1:6" ht="21" customHeight="1">
      <c r="A198" s="41">
        <v>38</v>
      </c>
      <c r="B198" s="72" t="s">
        <v>580</v>
      </c>
      <c r="C198" s="4">
        <f aca="true" t="shared" si="13" ref="C198:E199">C199</f>
        <v>10000</v>
      </c>
      <c r="D198" s="4">
        <f t="shared" si="13"/>
        <v>10000</v>
      </c>
      <c r="E198" s="14">
        <f t="shared" si="13"/>
        <v>10000</v>
      </c>
      <c r="F198" s="14">
        <f aca="true" t="shared" si="14" ref="F198:F216">E198/D198*100</f>
        <v>100</v>
      </c>
    </row>
    <row r="199" spans="1:6" ht="18" customHeight="1">
      <c r="A199" s="41">
        <v>381</v>
      </c>
      <c r="B199" s="72" t="s">
        <v>68</v>
      </c>
      <c r="C199" s="4">
        <v>10000</v>
      </c>
      <c r="D199" s="4">
        <v>10000</v>
      </c>
      <c r="E199" s="14">
        <f t="shared" si="13"/>
        <v>10000</v>
      </c>
      <c r="F199" s="14">
        <f t="shared" si="14"/>
        <v>100</v>
      </c>
    </row>
    <row r="200" spans="1:6" ht="15" customHeight="1">
      <c r="A200" s="41">
        <v>3811</v>
      </c>
      <c r="B200" s="74" t="s">
        <v>144</v>
      </c>
      <c r="C200" s="4"/>
      <c r="D200" s="4"/>
      <c r="E200" s="14">
        <v>10000</v>
      </c>
      <c r="F200" s="14" t="e">
        <f t="shared" si="14"/>
        <v>#DIV/0!</v>
      </c>
    </row>
    <row r="201" spans="1:6" ht="25.5" customHeight="1">
      <c r="A201" s="217" t="s">
        <v>1135</v>
      </c>
      <c r="B201" s="218"/>
      <c r="C201" s="5">
        <f>C209+C212</f>
        <v>270000</v>
      </c>
      <c r="D201" s="5">
        <f>D209+D212</f>
        <v>270000</v>
      </c>
      <c r="E201" s="140">
        <f>E209+E212</f>
        <v>166471.18</v>
      </c>
      <c r="F201" s="14">
        <f t="shared" si="14"/>
        <v>61.65599259259259</v>
      </c>
    </row>
    <row r="202" spans="1:6" ht="25.5" customHeight="1">
      <c r="A202" s="209" t="s">
        <v>1134</v>
      </c>
      <c r="B202" s="210"/>
      <c r="C202" s="64">
        <f>SUM(C203:C208)</f>
        <v>270000</v>
      </c>
      <c r="D202" s="64">
        <f>SUM(D203:D208)</f>
        <v>270000</v>
      </c>
      <c r="E202" s="138">
        <f>SUM(E203:E208)</f>
        <v>166471.18</v>
      </c>
      <c r="F202" s="14">
        <f t="shared" si="14"/>
        <v>61.65599259259259</v>
      </c>
    </row>
    <row r="203" spans="1:6" ht="18" customHeight="1">
      <c r="A203" s="207" t="s">
        <v>1116</v>
      </c>
      <c r="B203" s="208"/>
      <c r="C203" s="4">
        <v>120000</v>
      </c>
      <c r="D203" s="4">
        <v>120000</v>
      </c>
      <c r="E203" s="14">
        <v>166471.18</v>
      </c>
      <c r="F203" s="14">
        <f t="shared" si="14"/>
        <v>138.72598333333332</v>
      </c>
    </row>
    <row r="204" spans="1:6" ht="18" customHeight="1">
      <c r="A204" s="207" t="s">
        <v>1117</v>
      </c>
      <c r="B204" s="208"/>
      <c r="C204" s="4">
        <v>150000</v>
      </c>
      <c r="D204" s="4">
        <v>150000</v>
      </c>
      <c r="E204" s="14">
        <v>0</v>
      </c>
      <c r="F204" s="14">
        <f t="shared" si="14"/>
        <v>0</v>
      </c>
    </row>
    <row r="205" spans="1:6" ht="18" customHeight="1">
      <c r="A205" s="207" t="s">
        <v>1118</v>
      </c>
      <c r="B205" s="208"/>
      <c r="C205" s="4">
        <v>0</v>
      </c>
      <c r="D205" s="4">
        <v>0</v>
      </c>
      <c r="E205" s="14">
        <v>0</v>
      </c>
      <c r="F205" s="14" t="e">
        <f t="shared" si="14"/>
        <v>#DIV/0!</v>
      </c>
    </row>
    <row r="206" spans="1:6" ht="18" customHeight="1">
      <c r="A206" s="207" t="s">
        <v>1119</v>
      </c>
      <c r="B206" s="208"/>
      <c r="C206" s="4">
        <v>0</v>
      </c>
      <c r="D206" s="4">
        <v>0</v>
      </c>
      <c r="E206" s="14">
        <v>0</v>
      </c>
      <c r="F206" s="14" t="e">
        <f t="shared" si="14"/>
        <v>#DIV/0!</v>
      </c>
    </row>
    <row r="207" spans="1:6" ht="18" customHeight="1">
      <c r="A207" s="207" t="s">
        <v>1120</v>
      </c>
      <c r="B207" s="208"/>
      <c r="C207" s="4">
        <v>0</v>
      </c>
      <c r="D207" s="4">
        <v>0</v>
      </c>
      <c r="E207" s="14">
        <v>0</v>
      </c>
      <c r="F207" s="14" t="e">
        <f t="shared" si="14"/>
        <v>#DIV/0!</v>
      </c>
    </row>
    <row r="208" spans="1:6" ht="18" customHeight="1">
      <c r="A208" s="207" t="s">
        <v>1121</v>
      </c>
      <c r="B208" s="208"/>
      <c r="C208" s="4">
        <v>0</v>
      </c>
      <c r="D208" s="4">
        <v>0</v>
      </c>
      <c r="E208" s="14">
        <v>0</v>
      </c>
      <c r="F208" s="14" t="e">
        <f t="shared" si="14"/>
        <v>#DIV/0!</v>
      </c>
    </row>
    <row r="209" spans="1:6" ht="21" customHeight="1">
      <c r="A209" s="41">
        <v>32</v>
      </c>
      <c r="B209" s="72" t="s">
        <v>64</v>
      </c>
      <c r="C209" s="4">
        <f aca="true" t="shared" si="15" ref="C209:E213">C210</f>
        <v>270000</v>
      </c>
      <c r="D209" s="4">
        <f t="shared" si="15"/>
        <v>270000</v>
      </c>
      <c r="E209" s="14">
        <f t="shared" si="15"/>
        <v>166471.18</v>
      </c>
      <c r="F209" s="14">
        <f t="shared" si="14"/>
        <v>61.65599259259259</v>
      </c>
    </row>
    <row r="210" spans="1:6" ht="18" customHeight="1">
      <c r="A210" s="41">
        <v>329</v>
      </c>
      <c r="B210" s="72" t="s">
        <v>65</v>
      </c>
      <c r="C210" s="4">
        <v>270000</v>
      </c>
      <c r="D210" s="4">
        <v>270000</v>
      </c>
      <c r="E210" s="14">
        <f t="shared" si="15"/>
        <v>166471.18</v>
      </c>
      <c r="F210" s="14">
        <f t="shared" si="14"/>
        <v>61.65599259259259</v>
      </c>
    </row>
    <row r="211" spans="1:6" ht="15" customHeight="1">
      <c r="A211" s="41">
        <v>3299</v>
      </c>
      <c r="B211" s="72" t="s">
        <v>349</v>
      </c>
      <c r="C211" s="4">
        <v>0</v>
      </c>
      <c r="D211" s="4">
        <v>0</v>
      </c>
      <c r="E211" s="14">
        <v>166471.18</v>
      </c>
      <c r="F211" s="14" t="e">
        <f t="shared" si="14"/>
        <v>#DIV/0!</v>
      </c>
    </row>
    <row r="212" spans="1:6" ht="21" customHeight="1">
      <c r="A212" s="41" t="s">
        <v>639</v>
      </c>
      <c r="B212" s="72" t="s">
        <v>641</v>
      </c>
      <c r="C212" s="4">
        <f t="shared" si="15"/>
        <v>0</v>
      </c>
      <c r="D212" s="4">
        <f t="shared" si="15"/>
        <v>0</v>
      </c>
      <c r="E212" s="14">
        <f t="shared" si="15"/>
        <v>0</v>
      </c>
      <c r="F212" s="14" t="e">
        <f t="shared" si="14"/>
        <v>#DIV/0!</v>
      </c>
    </row>
    <row r="213" spans="1:6" ht="18" customHeight="1">
      <c r="A213" s="41" t="s">
        <v>658</v>
      </c>
      <c r="B213" s="72" t="s">
        <v>659</v>
      </c>
      <c r="C213" s="4">
        <v>0</v>
      </c>
      <c r="D213" s="4">
        <f t="shared" si="15"/>
        <v>0</v>
      </c>
      <c r="E213" s="14">
        <f t="shared" si="15"/>
        <v>0</v>
      </c>
      <c r="F213" s="14" t="e">
        <f t="shared" si="14"/>
        <v>#DIV/0!</v>
      </c>
    </row>
    <row r="214" spans="1:6" ht="15" customHeight="1">
      <c r="A214" s="41" t="s">
        <v>1068</v>
      </c>
      <c r="B214" s="72" t="s">
        <v>1069</v>
      </c>
      <c r="C214" s="4">
        <v>0</v>
      </c>
      <c r="D214" s="4">
        <v>0</v>
      </c>
      <c r="E214" s="14">
        <v>0</v>
      </c>
      <c r="F214" s="14" t="e">
        <f t="shared" si="14"/>
        <v>#DIV/0!</v>
      </c>
    </row>
    <row r="215" spans="1:6" ht="30" customHeight="1">
      <c r="A215" s="229" t="s">
        <v>710</v>
      </c>
      <c r="B215" s="220"/>
      <c r="C215" s="63">
        <f>C216+C230+C241+C252</f>
        <v>254000</v>
      </c>
      <c r="D215" s="63">
        <f>D216+D230+D241+D252</f>
        <v>254000</v>
      </c>
      <c r="E215" s="137">
        <f>E216+E230+E241+E252</f>
        <v>102452.94</v>
      </c>
      <c r="F215" s="14">
        <f t="shared" si="14"/>
        <v>40.3358031496063</v>
      </c>
    </row>
    <row r="216" spans="1:6" ht="25.5" customHeight="1">
      <c r="A216" s="217" t="s">
        <v>712</v>
      </c>
      <c r="B216" s="218"/>
      <c r="C216" s="5">
        <f>C224</f>
        <v>135000</v>
      </c>
      <c r="D216" s="5">
        <f>D224</f>
        <v>135000</v>
      </c>
      <c r="E216" s="140">
        <f>E224</f>
        <v>102452.94</v>
      </c>
      <c r="F216" s="14">
        <f t="shared" si="14"/>
        <v>75.89106666666667</v>
      </c>
    </row>
    <row r="217" spans="1:6" ht="25.5" customHeight="1">
      <c r="A217" s="209" t="s">
        <v>1136</v>
      </c>
      <c r="B217" s="210"/>
      <c r="C217" s="64">
        <f>SUM(C218:C223)</f>
        <v>135000</v>
      </c>
      <c r="D217" s="64">
        <f>SUM(D218:D223)</f>
        <v>135000</v>
      </c>
      <c r="E217" s="138">
        <f>SUM(E218:E223)</f>
        <v>102452.94</v>
      </c>
      <c r="F217" s="14">
        <f aca="true" t="shared" si="16" ref="F217:F223">E217/D217*100</f>
        <v>75.89106666666667</v>
      </c>
    </row>
    <row r="218" spans="1:6" ht="18" customHeight="1">
      <c r="A218" s="207" t="s">
        <v>1116</v>
      </c>
      <c r="B218" s="208"/>
      <c r="C218" s="4">
        <v>15000</v>
      </c>
      <c r="D218" s="4">
        <v>15000</v>
      </c>
      <c r="E218" s="14">
        <v>102452.94</v>
      </c>
      <c r="F218" s="14">
        <f t="shared" si="16"/>
        <v>683.0196</v>
      </c>
    </row>
    <row r="219" spans="1:6" ht="18" customHeight="1">
      <c r="A219" s="207" t="s">
        <v>1117</v>
      </c>
      <c r="B219" s="208"/>
      <c r="C219" s="4">
        <v>120000</v>
      </c>
      <c r="D219" s="4">
        <v>120000</v>
      </c>
      <c r="E219" s="14">
        <v>0</v>
      </c>
      <c r="F219" s="14">
        <f t="shared" si="16"/>
        <v>0</v>
      </c>
    </row>
    <row r="220" spans="1:6" ht="18" customHeight="1">
      <c r="A220" s="207" t="s">
        <v>1118</v>
      </c>
      <c r="B220" s="208"/>
      <c r="C220" s="4">
        <v>0</v>
      </c>
      <c r="D220" s="4">
        <v>0</v>
      </c>
      <c r="E220" s="14">
        <v>0</v>
      </c>
      <c r="F220" s="14" t="e">
        <f t="shared" si="16"/>
        <v>#DIV/0!</v>
      </c>
    </row>
    <row r="221" spans="1:6" ht="18" customHeight="1">
      <c r="A221" s="207" t="s">
        <v>1119</v>
      </c>
      <c r="B221" s="208"/>
      <c r="C221" s="4">
        <v>0</v>
      </c>
      <c r="D221" s="4">
        <v>0</v>
      </c>
      <c r="E221" s="14">
        <v>0</v>
      </c>
      <c r="F221" s="14" t="e">
        <f t="shared" si="16"/>
        <v>#DIV/0!</v>
      </c>
    </row>
    <row r="222" spans="1:6" ht="18" customHeight="1">
      <c r="A222" s="207" t="s">
        <v>1120</v>
      </c>
      <c r="B222" s="208"/>
      <c r="C222" s="4">
        <v>0</v>
      </c>
      <c r="D222" s="4">
        <v>0</v>
      </c>
      <c r="E222" s="14">
        <v>0</v>
      </c>
      <c r="F222" s="14" t="e">
        <f t="shared" si="16"/>
        <v>#DIV/0!</v>
      </c>
    </row>
    <row r="223" spans="1:6" ht="18" customHeight="1">
      <c r="A223" s="207" t="s">
        <v>1121</v>
      </c>
      <c r="B223" s="208"/>
      <c r="C223" s="4">
        <v>0</v>
      </c>
      <c r="D223" s="4">
        <v>0</v>
      </c>
      <c r="E223" s="14">
        <v>0</v>
      </c>
      <c r="F223" s="14" t="e">
        <f t="shared" si="16"/>
        <v>#DIV/0!</v>
      </c>
    </row>
    <row r="224" spans="1:6" ht="21" customHeight="1">
      <c r="A224" s="41">
        <v>32</v>
      </c>
      <c r="B224" s="72" t="s">
        <v>64</v>
      </c>
      <c r="C224" s="4">
        <f>C225+C227</f>
        <v>135000</v>
      </c>
      <c r="D224" s="4">
        <f>D225+D227</f>
        <v>135000</v>
      </c>
      <c r="E224" s="14">
        <f>E225+E227</f>
        <v>102452.94</v>
      </c>
      <c r="F224" s="14">
        <f aca="true" t="shared" si="17" ref="F224:F230">E224/D224*100</f>
        <v>75.89106666666667</v>
      </c>
    </row>
    <row r="225" spans="1:6" ht="18" customHeight="1">
      <c r="A225" s="41">
        <v>322</v>
      </c>
      <c r="B225" s="72" t="s">
        <v>71</v>
      </c>
      <c r="C225" s="4">
        <v>5000</v>
      </c>
      <c r="D225" s="4">
        <v>5000</v>
      </c>
      <c r="E225" s="14">
        <f>E226</f>
        <v>0</v>
      </c>
      <c r="F225" s="14">
        <f t="shared" si="17"/>
        <v>0</v>
      </c>
    </row>
    <row r="226" spans="1:6" ht="15" customHeight="1">
      <c r="A226" s="41">
        <v>3224</v>
      </c>
      <c r="B226" s="72" t="s">
        <v>72</v>
      </c>
      <c r="C226" s="4"/>
      <c r="D226" s="4"/>
      <c r="E226" s="14">
        <v>0</v>
      </c>
      <c r="F226" s="14" t="e">
        <f t="shared" si="17"/>
        <v>#DIV/0!</v>
      </c>
    </row>
    <row r="227" spans="1:6" ht="18" customHeight="1">
      <c r="A227" s="41">
        <v>323</v>
      </c>
      <c r="B227" s="72" t="s">
        <v>73</v>
      </c>
      <c r="C227" s="4">
        <v>130000</v>
      </c>
      <c r="D227" s="4">
        <v>130000</v>
      </c>
      <c r="E227" s="14">
        <f>SUM(E228:E229)</f>
        <v>102452.94</v>
      </c>
      <c r="F227" s="14">
        <f t="shared" si="17"/>
        <v>78.80995384615385</v>
      </c>
    </row>
    <row r="228" spans="1:6" ht="15" customHeight="1">
      <c r="A228" s="41">
        <v>3232</v>
      </c>
      <c r="B228" s="72" t="s">
        <v>74</v>
      </c>
      <c r="C228" s="4"/>
      <c r="D228" s="4"/>
      <c r="E228" s="14">
        <v>102452.94</v>
      </c>
      <c r="F228" s="14" t="e">
        <f t="shared" si="17"/>
        <v>#DIV/0!</v>
      </c>
    </row>
    <row r="229" spans="1:6" ht="15" customHeight="1">
      <c r="A229" s="41" t="s">
        <v>351</v>
      </c>
      <c r="B229" s="72" t="s">
        <v>711</v>
      </c>
      <c r="C229" s="4"/>
      <c r="D229" s="4"/>
      <c r="E229" s="14">
        <v>0</v>
      </c>
      <c r="F229" s="14" t="e">
        <f t="shared" si="17"/>
        <v>#DIV/0!</v>
      </c>
    </row>
    <row r="230" spans="1:6" ht="25.5" customHeight="1">
      <c r="A230" s="217" t="s">
        <v>713</v>
      </c>
      <c r="B230" s="218"/>
      <c r="C230" s="5">
        <f>C238</f>
        <v>9000</v>
      </c>
      <c r="D230" s="5">
        <f>D238</f>
        <v>9000</v>
      </c>
      <c r="E230" s="140">
        <f>E238</f>
        <v>0</v>
      </c>
      <c r="F230" s="14">
        <f t="shared" si="17"/>
        <v>0</v>
      </c>
    </row>
    <row r="231" spans="1:6" ht="25.5" customHeight="1">
      <c r="A231" s="209" t="s">
        <v>1138</v>
      </c>
      <c r="B231" s="210"/>
      <c r="C231" s="64">
        <f>SUM(C232:C237)</f>
        <v>9000</v>
      </c>
      <c r="D231" s="64">
        <f>SUM(D232:D237)</f>
        <v>9000</v>
      </c>
      <c r="E231" s="138">
        <f>SUM(E232:E237)</f>
        <v>0</v>
      </c>
      <c r="F231" s="14">
        <f aca="true" t="shared" si="18" ref="F231:F237">E231/D231*100</f>
        <v>0</v>
      </c>
    </row>
    <row r="232" spans="1:6" ht="18" customHeight="1">
      <c r="A232" s="207" t="s">
        <v>1116</v>
      </c>
      <c r="B232" s="208"/>
      <c r="C232" s="4">
        <v>9000</v>
      </c>
      <c r="D232" s="4">
        <v>9000</v>
      </c>
      <c r="E232" s="14">
        <v>0</v>
      </c>
      <c r="F232" s="14">
        <f t="shared" si="18"/>
        <v>0</v>
      </c>
    </row>
    <row r="233" spans="1:6" ht="18" customHeight="1">
      <c r="A233" s="207" t="s">
        <v>1117</v>
      </c>
      <c r="B233" s="208"/>
      <c r="C233" s="4">
        <v>0</v>
      </c>
      <c r="D233" s="4">
        <v>0</v>
      </c>
      <c r="E233" s="14">
        <v>0</v>
      </c>
      <c r="F233" s="14" t="e">
        <f t="shared" si="18"/>
        <v>#DIV/0!</v>
      </c>
    </row>
    <row r="234" spans="1:6" ht="18" customHeight="1">
      <c r="A234" s="207" t="s">
        <v>1118</v>
      </c>
      <c r="B234" s="208"/>
      <c r="C234" s="4">
        <v>0</v>
      </c>
      <c r="D234" s="4">
        <v>0</v>
      </c>
      <c r="E234" s="14">
        <v>0</v>
      </c>
      <c r="F234" s="14" t="e">
        <f t="shared" si="18"/>
        <v>#DIV/0!</v>
      </c>
    </row>
    <row r="235" spans="1:6" ht="18" customHeight="1">
      <c r="A235" s="207" t="s">
        <v>1119</v>
      </c>
      <c r="B235" s="208"/>
      <c r="C235" s="4">
        <v>0</v>
      </c>
      <c r="D235" s="4">
        <v>0</v>
      </c>
      <c r="E235" s="14">
        <v>0</v>
      </c>
      <c r="F235" s="14" t="e">
        <f t="shared" si="18"/>
        <v>#DIV/0!</v>
      </c>
    </row>
    <row r="236" spans="1:6" ht="18" customHeight="1">
      <c r="A236" s="207" t="s">
        <v>1120</v>
      </c>
      <c r="B236" s="208"/>
      <c r="C236" s="4">
        <v>0</v>
      </c>
      <c r="D236" s="4">
        <v>0</v>
      </c>
      <c r="E236" s="14">
        <v>0</v>
      </c>
      <c r="F236" s="14" t="e">
        <f t="shared" si="18"/>
        <v>#DIV/0!</v>
      </c>
    </row>
    <row r="237" spans="1:6" ht="18" customHeight="1">
      <c r="A237" s="207" t="s">
        <v>1121</v>
      </c>
      <c r="B237" s="208"/>
      <c r="C237" s="4">
        <v>0</v>
      </c>
      <c r="D237" s="4">
        <v>0</v>
      </c>
      <c r="E237" s="14">
        <v>0</v>
      </c>
      <c r="F237" s="14" t="e">
        <f t="shared" si="18"/>
        <v>#DIV/0!</v>
      </c>
    </row>
    <row r="238" spans="1:6" ht="21" customHeight="1">
      <c r="A238" s="41">
        <v>45</v>
      </c>
      <c r="B238" s="72" t="s">
        <v>76</v>
      </c>
      <c r="C238" s="4">
        <f aca="true" t="shared" si="19" ref="C238:E239">C239</f>
        <v>9000</v>
      </c>
      <c r="D238" s="4">
        <f t="shared" si="19"/>
        <v>9000</v>
      </c>
      <c r="E238" s="14">
        <f t="shared" si="19"/>
        <v>0</v>
      </c>
      <c r="F238" s="14">
        <f>E238/D238*100</f>
        <v>0</v>
      </c>
    </row>
    <row r="239" spans="1:6" ht="18" customHeight="1">
      <c r="A239" s="41">
        <v>451</v>
      </c>
      <c r="B239" s="72" t="s">
        <v>77</v>
      </c>
      <c r="C239" s="4">
        <v>9000</v>
      </c>
      <c r="D239" s="4">
        <v>9000</v>
      </c>
      <c r="E239" s="14">
        <f t="shared" si="19"/>
        <v>0</v>
      </c>
      <c r="F239" s="14">
        <f>E239/D239*100</f>
        <v>0</v>
      </c>
    </row>
    <row r="240" spans="1:6" ht="15" customHeight="1">
      <c r="A240" s="41">
        <v>4511</v>
      </c>
      <c r="B240" s="72" t="s">
        <v>714</v>
      </c>
      <c r="C240" s="4">
        <v>0</v>
      </c>
      <c r="D240" s="4">
        <v>0</v>
      </c>
      <c r="E240" s="14">
        <v>0</v>
      </c>
      <c r="F240" s="14" t="e">
        <f>E240/D240*100</f>
        <v>#DIV/0!</v>
      </c>
    </row>
    <row r="241" spans="1:6" ht="25.5" customHeight="1">
      <c r="A241" s="217" t="s">
        <v>799</v>
      </c>
      <c r="B241" s="218"/>
      <c r="C241" s="5">
        <f>C249</f>
        <v>10000</v>
      </c>
      <c r="D241" s="5">
        <f>D249</f>
        <v>10000</v>
      </c>
      <c r="E241" s="140">
        <f>E249</f>
        <v>0</v>
      </c>
      <c r="F241" s="14">
        <f aca="true" t="shared" si="20" ref="F241:F262">E241/D241*100</f>
        <v>0</v>
      </c>
    </row>
    <row r="242" spans="1:6" ht="25.5" customHeight="1">
      <c r="A242" s="209" t="s">
        <v>1139</v>
      </c>
      <c r="B242" s="210"/>
      <c r="C242" s="64">
        <f>SUM(C243:C248)</f>
        <v>10000</v>
      </c>
      <c r="D242" s="64">
        <f>SUM(D243:D248)</f>
        <v>10000</v>
      </c>
      <c r="E242" s="138">
        <f>SUM(E243:E248)</f>
        <v>0</v>
      </c>
      <c r="F242" s="14">
        <f t="shared" si="20"/>
        <v>0</v>
      </c>
    </row>
    <row r="243" spans="1:6" ht="18" customHeight="1">
      <c r="A243" s="207" t="s">
        <v>1116</v>
      </c>
      <c r="B243" s="208"/>
      <c r="C243" s="4">
        <v>10000</v>
      </c>
      <c r="D243" s="4">
        <v>10000</v>
      </c>
      <c r="E243" s="14">
        <v>0</v>
      </c>
      <c r="F243" s="14">
        <f t="shared" si="20"/>
        <v>0</v>
      </c>
    </row>
    <row r="244" spans="1:6" ht="18" customHeight="1">
      <c r="A244" s="207" t="s">
        <v>1117</v>
      </c>
      <c r="B244" s="208"/>
      <c r="C244" s="4">
        <v>0</v>
      </c>
      <c r="D244" s="4">
        <v>0</v>
      </c>
      <c r="E244" s="14">
        <v>0</v>
      </c>
      <c r="F244" s="14" t="e">
        <f t="shared" si="20"/>
        <v>#DIV/0!</v>
      </c>
    </row>
    <row r="245" spans="1:6" ht="18" customHeight="1">
      <c r="A245" s="207" t="s">
        <v>1118</v>
      </c>
      <c r="B245" s="208"/>
      <c r="C245" s="4">
        <v>0</v>
      </c>
      <c r="D245" s="4">
        <v>0</v>
      </c>
      <c r="E245" s="14">
        <v>0</v>
      </c>
      <c r="F245" s="14" t="e">
        <f t="shared" si="20"/>
        <v>#DIV/0!</v>
      </c>
    </row>
    <row r="246" spans="1:6" ht="18" customHeight="1">
      <c r="A246" s="207" t="s">
        <v>1119</v>
      </c>
      <c r="B246" s="208"/>
      <c r="C246" s="4">
        <v>0</v>
      </c>
      <c r="D246" s="4">
        <v>0</v>
      </c>
      <c r="E246" s="14">
        <v>0</v>
      </c>
      <c r="F246" s="14" t="e">
        <f t="shared" si="20"/>
        <v>#DIV/0!</v>
      </c>
    </row>
    <row r="247" spans="1:6" ht="18" customHeight="1">
      <c r="A247" s="207" t="s">
        <v>1120</v>
      </c>
      <c r="B247" s="208"/>
      <c r="C247" s="4">
        <v>0</v>
      </c>
      <c r="D247" s="4">
        <v>0</v>
      </c>
      <c r="E247" s="14">
        <v>0</v>
      </c>
      <c r="F247" s="14" t="e">
        <f t="shared" si="20"/>
        <v>#DIV/0!</v>
      </c>
    </row>
    <row r="248" spans="1:6" ht="18" customHeight="1">
      <c r="A248" s="207" t="s">
        <v>1121</v>
      </c>
      <c r="B248" s="208"/>
      <c r="C248" s="4">
        <v>0</v>
      </c>
      <c r="D248" s="4">
        <v>0</v>
      </c>
      <c r="E248" s="14">
        <v>0</v>
      </c>
      <c r="F248" s="14" t="e">
        <f t="shared" si="20"/>
        <v>#DIV/0!</v>
      </c>
    </row>
    <row r="249" spans="1:6" ht="21" customHeight="1">
      <c r="A249" s="41">
        <v>45</v>
      </c>
      <c r="B249" s="72" t="s">
        <v>76</v>
      </c>
      <c r="C249" s="4">
        <f aca="true" t="shared" si="21" ref="C249:E250">C250</f>
        <v>10000</v>
      </c>
      <c r="D249" s="4">
        <f t="shared" si="21"/>
        <v>10000</v>
      </c>
      <c r="E249" s="14">
        <f t="shared" si="21"/>
        <v>0</v>
      </c>
      <c r="F249" s="14">
        <f t="shared" si="20"/>
        <v>0</v>
      </c>
    </row>
    <row r="250" spans="1:6" ht="18" customHeight="1">
      <c r="A250" s="41">
        <v>451</v>
      </c>
      <c r="B250" s="72" t="s">
        <v>77</v>
      </c>
      <c r="C250" s="4">
        <v>10000</v>
      </c>
      <c r="D250" s="4">
        <v>10000</v>
      </c>
      <c r="E250" s="14">
        <f t="shared" si="21"/>
        <v>0</v>
      </c>
      <c r="F250" s="14">
        <f t="shared" si="20"/>
        <v>0</v>
      </c>
    </row>
    <row r="251" spans="1:6" ht="15" customHeight="1">
      <c r="A251" s="41">
        <v>4511</v>
      </c>
      <c r="B251" s="72" t="s">
        <v>800</v>
      </c>
      <c r="C251" s="4">
        <v>0</v>
      </c>
      <c r="D251" s="4">
        <v>0</v>
      </c>
      <c r="E251" s="14">
        <v>0</v>
      </c>
      <c r="F251" s="14" t="e">
        <f t="shared" si="20"/>
        <v>#DIV/0!</v>
      </c>
    </row>
    <row r="252" spans="1:6" ht="25.5" customHeight="1">
      <c r="A252" s="217" t="s">
        <v>1228</v>
      </c>
      <c r="B252" s="218"/>
      <c r="C252" s="5">
        <f>C260</f>
        <v>100000</v>
      </c>
      <c r="D252" s="5">
        <f>D260</f>
        <v>100000</v>
      </c>
      <c r="E252" s="140">
        <f>E260</f>
        <v>0</v>
      </c>
      <c r="F252" s="14">
        <f t="shared" si="20"/>
        <v>0</v>
      </c>
    </row>
    <row r="253" spans="1:6" ht="25.5" customHeight="1">
      <c r="A253" s="209" t="s">
        <v>1140</v>
      </c>
      <c r="B253" s="210"/>
      <c r="C253" s="64">
        <f>SUM(C254:C259)</f>
        <v>100000</v>
      </c>
      <c r="D253" s="64">
        <f>SUM(D254:D259)</f>
        <v>100000</v>
      </c>
      <c r="E253" s="138">
        <f>SUM(E254:E259)</f>
        <v>0</v>
      </c>
      <c r="F253" s="14">
        <f aca="true" t="shared" si="22" ref="F253:F259">E253/D253*100</f>
        <v>0</v>
      </c>
    </row>
    <row r="254" spans="1:6" ht="18" customHeight="1">
      <c r="A254" s="207" t="s">
        <v>1116</v>
      </c>
      <c r="B254" s="208"/>
      <c r="C254" s="4">
        <v>0</v>
      </c>
      <c r="D254" s="4">
        <v>0</v>
      </c>
      <c r="E254" s="14">
        <v>0</v>
      </c>
      <c r="F254" s="14" t="e">
        <f t="shared" si="22"/>
        <v>#DIV/0!</v>
      </c>
    </row>
    <row r="255" spans="1:6" ht="18" customHeight="1">
      <c r="A255" s="207" t="s">
        <v>1117</v>
      </c>
      <c r="B255" s="208"/>
      <c r="C255" s="4">
        <v>100000</v>
      </c>
      <c r="D255" s="4">
        <v>100000</v>
      </c>
      <c r="E255" s="14">
        <v>0</v>
      </c>
      <c r="F255" s="14">
        <f t="shared" si="22"/>
        <v>0</v>
      </c>
    </row>
    <row r="256" spans="1:6" ht="18" customHeight="1">
      <c r="A256" s="207" t="s">
        <v>1118</v>
      </c>
      <c r="B256" s="208"/>
      <c r="C256" s="4">
        <v>0</v>
      </c>
      <c r="D256" s="4">
        <v>0</v>
      </c>
      <c r="E256" s="14">
        <v>0</v>
      </c>
      <c r="F256" s="14" t="e">
        <f t="shared" si="22"/>
        <v>#DIV/0!</v>
      </c>
    </row>
    <row r="257" spans="1:6" ht="18" customHeight="1">
      <c r="A257" s="207" t="s">
        <v>1119</v>
      </c>
      <c r="B257" s="208"/>
      <c r="C257" s="4">
        <v>0</v>
      </c>
      <c r="D257" s="4">
        <v>0</v>
      </c>
      <c r="E257" s="14">
        <v>0</v>
      </c>
      <c r="F257" s="14" t="e">
        <f t="shared" si="22"/>
        <v>#DIV/0!</v>
      </c>
    </row>
    <row r="258" spans="1:6" ht="18" customHeight="1">
      <c r="A258" s="207" t="s">
        <v>1120</v>
      </c>
      <c r="B258" s="208"/>
      <c r="C258" s="4">
        <v>0</v>
      </c>
      <c r="D258" s="4">
        <v>0</v>
      </c>
      <c r="E258" s="14">
        <v>0</v>
      </c>
      <c r="F258" s="14" t="e">
        <f t="shared" si="22"/>
        <v>#DIV/0!</v>
      </c>
    </row>
    <row r="259" spans="1:6" ht="18" customHeight="1">
      <c r="A259" s="207" t="s">
        <v>1121</v>
      </c>
      <c r="B259" s="208"/>
      <c r="C259" s="4">
        <v>0</v>
      </c>
      <c r="D259" s="4">
        <v>0</v>
      </c>
      <c r="E259" s="14">
        <v>0</v>
      </c>
      <c r="F259" s="14" t="e">
        <f t="shared" si="22"/>
        <v>#DIV/0!</v>
      </c>
    </row>
    <row r="260" spans="1:6" ht="21" customHeight="1">
      <c r="A260" s="41">
        <v>45</v>
      </c>
      <c r="B260" s="72" t="s">
        <v>76</v>
      </c>
      <c r="C260" s="4">
        <f aca="true" t="shared" si="23" ref="C260:E261">C261</f>
        <v>100000</v>
      </c>
      <c r="D260" s="4">
        <f t="shared" si="23"/>
        <v>100000</v>
      </c>
      <c r="E260" s="14">
        <f t="shared" si="23"/>
        <v>0</v>
      </c>
      <c r="F260" s="14">
        <f t="shared" si="20"/>
        <v>0</v>
      </c>
    </row>
    <row r="261" spans="1:6" ht="18" customHeight="1">
      <c r="A261" s="41">
        <v>451</v>
      </c>
      <c r="B261" s="72" t="s">
        <v>77</v>
      </c>
      <c r="C261" s="4">
        <v>100000</v>
      </c>
      <c r="D261" s="4">
        <v>100000</v>
      </c>
      <c r="E261" s="14">
        <f t="shared" si="23"/>
        <v>0</v>
      </c>
      <c r="F261" s="14">
        <f t="shared" si="20"/>
        <v>0</v>
      </c>
    </row>
    <row r="262" spans="1:6" ht="15" customHeight="1">
      <c r="A262" s="41">
        <v>4511</v>
      </c>
      <c r="B262" s="72" t="s">
        <v>801</v>
      </c>
      <c r="C262" s="4">
        <v>0</v>
      </c>
      <c r="D262" s="4">
        <v>0</v>
      </c>
      <c r="E262" s="14">
        <v>0</v>
      </c>
      <c r="F262" s="14" t="e">
        <f t="shared" si="20"/>
        <v>#DIV/0!</v>
      </c>
    </row>
    <row r="263" spans="1:6" ht="30" customHeight="1">
      <c r="A263" s="219" t="s">
        <v>715</v>
      </c>
      <c r="B263" s="220"/>
      <c r="C263" s="63">
        <f>C264+C275</f>
        <v>50000</v>
      </c>
      <c r="D263" s="63">
        <f>D264+D275</f>
        <v>50000</v>
      </c>
      <c r="E263" s="137">
        <f>E264+E275</f>
        <v>30000</v>
      </c>
      <c r="F263" s="14">
        <f aca="true" t="shared" si="24" ref="F263:F275">E263/D263*100</f>
        <v>60</v>
      </c>
    </row>
    <row r="264" spans="1:6" ht="25.5" customHeight="1">
      <c r="A264" s="217" t="s">
        <v>716</v>
      </c>
      <c r="B264" s="218"/>
      <c r="C264" s="5">
        <f>C272</f>
        <v>20000</v>
      </c>
      <c r="D264" s="5">
        <f>D272</f>
        <v>20000</v>
      </c>
      <c r="E264" s="140">
        <f>E272</f>
        <v>0</v>
      </c>
      <c r="F264" s="14">
        <f t="shared" si="24"/>
        <v>0</v>
      </c>
    </row>
    <row r="265" spans="1:6" ht="25.5" customHeight="1">
      <c r="A265" s="209" t="s">
        <v>1141</v>
      </c>
      <c r="B265" s="210"/>
      <c r="C265" s="64">
        <f>SUM(C266:C271)</f>
        <v>20000</v>
      </c>
      <c r="D265" s="64">
        <f>SUM(D266:D271)</f>
        <v>20000</v>
      </c>
      <c r="E265" s="138">
        <f>SUM(E266:E271)</f>
        <v>0</v>
      </c>
      <c r="F265" s="14">
        <f t="shared" si="24"/>
        <v>0</v>
      </c>
    </row>
    <row r="266" spans="1:6" ht="18" customHeight="1">
      <c r="A266" s="207" t="s">
        <v>1116</v>
      </c>
      <c r="B266" s="208"/>
      <c r="C266" s="4">
        <v>10000</v>
      </c>
      <c r="D266" s="4">
        <v>10000</v>
      </c>
      <c r="E266" s="14">
        <v>0</v>
      </c>
      <c r="F266" s="14">
        <f t="shared" si="24"/>
        <v>0</v>
      </c>
    </row>
    <row r="267" spans="1:6" ht="18" customHeight="1">
      <c r="A267" s="207" t="s">
        <v>1117</v>
      </c>
      <c r="B267" s="208"/>
      <c r="C267" s="4">
        <v>0</v>
      </c>
      <c r="D267" s="4">
        <v>0</v>
      </c>
      <c r="E267" s="14">
        <v>0</v>
      </c>
      <c r="F267" s="14" t="e">
        <f t="shared" si="24"/>
        <v>#DIV/0!</v>
      </c>
    </row>
    <row r="268" spans="1:6" ht="18" customHeight="1">
      <c r="A268" s="207" t="s">
        <v>1118</v>
      </c>
      <c r="B268" s="208"/>
      <c r="C268" s="4">
        <v>0</v>
      </c>
      <c r="D268" s="4">
        <v>0</v>
      </c>
      <c r="E268" s="14">
        <v>0</v>
      </c>
      <c r="F268" s="14" t="e">
        <f t="shared" si="24"/>
        <v>#DIV/0!</v>
      </c>
    </row>
    <row r="269" spans="1:6" ht="18" customHeight="1">
      <c r="A269" s="207" t="s">
        <v>1119</v>
      </c>
      <c r="B269" s="208"/>
      <c r="C269" s="4">
        <v>10000</v>
      </c>
      <c r="D269" s="4">
        <v>10000</v>
      </c>
      <c r="E269" s="14">
        <v>0</v>
      </c>
      <c r="F269" s="14">
        <f t="shared" si="24"/>
        <v>0</v>
      </c>
    </row>
    <row r="270" spans="1:6" ht="18" customHeight="1">
      <c r="A270" s="207" t="s">
        <v>1120</v>
      </c>
      <c r="B270" s="208"/>
      <c r="C270" s="4">
        <v>0</v>
      </c>
      <c r="D270" s="4">
        <v>0</v>
      </c>
      <c r="E270" s="14">
        <v>0</v>
      </c>
      <c r="F270" s="14" t="e">
        <f t="shared" si="24"/>
        <v>#DIV/0!</v>
      </c>
    </row>
    <row r="271" spans="1:6" ht="18" customHeight="1">
      <c r="A271" s="207" t="s">
        <v>1121</v>
      </c>
      <c r="B271" s="208"/>
      <c r="C271" s="4">
        <v>0</v>
      </c>
      <c r="D271" s="4">
        <v>0</v>
      </c>
      <c r="E271" s="14">
        <v>0</v>
      </c>
      <c r="F271" s="14" t="e">
        <f t="shared" si="24"/>
        <v>#DIV/0!</v>
      </c>
    </row>
    <row r="272" spans="1:6" ht="21" customHeight="1">
      <c r="A272" s="41">
        <v>35</v>
      </c>
      <c r="B272" s="3" t="s">
        <v>78</v>
      </c>
      <c r="C272" s="4">
        <f>C273</f>
        <v>20000</v>
      </c>
      <c r="D272" s="4">
        <f>D273</f>
        <v>20000</v>
      </c>
      <c r="E272" s="14">
        <f>E273</f>
        <v>0</v>
      </c>
      <c r="F272" s="14">
        <f t="shared" si="24"/>
        <v>0</v>
      </c>
    </row>
    <row r="273" spans="1:6" ht="18" customHeight="1">
      <c r="A273" s="41">
        <v>352</v>
      </c>
      <c r="B273" s="3" t="s">
        <v>79</v>
      </c>
      <c r="C273" s="4">
        <v>20000</v>
      </c>
      <c r="D273" s="4">
        <v>20000</v>
      </c>
      <c r="E273" s="14">
        <f>SUM(E274:E274)</f>
        <v>0</v>
      </c>
      <c r="F273" s="14">
        <f t="shared" si="24"/>
        <v>0</v>
      </c>
    </row>
    <row r="274" spans="1:6" ht="15" customHeight="1">
      <c r="A274" s="41">
        <v>3523</v>
      </c>
      <c r="B274" s="3" t="s">
        <v>80</v>
      </c>
      <c r="C274" s="4">
        <v>0</v>
      </c>
      <c r="D274" s="4">
        <v>0</v>
      </c>
      <c r="E274" s="14">
        <v>0</v>
      </c>
      <c r="F274" s="14" t="e">
        <f t="shared" si="24"/>
        <v>#DIV/0!</v>
      </c>
    </row>
    <row r="275" spans="1:6" ht="25.5" customHeight="1">
      <c r="A275" s="217" t="s">
        <v>802</v>
      </c>
      <c r="B275" s="218"/>
      <c r="C275" s="5">
        <f>C283</f>
        <v>30000</v>
      </c>
      <c r="D275" s="5">
        <f>D283</f>
        <v>30000</v>
      </c>
      <c r="E275" s="140">
        <f>E283</f>
        <v>30000</v>
      </c>
      <c r="F275" s="14">
        <f t="shared" si="24"/>
        <v>100</v>
      </c>
    </row>
    <row r="276" spans="1:6" ht="25.5" customHeight="1">
      <c r="A276" s="209" t="s">
        <v>1142</v>
      </c>
      <c r="B276" s="210"/>
      <c r="C276" s="64">
        <f>SUM(C277:C282)</f>
        <v>30000</v>
      </c>
      <c r="D276" s="64">
        <f>SUM(D277:D282)</f>
        <v>30000</v>
      </c>
      <c r="E276" s="138">
        <f>SUM(E277:E282)</f>
        <v>30000</v>
      </c>
      <c r="F276" s="14">
        <f aca="true" t="shared" si="25" ref="F276:F282">E276/D276*100</f>
        <v>100</v>
      </c>
    </row>
    <row r="277" spans="1:6" ht="18" customHeight="1">
      <c r="A277" s="207" t="s">
        <v>1116</v>
      </c>
      <c r="B277" s="208"/>
      <c r="C277" s="4">
        <v>30000</v>
      </c>
      <c r="D277" s="4">
        <v>30000</v>
      </c>
      <c r="E277" s="14">
        <v>30000</v>
      </c>
      <c r="F277" s="14">
        <f t="shared" si="25"/>
        <v>100</v>
      </c>
    </row>
    <row r="278" spans="1:6" ht="18" customHeight="1">
      <c r="A278" s="207" t="s">
        <v>1117</v>
      </c>
      <c r="B278" s="208"/>
      <c r="C278" s="4">
        <v>0</v>
      </c>
      <c r="D278" s="4">
        <v>0</v>
      </c>
      <c r="E278" s="14">
        <v>0</v>
      </c>
      <c r="F278" s="14" t="e">
        <f t="shared" si="25"/>
        <v>#DIV/0!</v>
      </c>
    </row>
    <row r="279" spans="1:6" ht="18" customHeight="1">
      <c r="A279" s="207" t="s">
        <v>1118</v>
      </c>
      <c r="B279" s="208"/>
      <c r="C279" s="4">
        <v>0</v>
      </c>
      <c r="D279" s="4">
        <v>0</v>
      </c>
      <c r="E279" s="14">
        <v>0</v>
      </c>
      <c r="F279" s="14" t="e">
        <f t="shared" si="25"/>
        <v>#DIV/0!</v>
      </c>
    </row>
    <row r="280" spans="1:6" ht="18" customHeight="1">
      <c r="A280" s="207" t="s">
        <v>1119</v>
      </c>
      <c r="B280" s="208"/>
      <c r="C280" s="4">
        <v>0</v>
      </c>
      <c r="D280" s="4">
        <v>0</v>
      </c>
      <c r="E280" s="14">
        <v>0</v>
      </c>
      <c r="F280" s="14" t="e">
        <f t="shared" si="25"/>
        <v>#DIV/0!</v>
      </c>
    </row>
    <row r="281" spans="1:6" ht="18" customHeight="1">
      <c r="A281" s="207" t="s">
        <v>1120</v>
      </c>
      <c r="B281" s="208"/>
      <c r="C281" s="4">
        <v>0</v>
      </c>
      <c r="D281" s="4">
        <v>0</v>
      </c>
      <c r="E281" s="14">
        <v>0</v>
      </c>
      <c r="F281" s="14" t="e">
        <f t="shared" si="25"/>
        <v>#DIV/0!</v>
      </c>
    </row>
    <row r="282" spans="1:6" ht="18" customHeight="1">
      <c r="A282" s="207" t="s">
        <v>1121</v>
      </c>
      <c r="B282" s="208"/>
      <c r="C282" s="4">
        <v>0</v>
      </c>
      <c r="D282" s="4">
        <v>0</v>
      </c>
      <c r="E282" s="14">
        <v>0</v>
      </c>
      <c r="F282" s="14" t="e">
        <f t="shared" si="25"/>
        <v>#DIV/0!</v>
      </c>
    </row>
    <row r="283" spans="1:6" ht="21" customHeight="1">
      <c r="A283" s="41" t="s">
        <v>803</v>
      </c>
      <c r="B283" s="3" t="s">
        <v>580</v>
      </c>
      <c r="C283" s="4">
        <f>C284</f>
        <v>30000</v>
      </c>
      <c r="D283" s="4">
        <f>D284</f>
        <v>30000</v>
      </c>
      <c r="E283" s="14">
        <f>E284</f>
        <v>30000</v>
      </c>
      <c r="F283" s="14">
        <f aca="true" t="shared" si="26" ref="F283:F311">E283/D283*100</f>
        <v>100</v>
      </c>
    </row>
    <row r="284" spans="1:6" ht="18" customHeight="1">
      <c r="A284" s="41" t="s">
        <v>804</v>
      </c>
      <c r="B284" s="3" t="s">
        <v>68</v>
      </c>
      <c r="C284" s="4">
        <v>30000</v>
      </c>
      <c r="D284" s="4">
        <v>30000</v>
      </c>
      <c r="E284" s="14">
        <f>SUM(E285:E285)</f>
        <v>30000</v>
      </c>
      <c r="F284" s="14">
        <f t="shared" si="26"/>
        <v>100</v>
      </c>
    </row>
    <row r="285" spans="1:6" ht="15" customHeight="1">
      <c r="A285" s="41" t="s">
        <v>805</v>
      </c>
      <c r="B285" s="3" t="s">
        <v>806</v>
      </c>
      <c r="C285" s="4"/>
      <c r="D285" s="4"/>
      <c r="E285" s="14">
        <v>30000</v>
      </c>
      <c r="F285" s="14" t="e">
        <f t="shared" si="26"/>
        <v>#DIV/0!</v>
      </c>
    </row>
    <row r="286" spans="1:6" ht="30" customHeight="1">
      <c r="A286" s="219" t="s">
        <v>1229</v>
      </c>
      <c r="B286" s="220"/>
      <c r="C286" s="63">
        <f>C287+C300+C311</f>
        <v>3007500</v>
      </c>
      <c r="D286" s="63">
        <f>D287+D300+D311</f>
        <v>3007500</v>
      </c>
      <c r="E286" s="137">
        <f>E287+E300+E311</f>
        <v>2745358.99</v>
      </c>
      <c r="F286" s="14">
        <f t="shared" si="26"/>
        <v>91.2837569409809</v>
      </c>
    </row>
    <row r="287" spans="1:6" ht="25.5" customHeight="1">
      <c r="A287" s="217" t="s">
        <v>717</v>
      </c>
      <c r="B287" s="218"/>
      <c r="C287" s="5">
        <f>C295</f>
        <v>770000</v>
      </c>
      <c r="D287" s="5">
        <f>D295</f>
        <v>770000</v>
      </c>
      <c r="E287" s="140">
        <f>E295</f>
        <v>549068.7</v>
      </c>
      <c r="F287" s="14">
        <f t="shared" si="26"/>
        <v>71.30762337662337</v>
      </c>
    </row>
    <row r="288" spans="1:6" ht="25.5" customHeight="1">
      <c r="A288" s="209" t="s">
        <v>1143</v>
      </c>
      <c r="B288" s="210"/>
      <c r="C288" s="64">
        <f>SUM(C289:C294)</f>
        <v>770000</v>
      </c>
      <c r="D288" s="64">
        <f>SUM(D289:D294)</f>
        <v>770000</v>
      </c>
      <c r="E288" s="138">
        <f>SUM(E289:E294)</f>
        <v>549068.7000000001</v>
      </c>
      <c r="F288" s="14">
        <f t="shared" si="26"/>
        <v>71.30762337662338</v>
      </c>
    </row>
    <row r="289" spans="1:6" ht="18" customHeight="1">
      <c r="A289" s="207" t="s">
        <v>1116</v>
      </c>
      <c r="B289" s="208"/>
      <c r="C289" s="4">
        <v>130000</v>
      </c>
      <c r="D289" s="4">
        <v>130000</v>
      </c>
      <c r="E289" s="14">
        <v>29905.05</v>
      </c>
      <c r="F289" s="14">
        <f t="shared" si="26"/>
        <v>23.003884615384614</v>
      </c>
    </row>
    <row r="290" spans="1:6" ht="18" customHeight="1">
      <c r="A290" s="207" t="s">
        <v>1117</v>
      </c>
      <c r="B290" s="208"/>
      <c r="C290" s="4">
        <v>0</v>
      </c>
      <c r="D290" s="4">
        <v>0</v>
      </c>
      <c r="E290" s="14">
        <v>0</v>
      </c>
      <c r="F290" s="14" t="e">
        <f t="shared" si="26"/>
        <v>#DIV/0!</v>
      </c>
    </row>
    <row r="291" spans="1:6" ht="18" customHeight="1">
      <c r="A291" s="207" t="s">
        <v>1118</v>
      </c>
      <c r="B291" s="208"/>
      <c r="C291" s="4">
        <v>640000</v>
      </c>
      <c r="D291" s="4">
        <v>640000</v>
      </c>
      <c r="E291" s="14">
        <v>519163.65</v>
      </c>
      <c r="F291" s="14">
        <f t="shared" si="26"/>
        <v>81.1193203125</v>
      </c>
    </row>
    <row r="292" spans="1:6" ht="18" customHeight="1">
      <c r="A292" s="207" t="s">
        <v>1119</v>
      </c>
      <c r="B292" s="208"/>
      <c r="C292" s="4">
        <v>0</v>
      </c>
      <c r="D292" s="4">
        <v>0</v>
      </c>
      <c r="E292" s="14">
        <v>0</v>
      </c>
      <c r="F292" s="14" t="e">
        <f t="shared" si="26"/>
        <v>#DIV/0!</v>
      </c>
    </row>
    <row r="293" spans="1:6" ht="18" customHeight="1">
      <c r="A293" s="207" t="s">
        <v>1120</v>
      </c>
      <c r="B293" s="208"/>
      <c r="C293" s="4">
        <v>0</v>
      </c>
      <c r="D293" s="4">
        <v>0</v>
      </c>
      <c r="E293" s="14">
        <v>0</v>
      </c>
      <c r="F293" s="14" t="e">
        <f t="shared" si="26"/>
        <v>#DIV/0!</v>
      </c>
    </row>
    <row r="294" spans="1:6" ht="18" customHeight="1">
      <c r="A294" s="207" t="s">
        <v>1121</v>
      </c>
      <c r="B294" s="208"/>
      <c r="C294" s="4">
        <v>0</v>
      </c>
      <c r="D294" s="4">
        <v>0</v>
      </c>
      <c r="E294" s="14">
        <v>0</v>
      </c>
      <c r="F294" s="14" t="e">
        <f t="shared" si="26"/>
        <v>#DIV/0!</v>
      </c>
    </row>
    <row r="295" spans="1:6" ht="21" customHeight="1">
      <c r="A295" s="41">
        <v>32</v>
      </c>
      <c r="B295" s="3" t="s">
        <v>284</v>
      </c>
      <c r="C295" s="4">
        <f>C296+C298</f>
        <v>770000</v>
      </c>
      <c r="D295" s="4">
        <f>D296+D298</f>
        <v>770000</v>
      </c>
      <c r="E295" s="14">
        <f>E296+E298</f>
        <v>549068.7</v>
      </c>
      <c r="F295" s="14">
        <f t="shared" si="26"/>
        <v>71.30762337662337</v>
      </c>
    </row>
    <row r="296" spans="1:6" ht="18" customHeight="1">
      <c r="A296" s="41">
        <v>322</v>
      </c>
      <c r="B296" s="3" t="s">
        <v>71</v>
      </c>
      <c r="C296" s="4">
        <v>150000</v>
      </c>
      <c r="D296" s="4">
        <v>150000</v>
      </c>
      <c r="E296" s="14">
        <f>E297</f>
        <v>149905.05</v>
      </c>
      <c r="F296" s="14">
        <f t="shared" si="26"/>
        <v>99.93669999999999</v>
      </c>
    </row>
    <row r="297" spans="1:6" ht="15" customHeight="1">
      <c r="A297" s="41">
        <v>3224</v>
      </c>
      <c r="B297" s="3" t="s">
        <v>81</v>
      </c>
      <c r="C297" s="4"/>
      <c r="D297" s="4"/>
      <c r="E297" s="14">
        <v>149905.05</v>
      </c>
      <c r="F297" s="14" t="e">
        <f t="shared" si="26"/>
        <v>#DIV/0!</v>
      </c>
    </row>
    <row r="298" spans="1:6" ht="18" customHeight="1">
      <c r="A298" s="41">
        <v>323</v>
      </c>
      <c r="B298" s="3" t="s">
        <v>73</v>
      </c>
      <c r="C298" s="4">
        <v>620000</v>
      </c>
      <c r="D298" s="4">
        <v>620000</v>
      </c>
      <c r="E298" s="14">
        <f>SUM(E299:E299)</f>
        <v>399163.65</v>
      </c>
      <c r="F298" s="14">
        <f t="shared" si="26"/>
        <v>64.38123387096775</v>
      </c>
    </row>
    <row r="299" spans="1:6" ht="15" customHeight="1">
      <c r="A299" s="41">
        <v>3232</v>
      </c>
      <c r="B299" s="3" t="s">
        <v>628</v>
      </c>
      <c r="C299" s="4"/>
      <c r="D299" s="4"/>
      <c r="E299" s="14">
        <v>399163.65</v>
      </c>
      <c r="F299" s="14" t="e">
        <f t="shared" si="26"/>
        <v>#DIV/0!</v>
      </c>
    </row>
    <row r="300" spans="1:6" ht="25.5" customHeight="1">
      <c r="A300" s="217" t="s">
        <v>718</v>
      </c>
      <c r="B300" s="218"/>
      <c r="C300" s="5">
        <f>C308</f>
        <v>0</v>
      </c>
      <c r="D300" s="5">
        <f>D308</f>
        <v>0</v>
      </c>
      <c r="E300" s="140">
        <f>E308</f>
        <v>0</v>
      </c>
      <c r="F300" s="14" t="e">
        <f t="shared" si="26"/>
        <v>#DIV/0!</v>
      </c>
    </row>
    <row r="301" spans="1:6" ht="25.5" customHeight="1">
      <c r="A301" s="209" t="s">
        <v>1144</v>
      </c>
      <c r="B301" s="210"/>
      <c r="C301" s="64">
        <f>SUM(C302:C307)</f>
        <v>0</v>
      </c>
      <c r="D301" s="64">
        <f>SUM(D302:D307)</f>
        <v>0</v>
      </c>
      <c r="E301" s="138">
        <f>SUM(E302:E307)</f>
        <v>0</v>
      </c>
      <c r="F301" s="14" t="e">
        <f t="shared" si="26"/>
        <v>#DIV/0!</v>
      </c>
    </row>
    <row r="302" spans="1:6" ht="18" customHeight="1">
      <c r="A302" s="207" t="s">
        <v>1116</v>
      </c>
      <c r="B302" s="208"/>
      <c r="C302" s="4">
        <v>0</v>
      </c>
      <c r="D302" s="4">
        <v>0</v>
      </c>
      <c r="E302" s="14">
        <v>0</v>
      </c>
      <c r="F302" s="14" t="e">
        <f t="shared" si="26"/>
        <v>#DIV/0!</v>
      </c>
    </row>
    <row r="303" spans="1:6" ht="18" customHeight="1">
      <c r="A303" s="207" t="s">
        <v>1117</v>
      </c>
      <c r="B303" s="208"/>
      <c r="C303" s="4">
        <v>0</v>
      </c>
      <c r="D303" s="4">
        <v>0</v>
      </c>
      <c r="E303" s="14">
        <v>0</v>
      </c>
      <c r="F303" s="14" t="e">
        <f t="shared" si="26"/>
        <v>#DIV/0!</v>
      </c>
    </row>
    <row r="304" spans="1:6" ht="18" customHeight="1">
      <c r="A304" s="207" t="s">
        <v>1118</v>
      </c>
      <c r="B304" s="208"/>
      <c r="C304" s="4">
        <v>0</v>
      </c>
      <c r="D304" s="4">
        <v>0</v>
      </c>
      <c r="E304" s="14">
        <v>0</v>
      </c>
      <c r="F304" s="14" t="e">
        <f t="shared" si="26"/>
        <v>#DIV/0!</v>
      </c>
    </row>
    <row r="305" spans="1:6" ht="18" customHeight="1">
      <c r="A305" s="207" t="s">
        <v>1119</v>
      </c>
      <c r="B305" s="208"/>
      <c r="C305" s="4">
        <v>0</v>
      </c>
      <c r="D305" s="4">
        <v>0</v>
      </c>
      <c r="E305" s="14">
        <v>0</v>
      </c>
      <c r="F305" s="14" t="e">
        <f t="shared" si="26"/>
        <v>#DIV/0!</v>
      </c>
    </row>
    <row r="306" spans="1:6" ht="18" customHeight="1">
      <c r="A306" s="207" t="s">
        <v>1120</v>
      </c>
      <c r="B306" s="208"/>
      <c r="C306" s="4">
        <v>0</v>
      </c>
      <c r="D306" s="4">
        <v>0</v>
      </c>
      <c r="E306" s="14">
        <v>0</v>
      </c>
      <c r="F306" s="14" t="e">
        <f t="shared" si="26"/>
        <v>#DIV/0!</v>
      </c>
    </row>
    <row r="307" spans="1:6" ht="18" customHeight="1">
      <c r="A307" s="207" t="s">
        <v>1121</v>
      </c>
      <c r="B307" s="208"/>
      <c r="C307" s="4">
        <v>0</v>
      </c>
      <c r="D307" s="4">
        <v>0</v>
      </c>
      <c r="E307" s="14">
        <v>0</v>
      </c>
      <c r="F307" s="14" t="e">
        <f t="shared" si="26"/>
        <v>#DIV/0!</v>
      </c>
    </row>
    <row r="308" spans="1:6" ht="21" customHeight="1">
      <c r="A308" s="41">
        <v>41</v>
      </c>
      <c r="B308" s="3" t="s">
        <v>82</v>
      </c>
      <c r="C308" s="4">
        <f aca="true" t="shared" si="27" ref="C308:E309">C309</f>
        <v>0</v>
      </c>
      <c r="D308" s="4">
        <f t="shared" si="27"/>
        <v>0</v>
      </c>
      <c r="E308" s="14">
        <f t="shared" si="27"/>
        <v>0</v>
      </c>
      <c r="F308" s="14" t="e">
        <f t="shared" si="26"/>
        <v>#DIV/0!</v>
      </c>
    </row>
    <row r="309" spans="1:6" ht="18" customHeight="1">
      <c r="A309" s="41">
        <v>411</v>
      </c>
      <c r="B309" s="3" t="s">
        <v>83</v>
      </c>
      <c r="C309" s="4">
        <f t="shared" si="27"/>
        <v>0</v>
      </c>
      <c r="D309" s="4">
        <f t="shared" si="27"/>
        <v>0</v>
      </c>
      <c r="E309" s="14">
        <f t="shared" si="27"/>
        <v>0</v>
      </c>
      <c r="F309" s="14" t="e">
        <f t="shared" si="26"/>
        <v>#DIV/0!</v>
      </c>
    </row>
    <row r="310" spans="1:6" ht="15" customHeight="1">
      <c r="A310" s="41">
        <v>4111</v>
      </c>
      <c r="B310" s="3" t="s">
        <v>350</v>
      </c>
      <c r="C310" s="4">
        <v>0</v>
      </c>
      <c r="D310" s="4">
        <v>0</v>
      </c>
      <c r="E310" s="14">
        <v>0</v>
      </c>
      <c r="F310" s="14" t="e">
        <f t="shared" si="26"/>
        <v>#DIV/0!</v>
      </c>
    </row>
    <row r="311" spans="1:6" ht="25.5" customHeight="1">
      <c r="A311" s="217" t="s">
        <v>719</v>
      </c>
      <c r="B311" s="218"/>
      <c r="C311" s="5">
        <f>C319</f>
        <v>2237500</v>
      </c>
      <c r="D311" s="5">
        <f>D319</f>
        <v>2237500</v>
      </c>
      <c r="E311" s="140">
        <f>E319</f>
        <v>2196290.29</v>
      </c>
      <c r="F311" s="14">
        <f t="shared" si="26"/>
        <v>98.15822525139664</v>
      </c>
    </row>
    <row r="312" spans="1:6" ht="25.5" customHeight="1">
      <c r="A312" s="209" t="s">
        <v>1145</v>
      </c>
      <c r="B312" s="210"/>
      <c r="C312" s="64">
        <f>SUM(C313:C318)</f>
        <v>2237500</v>
      </c>
      <c r="D312" s="64">
        <f>SUM(D313:D318)</f>
        <v>2237500</v>
      </c>
      <c r="E312" s="138">
        <f>SUM(E313:E318)</f>
        <v>2196290.29</v>
      </c>
      <c r="F312" s="14">
        <f aca="true" t="shared" si="28" ref="F312:F318">E312/D312*100</f>
        <v>98.15822525139664</v>
      </c>
    </row>
    <row r="313" spans="1:6" ht="18" customHeight="1">
      <c r="A313" s="207" t="s">
        <v>1116</v>
      </c>
      <c r="B313" s="208"/>
      <c r="C313" s="4">
        <v>237500</v>
      </c>
      <c r="D313" s="4">
        <v>237500</v>
      </c>
      <c r="E313" s="14">
        <v>1133220.29</v>
      </c>
      <c r="F313" s="14">
        <f t="shared" si="28"/>
        <v>477.1453852631579</v>
      </c>
    </row>
    <row r="314" spans="1:6" ht="18" customHeight="1">
      <c r="A314" s="207" t="s">
        <v>1117</v>
      </c>
      <c r="B314" s="208"/>
      <c r="C314" s="4">
        <v>0</v>
      </c>
      <c r="D314" s="4">
        <v>0</v>
      </c>
      <c r="E314" s="14">
        <v>0</v>
      </c>
      <c r="F314" s="14" t="e">
        <f t="shared" si="28"/>
        <v>#DIV/0!</v>
      </c>
    </row>
    <row r="315" spans="1:6" ht="18" customHeight="1">
      <c r="A315" s="207" t="s">
        <v>1118</v>
      </c>
      <c r="B315" s="208"/>
      <c r="C315" s="4">
        <v>2000000</v>
      </c>
      <c r="D315" s="4">
        <v>2000000</v>
      </c>
      <c r="E315" s="14">
        <v>1013070</v>
      </c>
      <c r="F315" s="14">
        <f t="shared" si="28"/>
        <v>50.653499999999994</v>
      </c>
    </row>
    <row r="316" spans="1:6" ht="18" customHeight="1">
      <c r="A316" s="207" t="s">
        <v>1119</v>
      </c>
      <c r="B316" s="208"/>
      <c r="C316" s="4">
        <v>0</v>
      </c>
      <c r="D316" s="4">
        <v>0</v>
      </c>
      <c r="E316" s="14">
        <v>50000</v>
      </c>
      <c r="F316" s="14" t="e">
        <f t="shared" si="28"/>
        <v>#DIV/0!</v>
      </c>
    </row>
    <row r="317" spans="1:6" ht="18" customHeight="1">
      <c r="A317" s="207" t="s">
        <v>1120</v>
      </c>
      <c r="B317" s="208"/>
      <c r="C317" s="4">
        <v>0</v>
      </c>
      <c r="D317" s="4">
        <v>0</v>
      </c>
      <c r="E317" s="14">
        <v>0</v>
      </c>
      <c r="F317" s="14" t="e">
        <f t="shared" si="28"/>
        <v>#DIV/0!</v>
      </c>
    </row>
    <row r="318" spans="1:6" ht="18" customHeight="1">
      <c r="A318" s="207" t="s">
        <v>1121</v>
      </c>
      <c r="B318" s="208"/>
      <c r="C318" s="4">
        <v>0</v>
      </c>
      <c r="D318" s="4">
        <v>0</v>
      </c>
      <c r="E318" s="14">
        <v>0</v>
      </c>
      <c r="F318" s="14" t="e">
        <f t="shared" si="28"/>
        <v>#DIV/0!</v>
      </c>
    </row>
    <row r="319" spans="1:6" ht="21" customHeight="1">
      <c r="A319" s="41">
        <v>42</v>
      </c>
      <c r="B319" s="3" t="s">
        <v>84</v>
      </c>
      <c r="C319" s="4">
        <f aca="true" t="shared" si="29" ref="C319:E320">C320</f>
        <v>2237500</v>
      </c>
      <c r="D319" s="4">
        <f t="shared" si="29"/>
        <v>2237500</v>
      </c>
      <c r="E319" s="14">
        <f t="shared" si="29"/>
        <v>2196290.29</v>
      </c>
      <c r="F319" s="14">
        <f>E319/D319*100</f>
        <v>98.15822525139664</v>
      </c>
    </row>
    <row r="320" spans="1:6" ht="18" customHeight="1">
      <c r="A320" s="41">
        <v>421</v>
      </c>
      <c r="B320" s="3" t="s">
        <v>85</v>
      </c>
      <c r="C320" s="4">
        <v>2237500</v>
      </c>
      <c r="D320" s="4">
        <v>2237500</v>
      </c>
      <c r="E320" s="14">
        <f t="shared" si="29"/>
        <v>2196290.29</v>
      </c>
      <c r="F320" s="14">
        <f>E320/D320*100</f>
        <v>98.15822525139664</v>
      </c>
    </row>
    <row r="321" spans="1:6" ht="15" customHeight="1">
      <c r="A321" s="41">
        <v>4213</v>
      </c>
      <c r="B321" s="3" t="s">
        <v>629</v>
      </c>
      <c r="C321" s="4"/>
      <c r="D321" s="4"/>
      <c r="E321" s="14">
        <v>2196290.29</v>
      </c>
      <c r="F321" s="14" t="e">
        <f>E321/D321*100</f>
        <v>#DIV/0!</v>
      </c>
    </row>
    <row r="322" spans="1:6" ht="30" customHeight="1">
      <c r="A322" s="219" t="s">
        <v>720</v>
      </c>
      <c r="B322" s="220"/>
      <c r="C322" s="63">
        <f>C323+C334+C345+C356+C367+C378+C389</f>
        <v>8060500</v>
      </c>
      <c r="D322" s="63">
        <f>D323+D334+D345+D356+D367+D378+D389</f>
        <v>7850500</v>
      </c>
      <c r="E322" s="137">
        <f>E323+E334+E345+E356+E367+E378+E389</f>
        <v>929036.01</v>
      </c>
      <c r="F322" s="14">
        <f>E322/D322*100</f>
        <v>11.834099866250558</v>
      </c>
    </row>
    <row r="323" spans="1:6" ht="25.5" customHeight="1">
      <c r="A323" s="217" t="s">
        <v>721</v>
      </c>
      <c r="B323" s="218"/>
      <c r="C323" s="5">
        <f>C331</f>
        <v>60000</v>
      </c>
      <c r="D323" s="5">
        <f>D331</f>
        <v>60000</v>
      </c>
      <c r="E323" s="140">
        <f>E331</f>
        <v>0</v>
      </c>
      <c r="F323" s="14">
        <f>E323/D323*100</f>
        <v>0</v>
      </c>
    </row>
    <row r="324" spans="1:6" ht="25.5" customHeight="1">
      <c r="A324" s="209" t="s">
        <v>1146</v>
      </c>
      <c r="B324" s="210"/>
      <c r="C324" s="64">
        <f>SUM(C325:C330)</f>
        <v>60000</v>
      </c>
      <c r="D324" s="64">
        <f>SUM(D325:D330)</f>
        <v>60000</v>
      </c>
      <c r="E324" s="138">
        <f>SUM(E325:E330)</f>
        <v>0</v>
      </c>
      <c r="F324" s="14">
        <f aca="true" t="shared" si="30" ref="F324:F330">E324/D324*100</f>
        <v>0</v>
      </c>
    </row>
    <row r="325" spans="1:6" ht="18" customHeight="1">
      <c r="A325" s="207" t="s">
        <v>1116</v>
      </c>
      <c r="B325" s="208"/>
      <c r="C325" s="4">
        <v>50000</v>
      </c>
      <c r="D325" s="4">
        <v>50000</v>
      </c>
      <c r="E325" s="14">
        <v>0</v>
      </c>
      <c r="F325" s="14">
        <f t="shared" si="30"/>
        <v>0</v>
      </c>
    </row>
    <row r="326" spans="1:6" ht="18" customHeight="1">
      <c r="A326" s="207" t="s">
        <v>1117</v>
      </c>
      <c r="B326" s="208"/>
      <c r="C326" s="4">
        <v>0</v>
      </c>
      <c r="D326" s="4">
        <v>0</v>
      </c>
      <c r="E326" s="14">
        <v>0</v>
      </c>
      <c r="F326" s="14" t="e">
        <f t="shared" si="30"/>
        <v>#DIV/0!</v>
      </c>
    </row>
    <row r="327" spans="1:6" ht="18" customHeight="1">
      <c r="A327" s="207" t="s">
        <v>1118</v>
      </c>
      <c r="B327" s="208"/>
      <c r="C327" s="4">
        <v>10000</v>
      </c>
      <c r="D327" s="4">
        <v>10000</v>
      </c>
      <c r="E327" s="14">
        <v>0</v>
      </c>
      <c r="F327" s="14">
        <f t="shared" si="30"/>
        <v>0</v>
      </c>
    </row>
    <row r="328" spans="1:6" ht="18" customHeight="1">
      <c r="A328" s="207" t="s">
        <v>1119</v>
      </c>
      <c r="B328" s="208"/>
      <c r="C328" s="4">
        <v>0</v>
      </c>
      <c r="D328" s="4">
        <v>0</v>
      </c>
      <c r="E328" s="14">
        <v>0</v>
      </c>
      <c r="F328" s="14" t="e">
        <f t="shared" si="30"/>
        <v>#DIV/0!</v>
      </c>
    </row>
    <row r="329" spans="1:6" ht="18" customHeight="1">
      <c r="A329" s="207" t="s">
        <v>1120</v>
      </c>
      <c r="B329" s="208"/>
      <c r="C329" s="4">
        <v>0</v>
      </c>
      <c r="D329" s="4">
        <v>0</v>
      </c>
      <c r="E329" s="14">
        <v>0</v>
      </c>
      <c r="F329" s="14" t="e">
        <f t="shared" si="30"/>
        <v>#DIV/0!</v>
      </c>
    </row>
    <row r="330" spans="1:6" ht="18" customHeight="1">
      <c r="A330" s="207" t="s">
        <v>1121</v>
      </c>
      <c r="B330" s="208"/>
      <c r="C330" s="4">
        <v>0</v>
      </c>
      <c r="D330" s="4">
        <v>0</v>
      </c>
      <c r="E330" s="14">
        <v>0</v>
      </c>
      <c r="F330" s="14" t="e">
        <f t="shared" si="30"/>
        <v>#DIV/0!</v>
      </c>
    </row>
    <row r="331" spans="1:6" ht="21" customHeight="1">
      <c r="A331" s="41">
        <v>32</v>
      </c>
      <c r="B331" s="3" t="s">
        <v>284</v>
      </c>
      <c r="C331" s="4">
        <f aca="true" t="shared" si="31" ref="C331:E332">C332</f>
        <v>60000</v>
      </c>
      <c r="D331" s="4">
        <f t="shared" si="31"/>
        <v>60000</v>
      </c>
      <c r="E331" s="14">
        <f t="shared" si="31"/>
        <v>0</v>
      </c>
      <c r="F331" s="14">
        <f>E331/D331*100</f>
        <v>0</v>
      </c>
    </row>
    <row r="332" spans="1:6" ht="18" customHeight="1">
      <c r="A332" s="41">
        <v>323</v>
      </c>
      <c r="B332" s="3" t="s">
        <v>73</v>
      </c>
      <c r="C332" s="4">
        <v>60000</v>
      </c>
      <c r="D332" s="4">
        <v>60000</v>
      </c>
      <c r="E332" s="14">
        <f t="shared" si="31"/>
        <v>0</v>
      </c>
      <c r="F332" s="14">
        <f>E332/D332*100</f>
        <v>0</v>
      </c>
    </row>
    <row r="333" spans="1:6" ht="15" customHeight="1">
      <c r="A333" s="41">
        <v>3232</v>
      </c>
      <c r="B333" s="3" t="s">
        <v>224</v>
      </c>
      <c r="C333" s="4"/>
      <c r="D333" s="4"/>
      <c r="E333" s="14">
        <v>0</v>
      </c>
      <c r="F333" s="14" t="e">
        <f>E333/D333*100</f>
        <v>#DIV/0!</v>
      </c>
    </row>
    <row r="334" spans="1:6" ht="25.5" customHeight="1">
      <c r="A334" s="226" t="s">
        <v>1230</v>
      </c>
      <c r="B334" s="227"/>
      <c r="C334" s="5">
        <f>C342</f>
        <v>3500000</v>
      </c>
      <c r="D334" s="5">
        <f>D342</f>
        <v>3500000</v>
      </c>
      <c r="E334" s="140">
        <f>E342</f>
        <v>0</v>
      </c>
      <c r="F334" s="14">
        <f>E334/D334*100</f>
        <v>0</v>
      </c>
    </row>
    <row r="335" spans="1:6" ht="25.5" customHeight="1">
      <c r="A335" s="209" t="s">
        <v>1147</v>
      </c>
      <c r="B335" s="210"/>
      <c r="C335" s="64">
        <f>SUM(C336:C341)</f>
        <v>3500000</v>
      </c>
      <c r="D335" s="64">
        <f>SUM(D336:D341)</f>
        <v>3500000</v>
      </c>
      <c r="E335" s="138">
        <f>SUM(E336:E341)</f>
        <v>0</v>
      </c>
      <c r="F335" s="14">
        <f aca="true" t="shared" si="32" ref="F335:F341">E335/D335*100</f>
        <v>0</v>
      </c>
    </row>
    <row r="336" spans="1:6" ht="18" customHeight="1">
      <c r="A336" s="207" t="s">
        <v>1116</v>
      </c>
      <c r="B336" s="208"/>
      <c r="C336" s="4">
        <v>700000</v>
      </c>
      <c r="D336" s="4">
        <v>700000</v>
      </c>
      <c r="E336" s="14">
        <v>0</v>
      </c>
      <c r="F336" s="14">
        <f t="shared" si="32"/>
        <v>0</v>
      </c>
    </row>
    <row r="337" spans="1:6" ht="18" customHeight="1">
      <c r="A337" s="207" t="s">
        <v>1117</v>
      </c>
      <c r="B337" s="208"/>
      <c r="C337" s="4">
        <v>0</v>
      </c>
      <c r="D337" s="4">
        <v>0</v>
      </c>
      <c r="E337" s="14">
        <v>0</v>
      </c>
      <c r="F337" s="14" t="e">
        <f t="shared" si="32"/>
        <v>#DIV/0!</v>
      </c>
    </row>
    <row r="338" spans="1:6" ht="18" customHeight="1">
      <c r="A338" s="207" t="s">
        <v>1118</v>
      </c>
      <c r="B338" s="208"/>
      <c r="C338" s="4">
        <v>0</v>
      </c>
      <c r="D338" s="4">
        <v>0</v>
      </c>
      <c r="E338" s="14">
        <v>0</v>
      </c>
      <c r="F338" s="14" t="e">
        <f t="shared" si="32"/>
        <v>#DIV/0!</v>
      </c>
    </row>
    <row r="339" spans="1:6" ht="18" customHeight="1">
      <c r="A339" s="207" t="s">
        <v>1119</v>
      </c>
      <c r="B339" s="208"/>
      <c r="C339" s="4">
        <v>2800000</v>
      </c>
      <c r="D339" s="4">
        <v>2800000</v>
      </c>
      <c r="E339" s="14">
        <v>0</v>
      </c>
      <c r="F339" s="14">
        <f t="shared" si="32"/>
        <v>0</v>
      </c>
    </row>
    <row r="340" spans="1:6" ht="18" customHeight="1">
      <c r="A340" s="207" t="s">
        <v>1120</v>
      </c>
      <c r="B340" s="208"/>
      <c r="C340" s="4">
        <v>0</v>
      </c>
      <c r="D340" s="4">
        <v>0</v>
      </c>
      <c r="E340" s="14">
        <v>0</v>
      </c>
      <c r="F340" s="14" t="e">
        <f t="shared" si="32"/>
        <v>#DIV/0!</v>
      </c>
    </row>
    <row r="341" spans="1:6" ht="18" customHeight="1">
      <c r="A341" s="207" t="s">
        <v>1121</v>
      </c>
      <c r="B341" s="208"/>
      <c r="C341" s="4">
        <v>0</v>
      </c>
      <c r="D341" s="4">
        <v>0</v>
      </c>
      <c r="E341" s="14">
        <v>0</v>
      </c>
      <c r="F341" s="14" t="e">
        <f t="shared" si="32"/>
        <v>#DIV/0!</v>
      </c>
    </row>
    <row r="342" spans="1:6" ht="21" customHeight="1">
      <c r="A342" s="41">
        <v>38</v>
      </c>
      <c r="B342" s="3" t="s">
        <v>6</v>
      </c>
      <c r="C342" s="4">
        <f aca="true" t="shared" si="33" ref="C342:E343">C343</f>
        <v>3500000</v>
      </c>
      <c r="D342" s="4">
        <f t="shared" si="33"/>
        <v>3500000</v>
      </c>
      <c r="E342" s="14">
        <f t="shared" si="33"/>
        <v>0</v>
      </c>
      <c r="F342" s="14">
        <f>E342/D342*100</f>
        <v>0</v>
      </c>
    </row>
    <row r="343" spans="1:6" ht="18" customHeight="1">
      <c r="A343" s="41">
        <v>386</v>
      </c>
      <c r="B343" s="3" t="s">
        <v>86</v>
      </c>
      <c r="C343" s="4">
        <v>3500000</v>
      </c>
      <c r="D343" s="4">
        <v>3500000</v>
      </c>
      <c r="E343" s="14">
        <f t="shared" si="33"/>
        <v>0</v>
      </c>
      <c r="F343" s="14">
        <f>E343/D343*100</f>
        <v>0</v>
      </c>
    </row>
    <row r="344" spans="1:6" ht="15" customHeight="1">
      <c r="A344" s="41">
        <v>3861</v>
      </c>
      <c r="B344" s="3" t="s">
        <v>630</v>
      </c>
      <c r="C344" s="4">
        <v>0</v>
      </c>
      <c r="D344" s="4">
        <v>0</v>
      </c>
      <c r="E344" s="14">
        <v>0</v>
      </c>
      <c r="F344" s="14" t="e">
        <f>E344/D344*100</f>
        <v>#DIV/0!</v>
      </c>
    </row>
    <row r="345" spans="1:6" ht="25.5" customHeight="1">
      <c r="A345" s="221" t="s">
        <v>1231</v>
      </c>
      <c r="B345" s="218"/>
      <c r="C345" s="5">
        <f>C353</f>
        <v>50000</v>
      </c>
      <c r="D345" s="5">
        <f>D353</f>
        <v>50000</v>
      </c>
      <c r="E345" s="140">
        <f>E353</f>
        <v>32964.63</v>
      </c>
      <c r="F345" s="14">
        <f>E345/D345*100</f>
        <v>65.92925999999999</v>
      </c>
    </row>
    <row r="346" spans="1:6" ht="25.5" customHeight="1">
      <c r="A346" s="209" t="s">
        <v>1148</v>
      </c>
      <c r="B346" s="210"/>
      <c r="C346" s="64">
        <f>SUM(C347:C352)</f>
        <v>50000</v>
      </c>
      <c r="D346" s="64">
        <f>SUM(D347:D352)</f>
        <v>50000</v>
      </c>
      <c r="E346" s="138">
        <f>SUM(E347:E352)</f>
        <v>32964.630000000005</v>
      </c>
      <c r="F346" s="14">
        <f aca="true" t="shared" si="34" ref="F346:F352">E346/D346*100</f>
        <v>65.92926000000001</v>
      </c>
    </row>
    <row r="347" spans="1:6" ht="18" customHeight="1">
      <c r="A347" s="207" t="s">
        <v>1116</v>
      </c>
      <c r="B347" s="208"/>
      <c r="C347" s="4">
        <v>0</v>
      </c>
      <c r="D347" s="4">
        <v>0</v>
      </c>
      <c r="E347" s="14">
        <v>9651.14</v>
      </c>
      <c r="F347" s="14" t="e">
        <f t="shared" si="34"/>
        <v>#DIV/0!</v>
      </c>
    </row>
    <row r="348" spans="1:6" ht="18" customHeight="1">
      <c r="A348" s="207" t="s">
        <v>1117</v>
      </c>
      <c r="B348" s="208"/>
      <c r="C348" s="4">
        <v>0</v>
      </c>
      <c r="D348" s="4">
        <v>0</v>
      </c>
      <c r="E348" s="14">
        <v>0</v>
      </c>
      <c r="F348" s="14" t="e">
        <f t="shared" si="34"/>
        <v>#DIV/0!</v>
      </c>
    </row>
    <row r="349" spans="1:6" ht="18" customHeight="1">
      <c r="A349" s="207" t="s">
        <v>1118</v>
      </c>
      <c r="B349" s="208"/>
      <c r="C349" s="4">
        <v>0</v>
      </c>
      <c r="D349" s="4">
        <v>0</v>
      </c>
      <c r="E349" s="14">
        <v>0</v>
      </c>
      <c r="F349" s="14" t="e">
        <f t="shared" si="34"/>
        <v>#DIV/0!</v>
      </c>
    </row>
    <row r="350" spans="1:6" ht="18" customHeight="1">
      <c r="A350" s="207" t="s">
        <v>1119</v>
      </c>
      <c r="B350" s="208"/>
      <c r="C350" s="4">
        <v>0</v>
      </c>
      <c r="D350" s="4">
        <v>0</v>
      </c>
      <c r="E350" s="14">
        <v>0</v>
      </c>
      <c r="F350" s="14" t="e">
        <f t="shared" si="34"/>
        <v>#DIV/0!</v>
      </c>
    </row>
    <row r="351" spans="1:6" ht="18" customHeight="1">
      <c r="A351" s="207" t="s">
        <v>1120</v>
      </c>
      <c r="B351" s="208"/>
      <c r="C351" s="4">
        <v>0</v>
      </c>
      <c r="D351" s="4">
        <v>0</v>
      </c>
      <c r="E351" s="14">
        <v>0</v>
      </c>
      <c r="F351" s="14" t="e">
        <f t="shared" si="34"/>
        <v>#DIV/0!</v>
      </c>
    </row>
    <row r="352" spans="1:6" ht="18" customHeight="1">
      <c r="A352" s="207" t="s">
        <v>1121</v>
      </c>
      <c r="B352" s="208"/>
      <c r="C352" s="4">
        <v>50000</v>
      </c>
      <c r="D352" s="4">
        <v>50000</v>
      </c>
      <c r="E352" s="14">
        <v>23313.49</v>
      </c>
      <c r="F352" s="14">
        <f t="shared" si="34"/>
        <v>46.62698</v>
      </c>
    </row>
    <row r="353" spans="1:6" ht="21" customHeight="1">
      <c r="A353" s="41">
        <v>41</v>
      </c>
      <c r="B353" s="3" t="s">
        <v>82</v>
      </c>
      <c r="C353" s="4">
        <f aca="true" t="shared" si="35" ref="C353:E354">C354</f>
        <v>50000</v>
      </c>
      <c r="D353" s="4">
        <f t="shared" si="35"/>
        <v>50000</v>
      </c>
      <c r="E353" s="14">
        <f t="shared" si="35"/>
        <v>32964.63</v>
      </c>
      <c r="F353" s="14">
        <f aca="true" t="shared" si="36" ref="F353:F376">E353/D353*100</f>
        <v>65.92925999999999</v>
      </c>
    </row>
    <row r="354" spans="1:6" ht="18" customHeight="1">
      <c r="A354" s="41">
        <v>411</v>
      </c>
      <c r="B354" s="3" t="s">
        <v>83</v>
      </c>
      <c r="C354" s="4">
        <v>50000</v>
      </c>
      <c r="D354" s="4">
        <v>50000</v>
      </c>
      <c r="E354" s="14">
        <f t="shared" si="35"/>
        <v>32964.63</v>
      </c>
      <c r="F354" s="14">
        <f t="shared" si="36"/>
        <v>65.92925999999999</v>
      </c>
    </row>
    <row r="355" spans="1:6" ht="15" customHeight="1">
      <c r="A355" s="41">
        <v>4111</v>
      </c>
      <c r="B355" s="3" t="s">
        <v>722</v>
      </c>
      <c r="C355" s="4">
        <v>0</v>
      </c>
      <c r="D355" s="4">
        <v>0</v>
      </c>
      <c r="E355" s="14">
        <v>32964.63</v>
      </c>
      <c r="F355" s="14" t="e">
        <f t="shared" si="36"/>
        <v>#DIV/0!</v>
      </c>
    </row>
    <row r="356" spans="1:6" ht="25.5" customHeight="1">
      <c r="A356" s="217" t="s">
        <v>723</v>
      </c>
      <c r="B356" s="218"/>
      <c r="C356" s="5">
        <f>C364</f>
        <v>20000</v>
      </c>
      <c r="D356" s="5">
        <f>D364</f>
        <v>20000</v>
      </c>
      <c r="E356" s="140">
        <f>E364</f>
        <v>19625</v>
      </c>
      <c r="F356" s="14">
        <f t="shared" si="36"/>
        <v>98.125</v>
      </c>
    </row>
    <row r="357" spans="1:6" ht="25.5" customHeight="1">
      <c r="A357" s="209" t="s">
        <v>1149</v>
      </c>
      <c r="B357" s="210"/>
      <c r="C357" s="64">
        <f>SUM(C358:C363)</f>
        <v>20000</v>
      </c>
      <c r="D357" s="64">
        <f>SUM(D358:D363)</f>
        <v>20000</v>
      </c>
      <c r="E357" s="138">
        <f>SUM(E358:E363)</f>
        <v>19625</v>
      </c>
      <c r="F357" s="14">
        <f t="shared" si="36"/>
        <v>98.125</v>
      </c>
    </row>
    <row r="358" spans="1:6" ht="18" customHeight="1">
      <c r="A358" s="207" t="s">
        <v>1116</v>
      </c>
      <c r="B358" s="208"/>
      <c r="C358" s="4">
        <v>20000</v>
      </c>
      <c r="D358" s="4">
        <v>20000</v>
      </c>
      <c r="E358" s="14">
        <v>19625</v>
      </c>
      <c r="F358" s="14">
        <f t="shared" si="36"/>
        <v>98.125</v>
      </c>
    </row>
    <row r="359" spans="1:6" ht="18" customHeight="1">
      <c r="A359" s="207" t="s">
        <v>1117</v>
      </c>
      <c r="B359" s="208"/>
      <c r="C359" s="4">
        <v>0</v>
      </c>
      <c r="D359" s="4">
        <v>0</v>
      </c>
      <c r="E359" s="14">
        <v>0</v>
      </c>
      <c r="F359" s="14" t="e">
        <f t="shared" si="36"/>
        <v>#DIV/0!</v>
      </c>
    </row>
    <row r="360" spans="1:6" ht="18" customHeight="1">
      <c r="A360" s="207" t="s">
        <v>1118</v>
      </c>
      <c r="B360" s="208"/>
      <c r="C360" s="4">
        <v>0</v>
      </c>
      <c r="D360" s="4">
        <v>0</v>
      </c>
      <c r="E360" s="14">
        <v>0</v>
      </c>
      <c r="F360" s="14" t="e">
        <f t="shared" si="36"/>
        <v>#DIV/0!</v>
      </c>
    </row>
    <row r="361" spans="1:6" ht="18" customHeight="1">
      <c r="A361" s="207" t="s">
        <v>1119</v>
      </c>
      <c r="B361" s="208"/>
      <c r="C361" s="4">
        <v>0</v>
      </c>
      <c r="D361" s="4">
        <v>0</v>
      </c>
      <c r="E361" s="14">
        <v>0</v>
      </c>
      <c r="F361" s="14" t="e">
        <f t="shared" si="36"/>
        <v>#DIV/0!</v>
      </c>
    </row>
    <row r="362" spans="1:6" ht="18" customHeight="1">
      <c r="A362" s="207" t="s">
        <v>1120</v>
      </c>
      <c r="B362" s="208"/>
      <c r="C362" s="4">
        <v>0</v>
      </c>
      <c r="D362" s="4">
        <v>0</v>
      </c>
      <c r="E362" s="14">
        <v>0</v>
      </c>
      <c r="F362" s="14" t="e">
        <f t="shared" si="36"/>
        <v>#DIV/0!</v>
      </c>
    </row>
    <row r="363" spans="1:6" ht="18" customHeight="1">
      <c r="A363" s="207" t="s">
        <v>1121</v>
      </c>
      <c r="B363" s="208"/>
      <c r="C363" s="4">
        <v>0</v>
      </c>
      <c r="D363" s="4">
        <v>0</v>
      </c>
      <c r="E363" s="14">
        <v>0</v>
      </c>
      <c r="F363" s="14" t="e">
        <f t="shared" si="36"/>
        <v>#DIV/0!</v>
      </c>
    </row>
    <row r="364" spans="1:6" ht="21" customHeight="1">
      <c r="A364" s="41">
        <v>32</v>
      </c>
      <c r="B364" s="3" t="s">
        <v>284</v>
      </c>
      <c r="C364" s="4">
        <f aca="true" t="shared" si="37" ref="C364:E365">C365</f>
        <v>20000</v>
      </c>
      <c r="D364" s="4">
        <f t="shared" si="37"/>
        <v>20000</v>
      </c>
      <c r="E364" s="14">
        <f t="shared" si="37"/>
        <v>19625</v>
      </c>
      <c r="F364" s="14">
        <f t="shared" si="36"/>
        <v>98.125</v>
      </c>
    </row>
    <row r="365" spans="1:6" ht="18" customHeight="1">
      <c r="A365" s="41">
        <v>323</v>
      </c>
      <c r="B365" s="3" t="s">
        <v>73</v>
      </c>
      <c r="C365" s="4">
        <v>20000</v>
      </c>
      <c r="D365" s="4">
        <v>20000</v>
      </c>
      <c r="E365" s="14">
        <f t="shared" si="37"/>
        <v>19625</v>
      </c>
      <c r="F365" s="14">
        <f t="shared" si="36"/>
        <v>98.125</v>
      </c>
    </row>
    <row r="366" spans="1:6" ht="15" customHeight="1">
      <c r="A366" s="41">
        <v>3232</v>
      </c>
      <c r="B366" s="3" t="s">
        <v>148</v>
      </c>
      <c r="C366" s="4">
        <v>0</v>
      </c>
      <c r="D366" s="4">
        <v>0</v>
      </c>
      <c r="E366" s="14">
        <v>19625</v>
      </c>
      <c r="F366" s="14" t="e">
        <f t="shared" si="36"/>
        <v>#DIV/0!</v>
      </c>
    </row>
    <row r="367" spans="1:6" ht="25.5" customHeight="1">
      <c r="A367" s="226" t="s">
        <v>1151</v>
      </c>
      <c r="B367" s="227"/>
      <c r="C367" s="5">
        <f>C375</f>
        <v>2243000</v>
      </c>
      <c r="D367" s="5">
        <f>D375</f>
        <v>2133000</v>
      </c>
      <c r="E367" s="140">
        <f>E375</f>
        <v>777024.5</v>
      </c>
      <c r="F367" s="14">
        <f t="shared" si="36"/>
        <v>36.428715424285045</v>
      </c>
    </row>
    <row r="368" spans="1:6" ht="25.5" customHeight="1">
      <c r="A368" s="209" t="s">
        <v>1150</v>
      </c>
      <c r="B368" s="210"/>
      <c r="C368" s="64">
        <f>SUM(C369:C374)</f>
        <v>2243000</v>
      </c>
      <c r="D368" s="64">
        <f>SUM(D369:D374)</f>
        <v>2133000</v>
      </c>
      <c r="E368" s="138">
        <f>SUM(E369:E374)</f>
        <v>777024.5</v>
      </c>
      <c r="F368" s="14">
        <f t="shared" si="36"/>
        <v>36.428715424285045</v>
      </c>
    </row>
    <row r="369" spans="1:6" ht="18" customHeight="1">
      <c r="A369" s="207" t="s">
        <v>1116</v>
      </c>
      <c r="B369" s="208"/>
      <c r="C369" s="4">
        <v>803000</v>
      </c>
      <c r="D369" s="4">
        <v>693000</v>
      </c>
      <c r="E369" s="14">
        <v>732572.92</v>
      </c>
      <c r="F369" s="14">
        <f t="shared" si="36"/>
        <v>105.71037806637807</v>
      </c>
    </row>
    <row r="370" spans="1:6" ht="18" customHeight="1">
      <c r="A370" s="207" t="s">
        <v>1117</v>
      </c>
      <c r="B370" s="208"/>
      <c r="C370" s="4">
        <v>0</v>
      </c>
      <c r="D370" s="4">
        <v>0</v>
      </c>
      <c r="E370" s="14">
        <v>0</v>
      </c>
      <c r="F370" s="14" t="e">
        <f t="shared" si="36"/>
        <v>#DIV/0!</v>
      </c>
    </row>
    <row r="371" spans="1:6" ht="18" customHeight="1">
      <c r="A371" s="207" t="s">
        <v>1118</v>
      </c>
      <c r="B371" s="208"/>
      <c r="C371" s="4">
        <v>30000</v>
      </c>
      <c r="D371" s="4">
        <v>30000</v>
      </c>
      <c r="E371" s="14">
        <v>44451.58</v>
      </c>
      <c r="F371" s="14">
        <f t="shared" si="36"/>
        <v>148.17193333333333</v>
      </c>
    </row>
    <row r="372" spans="1:6" ht="18" customHeight="1">
      <c r="A372" s="207" t="s">
        <v>1119</v>
      </c>
      <c r="B372" s="208"/>
      <c r="C372" s="4">
        <v>1410000</v>
      </c>
      <c r="D372" s="4">
        <v>1410000</v>
      </c>
      <c r="E372" s="14">
        <v>0</v>
      </c>
      <c r="F372" s="14">
        <f t="shared" si="36"/>
        <v>0</v>
      </c>
    </row>
    <row r="373" spans="1:6" ht="18" customHeight="1">
      <c r="A373" s="207" t="s">
        <v>1120</v>
      </c>
      <c r="B373" s="208"/>
      <c r="C373" s="4">
        <v>0</v>
      </c>
      <c r="D373" s="4">
        <v>0</v>
      </c>
      <c r="E373" s="14">
        <v>0</v>
      </c>
      <c r="F373" s="14" t="e">
        <f t="shared" si="36"/>
        <v>#DIV/0!</v>
      </c>
    </row>
    <row r="374" spans="1:6" ht="18" customHeight="1">
      <c r="A374" s="207" t="s">
        <v>1121</v>
      </c>
      <c r="B374" s="208"/>
      <c r="C374" s="4">
        <v>0</v>
      </c>
      <c r="D374" s="4">
        <v>0</v>
      </c>
      <c r="E374" s="14">
        <v>0</v>
      </c>
      <c r="F374" s="14" t="e">
        <f t="shared" si="36"/>
        <v>#DIV/0!</v>
      </c>
    </row>
    <row r="375" spans="1:6" ht="21" customHeight="1">
      <c r="A375" s="41">
        <v>38</v>
      </c>
      <c r="B375" s="72" t="s">
        <v>580</v>
      </c>
      <c r="C375" s="4">
        <f aca="true" t="shared" si="38" ref="C375:E376">C376</f>
        <v>2243000</v>
      </c>
      <c r="D375" s="4">
        <f t="shared" si="38"/>
        <v>2133000</v>
      </c>
      <c r="E375" s="14">
        <f t="shared" si="38"/>
        <v>777024.5</v>
      </c>
      <c r="F375" s="14">
        <f t="shared" si="36"/>
        <v>36.428715424285045</v>
      </c>
    </row>
    <row r="376" spans="1:6" ht="18" customHeight="1">
      <c r="A376" s="41">
        <v>386</v>
      </c>
      <c r="B376" s="3" t="s">
        <v>86</v>
      </c>
      <c r="C376" s="4">
        <v>2243000</v>
      </c>
      <c r="D376" s="4">
        <v>2133000</v>
      </c>
      <c r="E376" s="14">
        <f t="shared" si="38"/>
        <v>777024.5</v>
      </c>
      <c r="F376" s="14">
        <f t="shared" si="36"/>
        <v>36.428715424285045</v>
      </c>
    </row>
    <row r="377" spans="1:6" ht="15" customHeight="1">
      <c r="A377" s="41">
        <v>3861</v>
      </c>
      <c r="B377" s="3" t="s">
        <v>724</v>
      </c>
      <c r="C377" s="4">
        <v>0</v>
      </c>
      <c r="D377" s="4">
        <v>0</v>
      </c>
      <c r="E377" s="14">
        <v>777024.5</v>
      </c>
      <c r="F377" s="14" t="e">
        <f aca="true" t="shared" si="39" ref="F377:F401">E377/D377*100</f>
        <v>#DIV/0!</v>
      </c>
    </row>
    <row r="378" spans="1:6" ht="25.5" customHeight="1">
      <c r="A378" s="217" t="s">
        <v>1152</v>
      </c>
      <c r="B378" s="218"/>
      <c r="C378" s="5">
        <f>C386</f>
        <v>2167500</v>
      </c>
      <c r="D378" s="5">
        <f>D386</f>
        <v>2067500</v>
      </c>
      <c r="E378" s="140">
        <f>E386</f>
        <v>99421.88</v>
      </c>
      <c r="F378" s="14">
        <f t="shared" si="39"/>
        <v>4.808797097944377</v>
      </c>
    </row>
    <row r="379" spans="1:6" ht="25.5" customHeight="1">
      <c r="A379" s="209" t="s">
        <v>1153</v>
      </c>
      <c r="B379" s="210"/>
      <c r="C379" s="64">
        <f>SUM(C380:C385)</f>
        <v>2167500</v>
      </c>
      <c r="D379" s="64">
        <f>SUM(D380:D385)</f>
        <v>2067500</v>
      </c>
      <c r="E379" s="138">
        <f>SUM(E380:E385)</f>
        <v>99421.88</v>
      </c>
      <c r="F379" s="14">
        <f t="shared" si="39"/>
        <v>4.808797097944377</v>
      </c>
    </row>
    <row r="380" spans="1:6" ht="18" customHeight="1">
      <c r="A380" s="207" t="s">
        <v>1116</v>
      </c>
      <c r="B380" s="208"/>
      <c r="C380" s="4">
        <v>117500</v>
      </c>
      <c r="D380" s="4">
        <v>17500</v>
      </c>
      <c r="E380" s="14">
        <v>99421.88</v>
      </c>
      <c r="F380" s="14">
        <f t="shared" si="39"/>
        <v>568.1250285714286</v>
      </c>
    </row>
    <row r="381" spans="1:6" ht="18" customHeight="1">
      <c r="A381" s="207" t="s">
        <v>1117</v>
      </c>
      <c r="B381" s="208"/>
      <c r="C381" s="4">
        <v>0</v>
      </c>
      <c r="D381" s="4">
        <v>0</v>
      </c>
      <c r="E381" s="14">
        <v>0</v>
      </c>
      <c r="F381" s="14" t="e">
        <f t="shared" si="39"/>
        <v>#DIV/0!</v>
      </c>
    </row>
    <row r="382" spans="1:6" ht="18" customHeight="1">
      <c r="A382" s="207" t="s">
        <v>1118</v>
      </c>
      <c r="B382" s="208"/>
      <c r="C382" s="4">
        <v>0</v>
      </c>
      <c r="D382" s="4">
        <v>0</v>
      </c>
      <c r="E382" s="14">
        <v>0</v>
      </c>
      <c r="F382" s="14" t="e">
        <f t="shared" si="39"/>
        <v>#DIV/0!</v>
      </c>
    </row>
    <row r="383" spans="1:6" ht="18" customHeight="1">
      <c r="A383" s="207" t="s">
        <v>1119</v>
      </c>
      <c r="B383" s="208"/>
      <c r="C383" s="4">
        <v>2050000</v>
      </c>
      <c r="D383" s="4">
        <v>2050000</v>
      </c>
      <c r="E383" s="14">
        <v>0</v>
      </c>
      <c r="F383" s="14">
        <f t="shared" si="39"/>
        <v>0</v>
      </c>
    </row>
    <row r="384" spans="1:6" ht="18" customHeight="1">
      <c r="A384" s="207" t="s">
        <v>1120</v>
      </c>
      <c r="B384" s="208"/>
      <c r="C384" s="4">
        <v>0</v>
      </c>
      <c r="D384" s="4">
        <v>0</v>
      </c>
      <c r="E384" s="14">
        <v>0</v>
      </c>
      <c r="F384" s="14" t="e">
        <f t="shared" si="39"/>
        <v>#DIV/0!</v>
      </c>
    </row>
    <row r="385" spans="1:6" ht="18" customHeight="1">
      <c r="A385" s="207" t="s">
        <v>1121</v>
      </c>
      <c r="B385" s="208"/>
      <c r="C385" s="4">
        <v>0</v>
      </c>
      <c r="D385" s="4">
        <v>0</v>
      </c>
      <c r="E385" s="14">
        <v>0</v>
      </c>
      <c r="F385" s="14" t="e">
        <f t="shared" si="39"/>
        <v>#DIV/0!</v>
      </c>
    </row>
    <row r="386" spans="1:6" ht="21" customHeight="1">
      <c r="A386" s="41">
        <v>42</v>
      </c>
      <c r="B386" s="3" t="s">
        <v>84</v>
      </c>
      <c r="C386" s="4">
        <f aca="true" t="shared" si="40" ref="C386:E387">C387</f>
        <v>2167500</v>
      </c>
      <c r="D386" s="4">
        <f t="shared" si="40"/>
        <v>2067500</v>
      </c>
      <c r="E386" s="14">
        <f t="shared" si="40"/>
        <v>99421.88</v>
      </c>
      <c r="F386" s="14">
        <f t="shared" si="39"/>
        <v>4.808797097944377</v>
      </c>
    </row>
    <row r="387" spans="1:6" ht="18" customHeight="1">
      <c r="A387" s="41">
        <v>421</v>
      </c>
      <c r="B387" s="3" t="s">
        <v>85</v>
      </c>
      <c r="C387" s="4">
        <v>2167500</v>
      </c>
      <c r="D387" s="4">
        <v>2067500</v>
      </c>
      <c r="E387" s="14">
        <f t="shared" si="40"/>
        <v>99421.88</v>
      </c>
      <c r="F387" s="14">
        <f t="shared" si="39"/>
        <v>4.808797097944377</v>
      </c>
    </row>
    <row r="388" spans="1:6" ht="15" customHeight="1">
      <c r="A388" s="41" t="s">
        <v>310</v>
      </c>
      <c r="B388" s="3" t="s">
        <v>1154</v>
      </c>
      <c r="C388" s="4">
        <v>0</v>
      </c>
      <c r="D388" s="4"/>
      <c r="E388" s="14">
        <v>99421.88</v>
      </c>
      <c r="F388" s="14" t="e">
        <f t="shared" si="39"/>
        <v>#DIV/0!</v>
      </c>
    </row>
    <row r="389" spans="1:6" ht="25.5" customHeight="1">
      <c r="A389" s="221" t="s">
        <v>1155</v>
      </c>
      <c r="B389" s="218"/>
      <c r="C389" s="5">
        <f>C397</f>
        <v>20000</v>
      </c>
      <c r="D389" s="5">
        <f>D397</f>
        <v>20000</v>
      </c>
      <c r="E389" s="140">
        <f>E397</f>
        <v>0</v>
      </c>
      <c r="F389" s="14">
        <f t="shared" si="39"/>
        <v>0</v>
      </c>
    </row>
    <row r="390" spans="1:6" ht="25.5" customHeight="1">
      <c r="A390" s="209" t="s">
        <v>1149</v>
      </c>
      <c r="B390" s="210"/>
      <c r="C390" s="64">
        <f>SUM(C391:C396)</f>
        <v>20000</v>
      </c>
      <c r="D390" s="64">
        <f>SUM(D391:D396)</f>
        <v>20000</v>
      </c>
      <c r="E390" s="138">
        <f>SUM(E391:E396)</f>
        <v>0</v>
      </c>
      <c r="F390" s="14">
        <f t="shared" si="39"/>
        <v>0</v>
      </c>
    </row>
    <row r="391" spans="1:6" ht="18" customHeight="1">
      <c r="A391" s="207" t="s">
        <v>1116</v>
      </c>
      <c r="B391" s="208"/>
      <c r="C391" s="4">
        <v>20000</v>
      </c>
      <c r="D391" s="4">
        <v>20000</v>
      </c>
      <c r="E391" s="14">
        <v>0</v>
      </c>
      <c r="F391" s="14">
        <f t="shared" si="39"/>
        <v>0</v>
      </c>
    </row>
    <row r="392" spans="1:6" ht="18" customHeight="1">
      <c r="A392" s="207" t="s">
        <v>1117</v>
      </c>
      <c r="B392" s="208"/>
      <c r="C392" s="4">
        <v>0</v>
      </c>
      <c r="D392" s="4">
        <v>0</v>
      </c>
      <c r="E392" s="14">
        <v>0</v>
      </c>
      <c r="F392" s="14" t="e">
        <f t="shared" si="39"/>
        <v>#DIV/0!</v>
      </c>
    </row>
    <row r="393" spans="1:6" ht="18" customHeight="1">
      <c r="A393" s="207" t="s">
        <v>1118</v>
      </c>
      <c r="B393" s="208"/>
      <c r="C393" s="4">
        <v>0</v>
      </c>
      <c r="D393" s="4">
        <v>0</v>
      </c>
      <c r="E393" s="14">
        <v>0</v>
      </c>
      <c r="F393" s="14" t="e">
        <f t="shared" si="39"/>
        <v>#DIV/0!</v>
      </c>
    </row>
    <row r="394" spans="1:6" ht="18" customHeight="1">
      <c r="A394" s="207" t="s">
        <v>1119</v>
      </c>
      <c r="B394" s="208"/>
      <c r="C394" s="4">
        <v>0</v>
      </c>
      <c r="D394" s="4">
        <v>0</v>
      </c>
      <c r="E394" s="14">
        <v>0</v>
      </c>
      <c r="F394" s="14" t="e">
        <f t="shared" si="39"/>
        <v>#DIV/0!</v>
      </c>
    </row>
    <row r="395" spans="1:6" ht="18" customHeight="1">
      <c r="A395" s="207" t="s">
        <v>1120</v>
      </c>
      <c r="B395" s="208"/>
      <c r="C395" s="4">
        <v>0</v>
      </c>
      <c r="D395" s="4">
        <v>0</v>
      </c>
      <c r="E395" s="14">
        <v>0</v>
      </c>
      <c r="F395" s="14" t="e">
        <f t="shared" si="39"/>
        <v>#DIV/0!</v>
      </c>
    </row>
    <row r="396" spans="1:6" ht="18" customHeight="1">
      <c r="A396" s="207" t="s">
        <v>1121</v>
      </c>
      <c r="B396" s="208"/>
      <c r="C396" s="4">
        <v>0</v>
      </c>
      <c r="D396" s="4">
        <v>0</v>
      </c>
      <c r="E396" s="14">
        <v>0</v>
      </c>
      <c r="F396" s="14" t="e">
        <f t="shared" si="39"/>
        <v>#DIV/0!</v>
      </c>
    </row>
    <row r="397" spans="1:6" ht="21" customHeight="1">
      <c r="A397" s="41">
        <v>32</v>
      </c>
      <c r="B397" s="3" t="s">
        <v>284</v>
      </c>
      <c r="C397" s="4">
        <f>C400+C398</f>
        <v>20000</v>
      </c>
      <c r="D397" s="4">
        <f>D400+D398</f>
        <v>20000</v>
      </c>
      <c r="E397" s="14">
        <f>E400+E398</f>
        <v>0</v>
      </c>
      <c r="F397" s="14">
        <f t="shared" si="39"/>
        <v>0</v>
      </c>
    </row>
    <row r="398" spans="1:6" ht="18" customHeight="1">
      <c r="A398" s="41">
        <v>322</v>
      </c>
      <c r="B398" s="3" t="s">
        <v>71</v>
      </c>
      <c r="C398" s="4">
        <f>SUM(C399:C399)</f>
        <v>0</v>
      </c>
      <c r="D398" s="4">
        <f>SUM(D399:D399)</f>
        <v>0</v>
      </c>
      <c r="E398" s="14">
        <f>SUM(E399:E399)</f>
        <v>0</v>
      </c>
      <c r="F398" s="14" t="e">
        <f t="shared" si="39"/>
        <v>#DIV/0!</v>
      </c>
    </row>
    <row r="399" spans="1:6" ht="15" customHeight="1">
      <c r="A399" s="41">
        <v>3221</v>
      </c>
      <c r="B399" s="3" t="s">
        <v>1066</v>
      </c>
      <c r="C399" s="4">
        <v>0</v>
      </c>
      <c r="D399" s="4">
        <v>0</v>
      </c>
      <c r="E399" s="14">
        <v>0</v>
      </c>
      <c r="F399" s="14" t="e">
        <f t="shared" si="39"/>
        <v>#DIV/0!</v>
      </c>
    </row>
    <row r="400" spans="1:6" ht="18" customHeight="1">
      <c r="A400" s="41">
        <v>323</v>
      </c>
      <c r="B400" s="3" t="s">
        <v>73</v>
      </c>
      <c r="C400" s="4">
        <v>20000</v>
      </c>
      <c r="D400" s="4">
        <v>20000</v>
      </c>
      <c r="E400" s="14">
        <f>E401</f>
        <v>0</v>
      </c>
      <c r="F400" s="14">
        <f t="shared" si="39"/>
        <v>0</v>
      </c>
    </row>
    <row r="401" spans="1:6" ht="15" customHeight="1">
      <c r="A401" s="41" t="s">
        <v>725</v>
      </c>
      <c r="B401" s="3" t="s">
        <v>108</v>
      </c>
      <c r="C401" s="4">
        <v>0</v>
      </c>
      <c r="D401" s="4">
        <v>0</v>
      </c>
      <c r="E401" s="14">
        <v>0</v>
      </c>
      <c r="F401" s="14" t="e">
        <f t="shared" si="39"/>
        <v>#DIV/0!</v>
      </c>
    </row>
    <row r="402" spans="1:6" ht="30" customHeight="1">
      <c r="A402" s="219" t="s">
        <v>991</v>
      </c>
      <c r="B402" s="220"/>
      <c r="C402" s="63">
        <f>C403+C414+C418</f>
        <v>483000</v>
      </c>
      <c r="D402" s="63">
        <f>D403+D414+D418</f>
        <v>483000</v>
      </c>
      <c r="E402" s="137">
        <f>E403+E414+E418</f>
        <v>476487.88</v>
      </c>
      <c r="F402" s="14">
        <f aca="true" t="shared" si="41" ref="F402:F417">E402/D402*100</f>
        <v>98.65173498964803</v>
      </c>
    </row>
    <row r="403" spans="1:6" ht="25.5" customHeight="1">
      <c r="A403" s="221" t="s">
        <v>1156</v>
      </c>
      <c r="B403" s="218"/>
      <c r="C403" s="5">
        <f>C411</f>
        <v>250000</v>
      </c>
      <c r="D403" s="5">
        <f>D411</f>
        <v>250000</v>
      </c>
      <c r="E403" s="140">
        <f>E411</f>
        <v>244375</v>
      </c>
      <c r="F403" s="14">
        <f t="shared" si="41"/>
        <v>97.75</v>
      </c>
    </row>
    <row r="404" spans="1:6" ht="25.5" customHeight="1">
      <c r="A404" s="209" t="s">
        <v>1157</v>
      </c>
      <c r="B404" s="210"/>
      <c r="C404" s="64">
        <f>SUM(C405:C410)</f>
        <v>250000</v>
      </c>
      <c r="D404" s="64">
        <f>SUM(D405:D410)</f>
        <v>250000</v>
      </c>
      <c r="E404" s="138">
        <f>SUM(E405:E410)</f>
        <v>244375</v>
      </c>
      <c r="F404" s="14">
        <f t="shared" si="41"/>
        <v>97.75</v>
      </c>
    </row>
    <row r="405" spans="1:6" ht="18" customHeight="1">
      <c r="A405" s="207" t="s">
        <v>1116</v>
      </c>
      <c r="B405" s="208"/>
      <c r="C405" s="4">
        <v>250000</v>
      </c>
      <c r="D405" s="4">
        <v>250000</v>
      </c>
      <c r="E405" s="14">
        <v>244375</v>
      </c>
      <c r="F405" s="14">
        <f t="shared" si="41"/>
        <v>97.75</v>
      </c>
    </row>
    <row r="406" spans="1:6" ht="18" customHeight="1">
      <c r="A406" s="207" t="s">
        <v>1117</v>
      </c>
      <c r="B406" s="208"/>
      <c r="C406" s="4">
        <v>0</v>
      </c>
      <c r="D406" s="4">
        <v>0</v>
      </c>
      <c r="E406" s="14">
        <v>0</v>
      </c>
      <c r="F406" s="14" t="e">
        <f t="shared" si="41"/>
        <v>#DIV/0!</v>
      </c>
    </row>
    <row r="407" spans="1:6" ht="18" customHeight="1">
      <c r="A407" s="207" t="s">
        <v>1118</v>
      </c>
      <c r="B407" s="208"/>
      <c r="C407" s="4">
        <v>0</v>
      </c>
      <c r="D407" s="4">
        <v>0</v>
      </c>
      <c r="E407" s="14">
        <v>0</v>
      </c>
      <c r="F407" s="14" t="e">
        <f t="shared" si="41"/>
        <v>#DIV/0!</v>
      </c>
    </row>
    <row r="408" spans="1:6" ht="18" customHeight="1">
      <c r="A408" s="207" t="s">
        <v>1119</v>
      </c>
      <c r="B408" s="208"/>
      <c r="C408" s="4">
        <v>0</v>
      </c>
      <c r="D408" s="4">
        <v>0</v>
      </c>
      <c r="E408" s="14">
        <v>0</v>
      </c>
      <c r="F408" s="14" t="e">
        <f t="shared" si="41"/>
        <v>#DIV/0!</v>
      </c>
    </row>
    <row r="409" spans="1:6" ht="18" customHeight="1">
      <c r="A409" s="207" t="s">
        <v>1120</v>
      </c>
      <c r="B409" s="208"/>
      <c r="C409" s="4">
        <v>0</v>
      </c>
      <c r="D409" s="4">
        <v>0</v>
      </c>
      <c r="E409" s="14">
        <v>0</v>
      </c>
      <c r="F409" s="14" t="e">
        <f t="shared" si="41"/>
        <v>#DIV/0!</v>
      </c>
    </row>
    <row r="410" spans="1:6" ht="18" customHeight="1">
      <c r="A410" s="207" t="s">
        <v>1121</v>
      </c>
      <c r="B410" s="208"/>
      <c r="C410" s="4">
        <v>0</v>
      </c>
      <c r="D410" s="4">
        <v>0</v>
      </c>
      <c r="E410" s="14">
        <v>0</v>
      </c>
      <c r="F410" s="14" t="e">
        <f t="shared" si="41"/>
        <v>#DIV/0!</v>
      </c>
    </row>
    <row r="411" spans="1:6" ht="21" customHeight="1">
      <c r="A411" s="41" t="s">
        <v>305</v>
      </c>
      <c r="B411" s="3" t="s">
        <v>992</v>
      </c>
      <c r="C411" s="4">
        <f aca="true" t="shared" si="42" ref="C411:E412">C412</f>
        <v>250000</v>
      </c>
      <c r="D411" s="4">
        <f t="shared" si="42"/>
        <v>250000</v>
      </c>
      <c r="E411" s="14">
        <f t="shared" si="42"/>
        <v>244375</v>
      </c>
      <c r="F411" s="14">
        <f t="shared" si="41"/>
        <v>97.75</v>
      </c>
    </row>
    <row r="412" spans="1:6" ht="18" customHeight="1">
      <c r="A412" s="41" t="s">
        <v>993</v>
      </c>
      <c r="B412" s="3" t="s">
        <v>994</v>
      </c>
      <c r="C412" s="4">
        <v>250000</v>
      </c>
      <c r="D412" s="4">
        <v>250000</v>
      </c>
      <c r="E412" s="14">
        <f t="shared" si="42"/>
        <v>244375</v>
      </c>
      <c r="F412" s="14">
        <f t="shared" si="41"/>
        <v>97.75</v>
      </c>
    </row>
    <row r="413" spans="1:6" ht="15" customHeight="1">
      <c r="A413" s="41" t="s">
        <v>331</v>
      </c>
      <c r="B413" s="3" t="s">
        <v>996</v>
      </c>
      <c r="C413" s="4">
        <v>0</v>
      </c>
      <c r="D413" s="4">
        <v>0</v>
      </c>
      <c r="E413" s="14">
        <v>244375</v>
      </c>
      <c r="F413" s="14" t="e">
        <f t="shared" si="41"/>
        <v>#DIV/0!</v>
      </c>
    </row>
    <row r="414" spans="1:6" ht="25.5" customHeight="1">
      <c r="A414" s="217" t="s">
        <v>997</v>
      </c>
      <c r="B414" s="218"/>
      <c r="C414" s="5">
        <f>C415</f>
        <v>0</v>
      </c>
      <c r="D414" s="5">
        <f>D415</f>
        <v>0</v>
      </c>
      <c r="E414" s="140">
        <f>E415</f>
        <v>0</v>
      </c>
      <c r="F414" s="14" t="e">
        <f t="shared" si="41"/>
        <v>#DIV/0!</v>
      </c>
    </row>
    <row r="415" spans="1:6" ht="21" customHeight="1">
      <c r="A415" s="41">
        <v>42</v>
      </c>
      <c r="B415" s="3" t="s">
        <v>631</v>
      </c>
      <c r="C415" s="4">
        <f aca="true" t="shared" si="43" ref="C415:E416">C416</f>
        <v>0</v>
      </c>
      <c r="D415" s="4">
        <f t="shared" si="43"/>
        <v>0</v>
      </c>
      <c r="E415" s="14">
        <f t="shared" si="43"/>
        <v>0</v>
      </c>
      <c r="F415" s="14" t="e">
        <f t="shared" si="41"/>
        <v>#DIV/0!</v>
      </c>
    </row>
    <row r="416" spans="1:6" ht="18" customHeight="1">
      <c r="A416" s="41">
        <v>426</v>
      </c>
      <c r="B416" s="3" t="s">
        <v>88</v>
      </c>
      <c r="C416" s="4">
        <f t="shared" si="43"/>
        <v>0</v>
      </c>
      <c r="D416" s="4">
        <f t="shared" si="43"/>
        <v>0</v>
      </c>
      <c r="E416" s="14">
        <f t="shared" si="43"/>
        <v>0</v>
      </c>
      <c r="F416" s="14" t="e">
        <f t="shared" si="41"/>
        <v>#DIV/0!</v>
      </c>
    </row>
    <row r="417" spans="1:6" ht="15" customHeight="1">
      <c r="A417" s="41" t="s">
        <v>331</v>
      </c>
      <c r="B417" s="3" t="s">
        <v>998</v>
      </c>
      <c r="C417" s="4">
        <v>0</v>
      </c>
      <c r="D417" s="4">
        <v>0</v>
      </c>
      <c r="E417" s="14">
        <v>0</v>
      </c>
      <c r="F417" s="14" t="e">
        <f t="shared" si="41"/>
        <v>#DIV/0!</v>
      </c>
    </row>
    <row r="418" spans="1:6" ht="25.5" customHeight="1">
      <c r="A418" s="217" t="s">
        <v>999</v>
      </c>
      <c r="B418" s="218"/>
      <c r="C418" s="5">
        <f>C426</f>
        <v>233000</v>
      </c>
      <c r="D418" s="5">
        <f>D426</f>
        <v>233000</v>
      </c>
      <c r="E418" s="140">
        <f>E426</f>
        <v>232112.88</v>
      </c>
      <c r="F418" s="14">
        <f>E418/D418*100</f>
        <v>99.61926180257511</v>
      </c>
    </row>
    <row r="419" spans="1:6" ht="25.5" customHeight="1">
      <c r="A419" s="209" t="s">
        <v>1158</v>
      </c>
      <c r="B419" s="210"/>
      <c r="C419" s="64">
        <f>SUM(C420:C425)</f>
        <v>233000</v>
      </c>
      <c r="D419" s="64">
        <f>SUM(D420:D425)</f>
        <v>233000</v>
      </c>
      <c r="E419" s="138">
        <f>SUM(E420:E425)</f>
        <v>232112.88</v>
      </c>
      <c r="F419" s="14">
        <f aca="true" t="shared" si="44" ref="F419:F425">E419/D419*100</f>
        <v>99.61926180257511</v>
      </c>
    </row>
    <row r="420" spans="1:6" ht="18" customHeight="1">
      <c r="A420" s="207" t="s">
        <v>1116</v>
      </c>
      <c r="B420" s="208"/>
      <c r="C420" s="4">
        <v>233000</v>
      </c>
      <c r="D420" s="4">
        <v>233000</v>
      </c>
      <c r="E420" s="14">
        <v>232112.88</v>
      </c>
      <c r="F420" s="14">
        <f t="shared" si="44"/>
        <v>99.61926180257511</v>
      </c>
    </row>
    <row r="421" spans="1:6" ht="18" customHeight="1">
      <c r="A421" s="207" t="s">
        <v>1117</v>
      </c>
      <c r="B421" s="208"/>
      <c r="C421" s="4">
        <v>0</v>
      </c>
      <c r="D421" s="4">
        <v>0</v>
      </c>
      <c r="E421" s="14">
        <v>0</v>
      </c>
      <c r="F421" s="14" t="e">
        <f t="shared" si="44"/>
        <v>#DIV/0!</v>
      </c>
    </row>
    <row r="422" spans="1:6" ht="18" customHeight="1">
      <c r="A422" s="207" t="s">
        <v>1118</v>
      </c>
      <c r="B422" s="208"/>
      <c r="C422" s="4">
        <v>0</v>
      </c>
      <c r="D422" s="4">
        <v>0</v>
      </c>
      <c r="E422" s="14">
        <v>0</v>
      </c>
      <c r="F422" s="14" t="e">
        <f t="shared" si="44"/>
        <v>#DIV/0!</v>
      </c>
    </row>
    <row r="423" spans="1:6" ht="18" customHeight="1">
      <c r="A423" s="207" t="s">
        <v>1119</v>
      </c>
      <c r="B423" s="208"/>
      <c r="C423" s="4">
        <v>0</v>
      </c>
      <c r="D423" s="4">
        <v>0</v>
      </c>
      <c r="E423" s="14">
        <v>0</v>
      </c>
      <c r="F423" s="14" t="e">
        <f t="shared" si="44"/>
        <v>#DIV/0!</v>
      </c>
    </row>
    <row r="424" spans="1:6" ht="18" customHeight="1">
      <c r="A424" s="207" t="s">
        <v>1120</v>
      </c>
      <c r="B424" s="208"/>
      <c r="C424" s="4">
        <v>0</v>
      </c>
      <c r="D424" s="4">
        <v>0</v>
      </c>
      <c r="E424" s="14">
        <v>0</v>
      </c>
      <c r="F424" s="14" t="e">
        <f t="shared" si="44"/>
        <v>#DIV/0!</v>
      </c>
    </row>
    <row r="425" spans="1:6" ht="18" customHeight="1">
      <c r="A425" s="207" t="s">
        <v>1121</v>
      </c>
      <c r="B425" s="208"/>
      <c r="C425" s="4">
        <v>0</v>
      </c>
      <c r="D425" s="4">
        <v>0</v>
      </c>
      <c r="E425" s="14">
        <v>0</v>
      </c>
      <c r="F425" s="14" t="e">
        <f t="shared" si="44"/>
        <v>#DIV/0!</v>
      </c>
    </row>
    <row r="426" spans="1:6" ht="21" customHeight="1">
      <c r="A426" s="41" t="s">
        <v>305</v>
      </c>
      <c r="B426" s="3" t="s">
        <v>992</v>
      </c>
      <c r="C426" s="4">
        <f>C427</f>
        <v>233000</v>
      </c>
      <c r="D426" s="4">
        <f>D427</f>
        <v>233000</v>
      </c>
      <c r="E426" s="14">
        <f>E427</f>
        <v>232112.88</v>
      </c>
      <c r="F426" s="14">
        <f aca="true" t="shared" si="45" ref="F426:F451">E426/D426*100</f>
        <v>99.61926180257511</v>
      </c>
    </row>
    <row r="427" spans="1:6" ht="18" customHeight="1">
      <c r="A427" s="41" t="s">
        <v>993</v>
      </c>
      <c r="B427" s="3" t="s">
        <v>761</v>
      </c>
      <c r="C427" s="4">
        <v>233000</v>
      </c>
      <c r="D427" s="4">
        <v>233000</v>
      </c>
      <c r="E427" s="14">
        <f>E428</f>
        <v>232112.88</v>
      </c>
      <c r="F427" s="14">
        <f t="shared" si="45"/>
        <v>99.61926180257511</v>
      </c>
    </row>
    <row r="428" spans="1:6" ht="15" customHeight="1">
      <c r="A428" s="41" t="s">
        <v>331</v>
      </c>
      <c r="B428" s="3" t="s">
        <v>1000</v>
      </c>
      <c r="C428" s="4">
        <v>0</v>
      </c>
      <c r="D428" s="4">
        <v>0</v>
      </c>
      <c r="E428" s="14">
        <v>232112.88</v>
      </c>
      <c r="F428" s="14" t="e">
        <f t="shared" si="45"/>
        <v>#DIV/0!</v>
      </c>
    </row>
    <row r="429" spans="1:6" ht="30" customHeight="1">
      <c r="A429" s="219" t="s">
        <v>988</v>
      </c>
      <c r="B429" s="220"/>
      <c r="C429" s="63">
        <f>C430+C441+C477+C452+C466+C489</f>
        <v>3710000</v>
      </c>
      <c r="D429" s="63">
        <f>D430+D441+D477+D452+D466+D489</f>
        <v>3710370</v>
      </c>
      <c r="E429" s="137">
        <f>E430+E441+E477+E452+E466+E489</f>
        <v>2960360</v>
      </c>
      <c r="F429" s="14">
        <f t="shared" si="45"/>
        <v>79.78611297525585</v>
      </c>
    </row>
    <row r="430" spans="1:6" ht="25.5" customHeight="1">
      <c r="A430" s="217" t="s">
        <v>989</v>
      </c>
      <c r="B430" s="218"/>
      <c r="C430" s="5">
        <f>C438</f>
        <v>600000</v>
      </c>
      <c r="D430" s="5">
        <f>D438</f>
        <v>600370</v>
      </c>
      <c r="E430" s="140">
        <f>E438</f>
        <v>600360</v>
      </c>
      <c r="F430" s="14">
        <f t="shared" si="45"/>
        <v>99.9983343604777</v>
      </c>
    </row>
    <row r="431" spans="1:6" ht="25.5" customHeight="1">
      <c r="A431" s="209" t="s">
        <v>1159</v>
      </c>
      <c r="B431" s="210"/>
      <c r="C431" s="64">
        <f>SUM(C432:C437)</f>
        <v>600000</v>
      </c>
      <c r="D431" s="64">
        <f>SUM(D432:D437)</f>
        <v>600370</v>
      </c>
      <c r="E431" s="138">
        <f>SUM(E432:E437)</f>
        <v>600360</v>
      </c>
      <c r="F431" s="14">
        <f t="shared" si="45"/>
        <v>99.9983343604777</v>
      </c>
    </row>
    <row r="432" spans="1:6" ht="18" customHeight="1">
      <c r="A432" s="207" t="s">
        <v>1116</v>
      </c>
      <c r="B432" s="208"/>
      <c r="C432" s="4">
        <v>380500</v>
      </c>
      <c r="D432" s="4">
        <v>380870</v>
      </c>
      <c r="E432" s="14">
        <v>415377.13</v>
      </c>
      <c r="F432" s="14">
        <f t="shared" si="45"/>
        <v>109.0600808674876</v>
      </c>
    </row>
    <row r="433" spans="1:6" ht="18" customHeight="1">
      <c r="A433" s="207" t="s">
        <v>1117</v>
      </c>
      <c r="B433" s="208"/>
      <c r="C433" s="4">
        <v>0</v>
      </c>
      <c r="D433" s="4">
        <v>0</v>
      </c>
      <c r="E433" s="14">
        <v>0</v>
      </c>
      <c r="F433" s="14" t="e">
        <f t="shared" si="45"/>
        <v>#DIV/0!</v>
      </c>
    </row>
    <row r="434" spans="1:6" ht="18" customHeight="1">
      <c r="A434" s="207" t="s">
        <v>1118</v>
      </c>
      <c r="B434" s="208"/>
      <c r="C434" s="4">
        <v>70000</v>
      </c>
      <c r="D434" s="4">
        <v>70000</v>
      </c>
      <c r="E434" s="14">
        <v>35482.34</v>
      </c>
      <c r="F434" s="14">
        <f t="shared" si="45"/>
        <v>50.68905714285714</v>
      </c>
    </row>
    <row r="435" spans="1:6" ht="18" customHeight="1">
      <c r="A435" s="207" t="s">
        <v>1119</v>
      </c>
      <c r="B435" s="208"/>
      <c r="C435" s="4">
        <v>149500</v>
      </c>
      <c r="D435" s="4">
        <v>149500</v>
      </c>
      <c r="E435" s="14">
        <v>149500.53</v>
      </c>
      <c r="F435" s="14">
        <f t="shared" si="45"/>
        <v>100.00035451505016</v>
      </c>
    </row>
    <row r="436" spans="1:6" ht="18" customHeight="1">
      <c r="A436" s="207" t="s">
        <v>1120</v>
      </c>
      <c r="B436" s="208"/>
      <c r="C436" s="4">
        <v>0</v>
      </c>
      <c r="D436" s="4">
        <v>0</v>
      </c>
      <c r="E436" s="14">
        <v>0</v>
      </c>
      <c r="F436" s="14" t="e">
        <f t="shared" si="45"/>
        <v>#DIV/0!</v>
      </c>
    </row>
    <row r="437" spans="1:6" ht="18" customHeight="1">
      <c r="A437" s="207" t="s">
        <v>1121</v>
      </c>
      <c r="B437" s="208"/>
      <c r="C437" s="4">
        <v>0</v>
      </c>
      <c r="D437" s="4">
        <v>0</v>
      </c>
      <c r="E437" s="14">
        <v>0</v>
      </c>
      <c r="F437" s="14" t="e">
        <f t="shared" si="45"/>
        <v>#DIV/0!</v>
      </c>
    </row>
    <row r="438" spans="1:6" ht="21" customHeight="1">
      <c r="A438" s="41">
        <v>32</v>
      </c>
      <c r="B438" s="3" t="s">
        <v>284</v>
      </c>
      <c r="C438" s="4">
        <f aca="true" t="shared" si="46" ref="C438:E439">C439</f>
        <v>600000</v>
      </c>
      <c r="D438" s="4">
        <f t="shared" si="46"/>
        <v>600370</v>
      </c>
      <c r="E438" s="14">
        <f t="shared" si="46"/>
        <v>600360</v>
      </c>
      <c r="F438" s="14">
        <f t="shared" si="45"/>
        <v>99.9983343604777</v>
      </c>
    </row>
    <row r="439" spans="1:6" ht="18" customHeight="1">
      <c r="A439" s="41">
        <v>323</v>
      </c>
      <c r="B439" s="3" t="s">
        <v>0</v>
      </c>
      <c r="C439" s="4">
        <v>600000</v>
      </c>
      <c r="D439" s="4">
        <v>600370</v>
      </c>
      <c r="E439" s="14">
        <f t="shared" si="46"/>
        <v>600360</v>
      </c>
      <c r="F439" s="14">
        <f t="shared" si="45"/>
        <v>99.9983343604777</v>
      </c>
    </row>
    <row r="440" spans="1:6" ht="15" customHeight="1">
      <c r="A440" s="41">
        <v>3237</v>
      </c>
      <c r="B440" s="3" t="s">
        <v>87</v>
      </c>
      <c r="C440" s="4">
        <v>0</v>
      </c>
      <c r="D440" s="4">
        <v>0</v>
      </c>
      <c r="E440" s="14">
        <v>600360</v>
      </c>
      <c r="F440" s="14" t="e">
        <f t="shared" si="45"/>
        <v>#DIV/0!</v>
      </c>
    </row>
    <row r="441" spans="1:6" ht="25.5" customHeight="1">
      <c r="A441" s="217" t="s">
        <v>990</v>
      </c>
      <c r="B441" s="218"/>
      <c r="C441" s="5">
        <f>C449</f>
        <v>500000</v>
      </c>
      <c r="D441" s="5">
        <f>D449</f>
        <v>500000</v>
      </c>
      <c r="E441" s="140">
        <f>E449</f>
        <v>328000</v>
      </c>
      <c r="F441" s="14">
        <f t="shared" si="45"/>
        <v>65.60000000000001</v>
      </c>
    </row>
    <row r="442" spans="1:6" ht="25.5" customHeight="1">
      <c r="A442" s="209" t="s">
        <v>1158</v>
      </c>
      <c r="B442" s="210"/>
      <c r="C442" s="64">
        <f>SUM(C443:C448)</f>
        <v>500000</v>
      </c>
      <c r="D442" s="64">
        <f>SUM(D443:D448)</f>
        <v>500000</v>
      </c>
      <c r="E442" s="138">
        <f>SUM(E443:E448)</f>
        <v>328000</v>
      </c>
      <c r="F442" s="14">
        <f t="shared" si="45"/>
        <v>65.60000000000001</v>
      </c>
    </row>
    <row r="443" spans="1:6" ht="18" customHeight="1">
      <c r="A443" s="207" t="s">
        <v>1116</v>
      </c>
      <c r="B443" s="208"/>
      <c r="C443" s="4">
        <v>500000</v>
      </c>
      <c r="D443" s="4">
        <v>500000</v>
      </c>
      <c r="E443" s="14">
        <v>328000</v>
      </c>
      <c r="F443" s="14">
        <f t="shared" si="45"/>
        <v>65.60000000000001</v>
      </c>
    </row>
    <row r="444" spans="1:6" ht="18" customHeight="1">
      <c r="A444" s="207" t="s">
        <v>1117</v>
      </c>
      <c r="B444" s="208"/>
      <c r="C444" s="4">
        <v>0</v>
      </c>
      <c r="D444" s="4">
        <v>0</v>
      </c>
      <c r="E444" s="14">
        <v>0</v>
      </c>
      <c r="F444" s="14" t="e">
        <f t="shared" si="45"/>
        <v>#DIV/0!</v>
      </c>
    </row>
    <row r="445" spans="1:6" ht="18" customHeight="1">
      <c r="A445" s="207" t="s">
        <v>1118</v>
      </c>
      <c r="B445" s="208"/>
      <c r="C445" s="4">
        <v>0</v>
      </c>
      <c r="D445" s="4">
        <v>0</v>
      </c>
      <c r="E445" s="14">
        <v>0</v>
      </c>
      <c r="F445" s="14" t="e">
        <f t="shared" si="45"/>
        <v>#DIV/0!</v>
      </c>
    </row>
    <row r="446" spans="1:6" ht="18" customHeight="1">
      <c r="A446" s="207" t="s">
        <v>1119</v>
      </c>
      <c r="B446" s="208"/>
      <c r="C446" s="4">
        <v>0</v>
      </c>
      <c r="D446" s="4">
        <v>0</v>
      </c>
      <c r="E446" s="14">
        <v>0</v>
      </c>
      <c r="F446" s="14" t="e">
        <f t="shared" si="45"/>
        <v>#DIV/0!</v>
      </c>
    </row>
    <row r="447" spans="1:6" ht="18" customHeight="1">
      <c r="A447" s="207" t="s">
        <v>1120</v>
      </c>
      <c r="B447" s="208"/>
      <c r="C447" s="4">
        <v>0</v>
      </c>
      <c r="D447" s="4">
        <v>0</v>
      </c>
      <c r="E447" s="14">
        <v>0</v>
      </c>
      <c r="F447" s="14" t="e">
        <f t="shared" si="45"/>
        <v>#DIV/0!</v>
      </c>
    </row>
    <row r="448" spans="1:6" ht="18" customHeight="1">
      <c r="A448" s="207" t="s">
        <v>1121</v>
      </c>
      <c r="B448" s="208"/>
      <c r="C448" s="4">
        <v>0</v>
      </c>
      <c r="D448" s="4">
        <v>0</v>
      </c>
      <c r="E448" s="14">
        <v>0</v>
      </c>
      <c r="F448" s="14" t="e">
        <f t="shared" si="45"/>
        <v>#DIV/0!</v>
      </c>
    </row>
    <row r="449" spans="1:6" ht="21" customHeight="1">
      <c r="A449" s="41">
        <v>42</v>
      </c>
      <c r="B449" s="3" t="s">
        <v>631</v>
      </c>
      <c r="C449" s="4">
        <f aca="true" t="shared" si="47" ref="C449:E450">C450</f>
        <v>500000</v>
      </c>
      <c r="D449" s="4">
        <f t="shared" si="47"/>
        <v>500000</v>
      </c>
      <c r="E449" s="14">
        <f t="shared" si="47"/>
        <v>328000</v>
      </c>
      <c r="F449" s="14">
        <f t="shared" si="45"/>
        <v>65.60000000000001</v>
      </c>
    </row>
    <row r="450" spans="1:6" ht="18" customHeight="1">
      <c r="A450" s="41">
        <v>426</v>
      </c>
      <c r="B450" s="3" t="s">
        <v>88</v>
      </c>
      <c r="C450" s="4">
        <v>500000</v>
      </c>
      <c r="D450" s="4">
        <v>500000</v>
      </c>
      <c r="E450" s="14">
        <f t="shared" si="47"/>
        <v>328000</v>
      </c>
      <c r="F450" s="14">
        <f t="shared" si="45"/>
        <v>65.60000000000001</v>
      </c>
    </row>
    <row r="451" spans="1:6" ht="15" customHeight="1">
      <c r="A451" s="41" t="s">
        <v>331</v>
      </c>
      <c r="B451" s="3" t="s">
        <v>632</v>
      </c>
      <c r="C451" s="4">
        <v>0</v>
      </c>
      <c r="D451" s="4">
        <v>0</v>
      </c>
      <c r="E451" s="14">
        <v>328000</v>
      </c>
      <c r="F451" s="14" t="e">
        <f t="shared" si="45"/>
        <v>#DIV/0!</v>
      </c>
    </row>
    <row r="452" spans="1:6" ht="25.5" customHeight="1">
      <c r="A452" s="221" t="s">
        <v>1001</v>
      </c>
      <c r="B452" s="218"/>
      <c r="C452" s="5">
        <f>C460+C463</f>
        <v>200000</v>
      </c>
      <c r="D452" s="5">
        <f>D460+D463</f>
        <v>200000</v>
      </c>
      <c r="E452" s="5">
        <f>E460+E463</f>
        <v>0</v>
      </c>
      <c r="F452" s="14">
        <f aca="true" t="shared" si="48" ref="F452:F465">E452/D452*100</f>
        <v>0</v>
      </c>
    </row>
    <row r="453" spans="1:6" ht="25.5" customHeight="1">
      <c r="A453" s="209" t="s">
        <v>1160</v>
      </c>
      <c r="B453" s="210"/>
      <c r="C453" s="64">
        <f>SUM(C454:C459)</f>
        <v>200000</v>
      </c>
      <c r="D453" s="64">
        <f>SUM(D454:D459)</f>
        <v>200000</v>
      </c>
      <c r="E453" s="138">
        <f>SUM(E454:E459)</f>
        <v>0</v>
      </c>
      <c r="F453" s="14">
        <f t="shared" si="48"/>
        <v>0</v>
      </c>
    </row>
    <row r="454" spans="1:6" ht="18" customHeight="1">
      <c r="A454" s="207" t="s">
        <v>1116</v>
      </c>
      <c r="B454" s="208"/>
      <c r="C454" s="4">
        <v>150000</v>
      </c>
      <c r="D454" s="4">
        <v>150000</v>
      </c>
      <c r="E454" s="14">
        <v>0</v>
      </c>
      <c r="F454" s="14">
        <f t="shared" si="48"/>
        <v>0</v>
      </c>
    </row>
    <row r="455" spans="1:6" ht="18" customHeight="1">
      <c r="A455" s="207" t="s">
        <v>1117</v>
      </c>
      <c r="B455" s="208"/>
      <c r="C455" s="4">
        <v>0</v>
      </c>
      <c r="D455" s="4">
        <v>0</v>
      </c>
      <c r="E455" s="14">
        <v>0</v>
      </c>
      <c r="F455" s="14" t="e">
        <f t="shared" si="48"/>
        <v>#DIV/0!</v>
      </c>
    </row>
    <row r="456" spans="1:6" ht="18" customHeight="1">
      <c r="A456" s="207" t="s">
        <v>1118</v>
      </c>
      <c r="B456" s="208"/>
      <c r="C456" s="4">
        <v>0</v>
      </c>
      <c r="D456" s="4">
        <v>0</v>
      </c>
      <c r="E456" s="14">
        <v>0</v>
      </c>
      <c r="F456" s="14" t="e">
        <f t="shared" si="48"/>
        <v>#DIV/0!</v>
      </c>
    </row>
    <row r="457" spans="1:6" ht="18" customHeight="1">
      <c r="A457" s="207" t="s">
        <v>1119</v>
      </c>
      <c r="B457" s="208"/>
      <c r="C457" s="4">
        <v>0</v>
      </c>
      <c r="D457" s="4">
        <v>0</v>
      </c>
      <c r="E457" s="14">
        <v>0</v>
      </c>
      <c r="F457" s="14" t="e">
        <f t="shared" si="48"/>
        <v>#DIV/0!</v>
      </c>
    </row>
    <row r="458" spans="1:6" ht="18" customHeight="1">
      <c r="A458" s="207" t="s">
        <v>1120</v>
      </c>
      <c r="B458" s="208"/>
      <c r="C458" s="4">
        <v>0</v>
      </c>
      <c r="D458" s="4">
        <v>0</v>
      </c>
      <c r="E458" s="14">
        <v>0</v>
      </c>
      <c r="F458" s="14" t="e">
        <f t="shared" si="48"/>
        <v>#DIV/0!</v>
      </c>
    </row>
    <row r="459" spans="1:6" ht="18" customHeight="1">
      <c r="A459" s="207" t="s">
        <v>1121</v>
      </c>
      <c r="B459" s="208"/>
      <c r="C459" s="4">
        <v>50000</v>
      </c>
      <c r="D459" s="4">
        <v>50000</v>
      </c>
      <c r="E459" s="14">
        <v>0</v>
      </c>
      <c r="F459" s="14">
        <f t="shared" si="48"/>
        <v>0</v>
      </c>
    </row>
    <row r="460" spans="1:6" ht="21" customHeight="1">
      <c r="A460" s="41">
        <v>41</v>
      </c>
      <c r="B460" s="3" t="s">
        <v>82</v>
      </c>
      <c r="C460" s="4">
        <f aca="true" t="shared" si="49" ref="C460:E461">C461</f>
        <v>100000</v>
      </c>
      <c r="D460" s="4">
        <f t="shared" si="49"/>
        <v>100000</v>
      </c>
      <c r="E460" s="14">
        <f t="shared" si="49"/>
        <v>0</v>
      </c>
      <c r="F460" s="14">
        <f t="shared" si="48"/>
        <v>0</v>
      </c>
    </row>
    <row r="461" spans="1:6" ht="18" customHeight="1">
      <c r="A461" s="41">
        <v>411</v>
      </c>
      <c r="B461" s="3" t="s">
        <v>83</v>
      </c>
      <c r="C461" s="4">
        <v>100000</v>
      </c>
      <c r="D461" s="4">
        <v>100000</v>
      </c>
      <c r="E461" s="14">
        <f t="shared" si="49"/>
        <v>0</v>
      </c>
      <c r="F461" s="14">
        <f t="shared" si="48"/>
        <v>0</v>
      </c>
    </row>
    <row r="462" spans="1:6" ht="15" customHeight="1">
      <c r="A462" s="41">
        <v>4111</v>
      </c>
      <c r="B462" s="3" t="s">
        <v>1002</v>
      </c>
      <c r="C462" s="75">
        <v>0</v>
      </c>
      <c r="D462" s="75">
        <v>0</v>
      </c>
      <c r="E462" s="141">
        <v>0</v>
      </c>
      <c r="F462" s="14" t="e">
        <f t="shared" si="48"/>
        <v>#DIV/0!</v>
      </c>
    </row>
    <row r="463" spans="1:6" ht="21" customHeight="1">
      <c r="A463" s="41">
        <v>42</v>
      </c>
      <c r="B463" s="3" t="s">
        <v>634</v>
      </c>
      <c r="C463" s="4">
        <f aca="true" t="shared" si="50" ref="C463:E464">C464</f>
        <v>100000</v>
      </c>
      <c r="D463" s="4">
        <f t="shared" si="50"/>
        <v>100000</v>
      </c>
      <c r="E463" s="14">
        <f t="shared" si="50"/>
        <v>0</v>
      </c>
      <c r="F463" s="14">
        <f t="shared" si="48"/>
        <v>0</v>
      </c>
    </row>
    <row r="464" spans="1:6" ht="18" customHeight="1">
      <c r="A464" s="41" t="s">
        <v>179</v>
      </c>
      <c r="B464" s="3" t="s">
        <v>85</v>
      </c>
      <c r="C464" s="4">
        <v>100000</v>
      </c>
      <c r="D464" s="4">
        <v>100000</v>
      </c>
      <c r="E464" s="14">
        <f t="shared" si="50"/>
        <v>0</v>
      </c>
      <c r="F464" s="14">
        <f t="shared" si="48"/>
        <v>0</v>
      </c>
    </row>
    <row r="465" spans="1:6" ht="15" customHeight="1">
      <c r="A465" s="41" t="s">
        <v>310</v>
      </c>
      <c r="B465" s="3" t="s">
        <v>1003</v>
      </c>
      <c r="C465" s="4">
        <v>0</v>
      </c>
      <c r="D465" s="4">
        <v>0</v>
      </c>
      <c r="E465" s="14">
        <v>0</v>
      </c>
      <c r="F465" s="14" t="e">
        <f t="shared" si="48"/>
        <v>#DIV/0!</v>
      </c>
    </row>
    <row r="466" spans="1:6" ht="25.5" customHeight="1">
      <c r="A466" s="221" t="s">
        <v>1161</v>
      </c>
      <c r="B466" s="218"/>
      <c r="C466" s="5">
        <f>C474</f>
        <v>2000000</v>
      </c>
      <c r="D466" s="5">
        <f>D474</f>
        <v>2000000</v>
      </c>
      <c r="E466" s="140">
        <f>E474</f>
        <v>1932000</v>
      </c>
      <c r="F466" s="14">
        <f>E466/D466*100</f>
        <v>96.6</v>
      </c>
    </row>
    <row r="467" spans="1:6" ht="25.5" customHeight="1">
      <c r="A467" s="209" t="s">
        <v>1162</v>
      </c>
      <c r="B467" s="210"/>
      <c r="C467" s="64">
        <f>SUM(C468:C473)</f>
        <v>2000000</v>
      </c>
      <c r="D467" s="64">
        <f>SUM(D468:D473)</f>
        <v>2000000</v>
      </c>
      <c r="E467" s="138">
        <f>SUM(E468:E473)</f>
        <v>1932000</v>
      </c>
      <c r="F467" s="14">
        <f aca="true" t="shared" si="51" ref="F467:F473">E467/D467*100</f>
        <v>96.6</v>
      </c>
    </row>
    <row r="468" spans="1:6" ht="18" customHeight="1">
      <c r="A468" s="207" t="s">
        <v>1116</v>
      </c>
      <c r="B468" s="208"/>
      <c r="C468" s="4">
        <v>2000000</v>
      </c>
      <c r="D468" s="4">
        <v>2000000</v>
      </c>
      <c r="E468" s="14">
        <v>1932000</v>
      </c>
      <c r="F468" s="14">
        <f t="shared" si="51"/>
        <v>96.6</v>
      </c>
    </row>
    <row r="469" spans="1:6" ht="18" customHeight="1">
      <c r="A469" s="207" t="s">
        <v>1117</v>
      </c>
      <c r="B469" s="208"/>
      <c r="C469" s="4">
        <v>0</v>
      </c>
      <c r="D469" s="4">
        <v>0</v>
      </c>
      <c r="E469" s="14">
        <v>0</v>
      </c>
      <c r="F469" s="14" t="e">
        <f t="shared" si="51"/>
        <v>#DIV/0!</v>
      </c>
    </row>
    <row r="470" spans="1:6" ht="18" customHeight="1">
      <c r="A470" s="207" t="s">
        <v>1118</v>
      </c>
      <c r="B470" s="208"/>
      <c r="C470" s="4">
        <v>0</v>
      </c>
      <c r="D470" s="4">
        <v>0</v>
      </c>
      <c r="E470" s="14">
        <v>0</v>
      </c>
      <c r="F470" s="14" t="e">
        <f t="shared" si="51"/>
        <v>#DIV/0!</v>
      </c>
    </row>
    <row r="471" spans="1:6" ht="18" customHeight="1">
      <c r="A471" s="207" t="s">
        <v>1119</v>
      </c>
      <c r="B471" s="208"/>
      <c r="C471" s="4">
        <v>0</v>
      </c>
      <c r="D471" s="4">
        <v>0</v>
      </c>
      <c r="E471" s="14">
        <v>0</v>
      </c>
      <c r="F471" s="14" t="e">
        <f t="shared" si="51"/>
        <v>#DIV/0!</v>
      </c>
    </row>
    <row r="472" spans="1:6" ht="18" customHeight="1">
      <c r="A472" s="207" t="s">
        <v>1120</v>
      </c>
      <c r="B472" s="208"/>
      <c r="C472" s="4">
        <v>0</v>
      </c>
      <c r="D472" s="4">
        <v>0</v>
      </c>
      <c r="E472" s="14">
        <v>0</v>
      </c>
      <c r="F472" s="14" t="e">
        <f t="shared" si="51"/>
        <v>#DIV/0!</v>
      </c>
    </row>
    <row r="473" spans="1:6" ht="18" customHeight="1">
      <c r="A473" s="207" t="s">
        <v>1121</v>
      </c>
      <c r="B473" s="208"/>
      <c r="C473" s="4">
        <v>0</v>
      </c>
      <c r="D473" s="4">
        <v>0</v>
      </c>
      <c r="E473" s="14">
        <v>0</v>
      </c>
      <c r="F473" s="14" t="e">
        <f t="shared" si="51"/>
        <v>#DIV/0!</v>
      </c>
    </row>
    <row r="474" spans="1:6" ht="21" customHeight="1">
      <c r="A474" s="41">
        <v>41</v>
      </c>
      <c r="B474" s="3" t="s">
        <v>82</v>
      </c>
      <c r="C474" s="4">
        <f aca="true" t="shared" si="52" ref="C474:E475">C475</f>
        <v>2000000</v>
      </c>
      <c r="D474" s="4">
        <f t="shared" si="52"/>
        <v>2000000</v>
      </c>
      <c r="E474" s="14">
        <f t="shared" si="52"/>
        <v>1932000</v>
      </c>
      <c r="F474" s="14">
        <f>E474/D474*100</f>
        <v>96.6</v>
      </c>
    </row>
    <row r="475" spans="1:6" ht="18" customHeight="1">
      <c r="A475" s="41">
        <v>411</v>
      </c>
      <c r="B475" s="3" t="s">
        <v>83</v>
      </c>
      <c r="C475" s="4">
        <v>2000000</v>
      </c>
      <c r="D475" s="4">
        <v>2000000</v>
      </c>
      <c r="E475" s="14">
        <f t="shared" si="52"/>
        <v>1932000</v>
      </c>
      <c r="F475" s="14">
        <f>E475/D475*100</f>
        <v>96.6</v>
      </c>
    </row>
    <row r="476" spans="1:6" ht="15" customHeight="1">
      <c r="A476" s="41">
        <v>4111</v>
      </c>
      <c r="B476" s="3" t="s">
        <v>722</v>
      </c>
      <c r="C476" s="4">
        <v>0</v>
      </c>
      <c r="D476" s="4">
        <v>0</v>
      </c>
      <c r="E476" s="14">
        <v>1932000</v>
      </c>
      <c r="F476" s="14" t="e">
        <f>E476/D476*100</f>
        <v>#DIV/0!</v>
      </c>
    </row>
    <row r="477" spans="1:6" ht="25.5" customHeight="1">
      <c r="A477" s="217" t="s">
        <v>1163</v>
      </c>
      <c r="B477" s="218"/>
      <c r="C477" s="5">
        <f>C485</f>
        <v>360000</v>
      </c>
      <c r="D477" s="5">
        <f>D485</f>
        <v>360000</v>
      </c>
      <c r="E477" s="140">
        <f>E485</f>
        <v>100000</v>
      </c>
      <c r="F477" s="14">
        <f>E477/D477*100</f>
        <v>27.77777777777778</v>
      </c>
    </row>
    <row r="478" spans="1:6" ht="25.5" customHeight="1">
      <c r="A478" s="209" t="s">
        <v>1164</v>
      </c>
      <c r="B478" s="210"/>
      <c r="C478" s="64">
        <f>SUM(C479:C484)</f>
        <v>360000</v>
      </c>
      <c r="D478" s="64">
        <f>SUM(D479:D484)</f>
        <v>360000</v>
      </c>
      <c r="E478" s="138">
        <f>SUM(E479:E484)</f>
        <v>100000</v>
      </c>
      <c r="F478" s="14">
        <f aca="true" t="shared" si="53" ref="F478:F484">E478/D478*100</f>
        <v>27.77777777777778</v>
      </c>
    </row>
    <row r="479" spans="1:6" ht="18" customHeight="1">
      <c r="A479" s="207" t="s">
        <v>1116</v>
      </c>
      <c r="B479" s="208"/>
      <c r="C479" s="4">
        <v>360000</v>
      </c>
      <c r="D479" s="4">
        <v>360000</v>
      </c>
      <c r="E479" s="14">
        <v>100000</v>
      </c>
      <c r="F479" s="14">
        <f t="shared" si="53"/>
        <v>27.77777777777778</v>
      </c>
    </row>
    <row r="480" spans="1:6" ht="18" customHeight="1">
      <c r="A480" s="207" t="s">
        <v>1117</v>
      </c>
      <c r="B480" s="208"/>
      <c r="C480" s="4">
        <v>0</v>
      </c>
      <c r="D480" s="4">
        <v>0</v>
      </c>
      <c r="E480" s="14">
        <v>0</v>
      </c>
      <c r="F480" s="14" t="e">
        <f t="shared" si="53"/>
        <v>#DIV/0!</v>
      </c>
    </row>
    <row r="481" spans="1:6" ht="18" customHeight="1">
      <c r="A481" s="207" t="s">
        <v>1118</v>
      </c>
      <c r="B481" s="208"/>
      <c r="C481" s="4">
        <v>0</v>
      </c>
      <c r="D481" s="4">
        <v>0</v>
      </c>
      <c r="E481" s="14">
        <v>0</v>
      </c>
      <c r="F481" s="14" t="e">
        <f t="shared" si="53"/>
        <v>#DIV/0!</v>
      </c>
    </row>
    <row r="482" spans="1:6" ht="18" customHeight="1">
      <c r="A482" s="207" t="s">
        <v>1119</v>
      </c>
      <c r="B482" s="208"/>
      <c r="C482" s="4">
        <v>0</v>
      </c>
      <c r="D482" s="4">
        <v>0</v>
      </c>
      <c r="E482" s="14">
        <v>0</v>
      </c>
      <c r="F482" s="14" t="e">
        <f t="shared" si="53"/>
        <v>#DIV/0!</v>
      </c>
    </row>
    <row r="483" spans="1:6" ht="18" customHeight="1">
      <c r="A483" s="207" t="s">
        <v>1120</v>
      </c>
      <c r="B483" s="208"/>
      <c r="C483" s="4">
        <v>0</v>
      </c>
      <c r="D483" s="4">
        <v>0</v>
      </c>
      <c r="E483" s="14">
        <v>0</v>
      </c>
      <c r="F483" s="14" t="e">
        <f t="shared" si="53"/>
        <v>#DIV/0!</v>
      </c>
    </row>
    <row r="484" spans="1:6" ht="18" customHeight="1">
      <c r="A484" s="207" t="s">
        <v>1121</v>
      </c>
      <c r="B484" s="208"/>
      <c r="C484" s="4">
        <v>0</v>
      </c>
      <c r="D484" s="4">
        <v>0</v>
      </c>
      <c r="E484" s="14">
        <v>0</v>
      </c>
      <c r="F484" s="14" t="e">
        <f t="shared" si="53"/>
        <v>#DIV/0!</v>
      </c>
    </row>
    <row r="485" spans="1:6" ht="21" customHeight="1">
      <c r="A485" s="41">
        <v>32</v>
      </c>
      <c r="B485" s="3" t="s">
        <v>284</v>
      </c>
      <c r="C485" s="4">
        <f>C486</f>
        <v>360000</v>
      </c>
      <c r="D485" s="4">
        <f>D486</f>
        <v>360000</v>
      </c>
      <c r="E485" s="14">
        <f>E486</f>
        <v>100000</v>
      </c>
      <c r="F485" s="14">
        <f>E485/D485*100</f>
        <v>27.77777777777778</v>
      </c>
    </row>
    <row r="486" spans="1:6" ht="18" customHeight="1">
      <c r="A486" s="41">
        <v>323</v>
      </c>
      <c r="B486" s="3" t="s">
        <v>0</v>
      </c>
      <c r="C486" s="4">
        <v>360000</v>
      </c>
      <c r="D486" s="4">
        <v>360000</v>
      </c>
      <c r="E486" s="14">
        <f>E487+E488</f>
        <v>100000</v>
      </c>
      <c r="F486" s="14">
        <f>E486/D486*100</f>
        <v>27.77777777777778</v>
      </c>
    </row>
    <row r="487" spans="1:6" ht="15" customHeight="1">
      <c r="A487" s="41" t="s">
        <v>143</v>
      </c>
      <c r="B487" s="3" t="s">
        <v>633</v>
      </c>
      <c r="C487" s="4">
        <v>0</v>
      </c>
      <c r="D487" s="4">
        <v>0</v>
      </c>
      <c r="E487" s="14">
        <v>100000</v>
      </c>
      <c r="F487" s="14" t="e">
        <f>E487/D487*100</f>
        <v>#DIV/0!</v>
      </c>
    </row>
    <row r="488" spans="1:6" ht="15" customHeight="1">
      <c r="A488" s="41" t="s">
        <v>35</v>
      </c>
      <c r="B488" s="3" t="s">
        <v>807</v>
      </c>
      <c r="C488" s="4">
        <v>0</v>
      </c>
      <c r="D488" s="4">
        <v>0</v>
      </c>
      <c r="E488" s="14">
        <v>0</v>
      </c>
      <c r="F488" s="14" t="e">
        <f>E488/D488*100</f>
        <v>#DIV/0!</v>
      </c>
    </row>
    <row r="489" spans="1:6" ht="25.5" customHeight="1">
      <c r="A489" s="221" t="s">
        <v>1165</v>
      </c>
      <c r="B489" s="218"/>
      <c r="C489" s="5">
        <f>C497</f>
        <v>50000</v>
      </c>
      <c r="D489" s="5">
        <f>D497</f>
        <v>50000</v>
      </c>
      <c r="E489" s="5">
        <f>E497</f>
        <v>0</v>
      </c>
      <c r="F489" s="14">
        <f aca="true" t="shared" si="54" ref="F489:F499">E489/D489*100</f>
        <v>0</v>
      </c>
    </row>
    <row r="490" spans="1:6" ht="25.5" customHeight="1">
      <c r="A490" s="209" t="s">
        <v>1166</v>
      </c>
      <c r="B490" s="210"/>
      <c r="C490" s="64">
        <f>SUM(C491:C496)</f>
        <v>50000</v>
      </c>
      <c r="D490" s="64">
        <f>SUM(D491:D496)</f>
        <v>50000</v>
      </c>
      <c r="E490" s="138">
        <f>SUM(E491:E496)</f>
        <v>0</v>
      </c>
      <c r="F490" s="14">
        <f t="shared" si="54"/>
        <v>0</v>
      </c>
    </row>
    <row r="491" spans="1:6" ht="18" customHeight="1">
      <c r="A491" s="207" t="s">
        <v>1116</v>
      </c>
      <c r="B491" s="208"/>
      <c r="C491" s="4">
        <v>50000</v>
      </c>
      <c r="D491" s="4">
        <v>50000</v>
      </c>
      <c r="E491" s="14">
        <v>0</v>
      </c>
      <c r="F491" s="14">
        <f t="shared" si="54"/>
        <v>0</v>
      </c>
    </row>
    <row r="492" spans="1:6" ht="18" customHeight="1">
      <c r="A492" s="207" t="s">
        <v>1117</v>
      </c>
      <c r="B492" s="208"/>
      <c r="C492" s="4">
        <v>0</v>
      </c>
      <c r="D492" s="4">
        <v>0</v>
      </c>
      <c r="E492" s="14">
        <v>0</v>
      </c>
      <c r="F492" s="14" t="e">
        <f t="shared" si="54"/>
        <v>#DIV/0!</v>
      </c>
    </row>
    <row r="493" spans="1:6" ht="18" customHeight="1">
      <c r="A493" s="207" t="s">
        <v>1118</v>
      </c>
      <c r="B493" s="208"/>
      <c r="C493" s="4">
        <v>0</v>
      </c>
      <c r="D493" s="4">
        <v>0</v>
      </c>
      <c r="E493" s="14">
        <v>0</v>
      </c>
      <c r="F493" s="14" t="e">
        <f t="shared" si="54"/>
        <v>#DIV/0!</v>
      </c>
    </row>
    <row r="494" spans="1:6" ht="18" customHeight="1">
      <c r="A494" s="207" t="s">
        <v>1119</v>
      </c>
      <c r="B494" s="208"/>
      <c r="C494" s="4">
        <v>0</v>
      </c>
      <c r="D494" s="4">
        <v>0</v>
      </c>
      <c r="E494" s="14">
        <v>0</v>
      </c>
      <c r="F494" s="14" t="e">
        <f t="shared" si="54"/>
        <v>#DIV/0!</v>
      </c>
    </row>
    <row r="495" spans="1:6" ht="18" customHeight="1">
      <c r="A495" s="207" t="s">
        <v>1120</v>
      </c>
      <c r="B495" s="208"/>
      <c r="C495" s="4">
        <v>0</v>
      </c>
      <c r="D495" s="4">
        <v>0</v>
      </c>
      <c r="E495" s="14">
        <v>0</v>
      </c>
      <c r="F495" s="14" t="e">
        <f t="shared" si="54"/>
        <v>#DIV/0!</v>
      </c>
    </row>
    <row r="496" spans="1:6" ht="18" customHeight="1">
      <c r="A496" s="207" t="s">
        <v>1121</v>
      </c>
      <c r="B496" s="208"/>
      <c r="C496" s="4">
        <v>0</v>
      </c>
      <c r="D496" s="4">
        <v>0</v>
      </c>
      <c r="E496" s="14">
        <v>0</v>
      </c>
      <c r="F496" s="14" t="e">
        <f t="shared" si="54"/>
        <v>#DIV/0!</v>
      </c>
    </row>
    <row r="497" spans="1:6" ht="21" customHeight="1">
      <c r="A497" s="41">
        <v>42</v>
      </c>
      <c r="B497" s="3" t="s">
        <v>634</v>
      </c>
      <c r="C497" s="4">
        <f aca="true" t="shared" si="55" ref="C497:E498">C498</f>
        <v>50000</v>
      </c>
      <c r="D497" s="4">
        <f t="shared" si="55"/>
        <v>50000</v>
      </c>
      <c r="E497" s="14">
        <f t="shared" si="55"/>
        <v>0</v>
      </c>
      <c r="F497" s="14">
        <f t="shared" si="54"/>
        <v>0</v>
      </c>
    </row>
    <row r="498" spans="1:6" ht="18" customHeight="1">
      <c r="A498" s="41" t="s">
        <v>179</v>
      </c>
      <c r="B498" s="3" t="s">
        <v>85</v>
      </c>
      <c r="C498" s="4">
        <v>50000</v>
      </c>
      <c r="D498" s="4">
        <v>50000</v>
      </c>
      <c r="E498" s="14">
        <f t="shared" si="55"/>
        <v>0</v>
      </c>
      <c r="F498" s="14">
        <f t="shared" si="54"/>
        <v>0</v>
      </c>
    </row>
    <row r="499" spans="1:6" ht="15" customHeight="1">
      <c r="A499" s="41" t="s">
        <v>310</v>
      </c>
      <c r="B499" s="3" t="s">
        <v>1003</v>
      </c>
      <c r="C499" s="4">
        <v>0</v>
      </c>
      <c r="D499" s="4">
        <v>0</v>
      </c>
      <c r="E499" s="14">
        <v>0</v>
      </c>
      <c r="F499" s="14" t="e">
        <f t="shared" si="54"/>
        <v>#DIV/0!</v>
      </c>
    </row>
    <row r="500" spans="1:6" ht="30" customHeight="1">
      <c r="A500" s="219" t="s">
        <v>1004</v>
      </c>
      <c r="B500" s="220"/>
      <c r="C500" s="63">
        <f>C501</f>
        <v>50000</v>
      </c>
      <c r="D500" s="63">
        <f>D501</f>
        <v>50000</v>
      </c>
      <c r="E500" s="137">
        <f>E501</f>
        <v>50000</v>
      </c>
      <c r="F500" s="14">
        <f>E500/D500*100</f>
        <v>100</v>
      </c>
    </row>
    <row r="501" spans="1:6" ht="25.5" customHeight="1">
      <c r="A501" s="221" t="s">
        <v>1005</v>
      </c>
      <c r="B501" s="218"/>
      <c r="C501" s="5">
        <f>C509</f>
        <v>50000</v>
      </c>
      <c r="D501" s="5">
        <f>D509</f>
        <v>50000</v>
      </c>
      <c r="E501" s="140">
        <f>E509</f>
        <v>50000</v>
      </c>
      <c r="F501" s="14">
        <f aca="true" t="shared" si="56" ref="F501:F655">E501/D501*100</f>
        <v>100</v>
      </c>
    </row>
    <row r="502" spans="1:6" ht="25.5" customHeight="1">
      <c r="A502" s="209" t="s">
        <v>1167</v>
      </c>
      <c r="B502" s="210"/>
      <c r="C502" s="64">
        <f>SUM(C503:C508)</f>
        <v>50000</v>
      </c>
      <c r="D502" s="64">
        <f>SUM(D503:D508)</f>
        <v>50000</v>
      </c>
      <c r="E502" s="138">
        <f>SUM(E503:E508)</f>
        <v>50000</v>
      </c>
      <c r="F502" s="14">
        <f t="shared" si="56"/>
        <v>100</v>
      </c>
    </row>
    <row r="503" spans="1:6" ht="18" customHeight="1">
      <c r="A503" s="207" t="s">
        <v>1116</v>
      </c>
      <c r="B503" s="208"/>
      <c r="C503" s="4">
        <v>50000</v>
      </c>
      <c r="D503" s="4">
        <v>50000</v>
      </c>
      <c r="E503" s="14">
        <v>50000</v>
      </c>
      <c r="F503" s="14">
        <f t="shared" si="56"/>
        <v>100</v>
      </c>
    </row>
    <row r="504" spans="1:6" ht="18" customHeight="1">
      <c r="A504" s="207" t="s">
        <v>1117</v>
      </c>
      <c r="B504" s="208"/>
      <c r="C504" s="4">
        <v>0</v>
      </c>
      <c r="D504" s="4">
        <v>0</v>
      </c>
      <c r="E504" s="14">
        <v>0</v>
      </c>
      <c r="F504" s="14" t="e">
        <f t="shared" si="56"/>
        <v>#DIV/0!</v>
      </c>
    </row>
    <row r="505" spans="1:6" ht="18" customHeight="1">
      <c r="A505" s="207" t="s">
        <v>1118</v>
      </c>
      <c r="B505" s="208"/>
      <c r="C505" s="4">
        <v>0</v>
      </c>
      <c r="D505" s="4">
        <v>0</v>
      </c>
      <c r="E505" s="14">
        <v>0</v>
      </c>
      <c r="F505" s="14" t="e">
        <f t="shared" si="56"/>
        <v>#DIV/0!</v>
      </c>
    </row>
    <row r="506" spans="1:6" ht="18" customHeight="1">
      <c r="A506" s="207" t="s">
        <v>1119</v>
      </c>
      <c r="B506" s="208"/>
      <c r="C506" s="4">
        <v>0</v>
      </c>
      <c r="D506" s="4">
        <v>0</v>
      </c>
      <c r="E506" s="14">
        <v>0</v>
      </c>
      <c r="F506" s="14" t="e">
        <f t="shared" si="56"/>
        <v>#DIV/0!</v>
      </c>
    </row>
    <row r="507" spans="1:6" ht="18" customHeight="1">
      <c r="A507" s="207" t="s">
        <v>1120</v>
      </c>
      <c r="B507" s="208"/>
      <c r="C507" s="4">
        <v>0</v>
      </c>
      <c r="D507" s="4">
        <v>0</v>
      </c>
      <c r="E507" s="14">
        <v>0</v>
      </c>
      <c r="F507" s="14" t="e">
        <f t="shared" si="56"/>
        <v>#DIV/0!</v>
      </c>
    </row>
    <row r="508" spans="1:6" ht="18" customHeight="1">
      <c r="A508" s="207" t="s">
        <v>1121</v>
      </c>
      <c r="B508" s="208"/>
      <c r="C508" s="4">
        <v>0</v>
      </c>
      <c r="D508" s="4">
        <v>0</v>
      </c>
      <c r="E508" s="14">
        <v>0</v>
      </c>
      <c r="F508" s="14" t="e">
        <f t="shared" si="56"/>
        <v>#DIV/0!</v>
      </c>
    </row>
    <row r="509" spans="1:6" ht="21" customHeight="1">
      <c r="A509" s="41">
        <v>38</v>
      </c>
      <c r="B509" s="3" t="s">
        <v>580</v>
      </c>
      <c r="C509" s="4">
        <f>C510</f>
        <v>50000</v>
      </c>
      <c r="D509" s="4">
        <f>D510</f>
        <v>50000</v>
      </c>
      <c r="E509" s="14">
        <f>E510</f>
        <v>50000</v>
      </c>
      <c r="F509" s="14">
        <f t="shared" si="56"/>
        <v>100</v>
      </c>
    </row>
    <row r="510" spans="1:6" ht="18" customHeight="1">
      <c r="A510" s="41">
        <v>386</v>
      </c>
      <c r="B510" s="3" t="s">
        <v>86</v>
      </c>
      <c r="C510" s="4">
        <v>50000</v>
      </c>
      <c r="D510" s="4">
        <v>50000</v>
      </c>
      <c r="E510" s="14">
        <f>E511</f>
        <v>50000</v>
      </c>
      <c r="F510" s="14">
        <f t="shared" si="56"/>
        <v>100</v>
      </c>
    </row>
    <row r="511" spans="1:6" ht="15" customHeight="1">
      <c r="A511" s="41">
        <v>3861</v>
      </c>
      <c r="B511" s="3" t="s">
        <v>89</v>
      </c>
      <c r="C511" s="4">
        <v>0</v>
      </c>
      <c r="D511" s="4">
        <v>0</v>
      </c>
      <c r="E511" s="14">
        <v>50000</v>
      </c>
      <c r="F511" s="14" t="e">
        <f t="shared" si="56"/>
        <v>#DIV/0!</v>
      </c>
    </row>
    <row r="512" spans="1:6" ht="30" customHeight="1">
      <c r="A512" s="219" t="s">
        <v>1006</v>
      </c>
      <c r="B512" s="220"/>
      <c r="C512" s="63">
        <f>C513+C527</f>
        <v>1725000</v>
      </c>
      <c r="D512" s="63">
        <f>D513+D527</f>
        <v>1797030</v>
      </c>
      <c r="E512" s="137">
        <f>E513+E527</f>
        <v>1758014.5299999998</v>
      </c>
      <c r="F512" s="14">
        <f t="shared" si="56"/>
        <v>97.82889155996281</v>
      </c>
    </row>
    <row r="513" spans="1:6" ht="25.5" customHeight="1">
      <c r="A513" s="217" t="s">
        <v>1007</v>
      </c>
      <c r="B513" s="218"/>
      <c r="C513" s="5">
        <f>C521</f>
        <v>900000</v>
      </c>
      <c r="D513" s="5">
        <f>D521</f>
        <v>972030</v>
      </c>
      <c r="E513" s="140">
        <f>E521</f>
        <v>971989.6499999999</v>
      </c>
      <c r="F513" s="14">
        <f t="shared" si="56"/>
        <v>99.99584889355266</v>
      </c>
    </row>
    <row r="514" spans="1:6" ht="25.5" customHeight="1">
      <c r="A514" s="209" t="s">
        <v>1168</v>
      </c>
      <c r="B514" s="210"/>
      <c r="C514" s="64">
        <f>SUM(C515:C520)</f>
        <v>900000</v>
      </c>
      <c r="D514" s="64">
        <f>SUM(D515:D520)</f>
        <v>972030</v>
      </c>
      <c r="E514" s="138">
        <f>SUM(E515:E520)</f>
        <v>971989.65</v>
      </c>
      <c r="F514" s="14">
        <f t="shared" si="56"/>
        <v>99.99584889355268</v>
      </c>
    </row>
    <row r="515" spans="1:6" ht="18" customHeight="1">
      <c r="A515" s="207" t="s">
        <v>1116</v>
      </c>
      <c r="B515" s="208"/>
      <c r="C515" s="4">
        <v>10000</v>
      </c>
      <c r="D515" s="4">
        <v>82030</v>
      </c>
      <c r="E515" s="14">
        <v>69348.85</v>
      </c>
      <c r="F515" s="14">
        <f t="shared" si="56"/>
        <v>84.54083871754237</v>
      </c>
    </row>
    <row r="516" spans="1:6" ht="18" customHeight="1">
      <c r="A516" s="207" t="s">
        <v>1117</v>
      </c>
      <c r="B516" s="208"/>
      <c r="C516" s="4">
        <v>0</v>
      </c>
      <c r="D516" s="4">
        <v>0</v>
      </c>
      <c r="E516" s="14">
        <v>0</v>
      </c>
      <c r="F516" s="14" t="e">
        <f t="shared" si="56"/>
        <v>#DIV/0!</v>
      </c>
    </row>
    <row r="517" spans="1:6" ht="18" customHeight="1">
      <c r="A517" s="207" t="s">
        <v>1118</v>
      </c>
      <c r="B517" s="208"/>
      <c r="C517" s="4">
        <v>890000</v>
      </c>
      <c r="D517" s="4">
        <v>890000</v>
      </c>
      <c r="E517" s="14">
        <v>902640.8</v>
      </c>
      <c r="F517" s="14">
        <f t="shared" si="56"/>
        <v>101.42031460674157</v>
      </c>
    </row>
    <row r="518" spans="1:6" ht="18" customHeight="1">
      <c r="A518" s="207" t="s">
        <v>1119</v>
      </c>
      <c r="B518" s="208"/>
      <c r="C518" s="4">
        <v>0</v>
      </c>
      <c r="D518" s="4">
        <v>0</v>
      </c>
      <c r="E518" s="14">
        <v>0</v>
      </c>
      <c r="F518" s="14" t="e">
        <f t="shared" si="56"/>
        <v>#DIV/0!</v>
      </c>
    </row>
    <row r="519" spans="1:6" ht="18" customHeight="1">
      <c r="A519" s="207" t="s">
        <v>1120</v>
      </c>
      <c r="B519" s="208"/>
      <c r="C519" s="4">
        <v>0</v>
      </c>
      <c r="D519" s="4">
        <v>0</v>
      </c>
      <c r="E519" s="14">
        <v>0</v>
      </c>
      <c r="F519" s="14" t="e">
        <f t="shared" si="56"/>
        <v>#DIV/0!</v>
      </c>
    </row>
    <row r="520" spans="1:6" ht="18" customHeight="1">
      <c r="A520" s="207" t="s">
        <v>1121</v>
      </c>
      <c r="B520" s="208"/>
      <c r="C520" s="4">
        <v>0</v>
      </c>
      <c r="D520" s="4">
        <v>0</v>
      </c>
      <c r="E520" s="14">
        <v>0</v>
      </c>
      <c r="F520" s="14" t="e">
        <f t="shared" si="56"/>
        <v>#DIV/0!</v>
      </c>
    </row>
    <row r="521" spans="1:6" ht="21" customHeight="1">
      <c r="A521" s="41">
        <v>32</v>
      </c>
      <c r="B521" s="3" t="s">
        <v>64</v>
      </c>
      <c r="C521" s="4">
        <f>C522+C525</f>
        <v>900000</v>
      </c>
      <c r="D521" s="4">
        <f>D522+D525</f>
        <v>972030</v>
      </c>
      <c r="E521" s="14">
        <f>E522+E525</f>
        <v>971989.6499999999</v>
      </c>
      <c r="F521" s="14">
        <f t="shared" si="56"/>
        <v>99.99584889355266</v>
      </c>
    </row>
    <row r="522" spans="1:6" ht="18" customHeight="1">
      <c r="A522" s="41">
        <v>322</v>
      </c>
      <c r="B522" s="3" t="s">
        <v>19</v>
      </c>
      <c r="C522" s="4">
        <v>490000</v>
      </c>
      <c r="D522" s="4">
        <v>510030</v>
      </c>
      <c r="E522" s="14">
        <f>SUM(E523:E524)</f>
        <v>510029.73</v>
      </c>
      <c r="F522" s="14">
        <f t="shared" si="56"/>
        <v>99.99994706193753</v>
      </c>
    </row>
    <row r="523" spans="1:6" ht="15" customHeight="1">
      <c r="A523" s="41">
        <v>3223</v>
      </c>
      <c r="B523" s="3" t="s">
        <v>140</v>
      </c>
      <c r="C523" s="4">
        <v>0</v>
      </c>
      <c r="D523" s="4">
        <v>0</v>
      </c>
      <c r="E523" s="14">
        <v>440680.88</v>
      </c>
      <c r="F523" s="14" t="e">
        <f t="shared" si="56"/>
        <v>#DIV/0!</v>
      </c>
    </row>
    <row r="524" spans="1:6" ht="15" customHeight="1">
      <c r="A524" s="41">
        <v>3224</v>
      </c>
      <c r="B524" s="3" t="s">
        <v>90</v>
      </c>
      <c r="C524" s="4">
        <v>0</v>
      </c>
      <c r="D524" s="4">
        <v>0</v>
      </c>
      <c r="E524" s="14">
        <v>69348.85</v>
      </c>
      <c r="F524" s="14" t="e">
        <f t="shared" si="56"/>
        <v>#DIV/0!</v>
      </c>
    </row>
    <row r="525" spans="1:6" ht="18" customHeight="1">
      <c r="A525" s="41">
        <v>323</v>
      </c>
      <c r="B525" s="3" t="s">
        <v>73</v>
      </c>
      <c r="C525" s="4">
        <v>410000</v>
      </c>
      <c r="D525" s="4">
        <v>462000</v>
      </c>
      <c r="E525" s="14">
        <f>E526</f>
        <v>461959.92</v>
      </c>
      <c r="F525" s="14">
        <f t="shared" si="56"/>
        <v>99.99132467532466</v>
      </c>
    </row>
    <row r="526" spans="1:6" ht="15" customHeight="1">
      <c r="A526" s="41">
        <v>3232</v>
      </c>
      <c r="B526" s="3" t="s">
        <v>74</v>
      </c>
      <c r="C526" s="4">
        <v>0</v>
      </c>
      <c r="D526" s="4">
        <v>0</v>
      </c>
      <c r="E526" s="14">
        <v>461959.92</v>
      </c>
      <c r="F526" s="14" t="e">
        <f t="shared" si="56"/>
        <v>#DIV/0!</v>
      </c>
    </row>
    <row r="527" spans="1:6" ht="25.5" customHeight="1">
      <c r="A527" s="217" t="s">
        <v>1008</v>
      </c>
      <c r="B527" s="218"/>
      <c r="C527" s="5">
        <f>C535</f>
        <v>825000</v>
      </c>
      <c r="D527" s="5">
        <f>D535</f>
        <v>825000</v>
      </c>
      <c r="E527" s="140">
        <f>E535</f>
        <v>786024.88</v>
      </c>
      <c r="F527" s="14">
        <f t="shared" si="56"/>
        <v>95.27574303030303</v>
      </c>
    </row>
    <row r="528" spans="1:6" ht="25.5" customHeight="1">
      <c r="A528" s="209" t="s">
        <v>1169</v>
      </c>
      <c r="B528" s="210"/>
      <c r="C528" s="64">
        <f>SUM(C529:C534)</f>
        <v>825000</v>
      </c>
      <c r="D528" s="64">
        <f>SUM(D529:D534)</f>
        <v>825000</v>
      </c>
      <c r="E528" s="138">
        <f>SUM(E529:E534)</f>
        <v>786024.88</v>
      </c>
      <c r="F528" s="14">
        <f t="shared" si="56"/>
        <v>95.27574303030303</v>
      </c>
    </row>
    <row r="529" spans="1:6" ht="18" customHeight="1">
      <c r="A529" s="207" t="s">
        <v>1116</v>
      </c>
      <c r="B529" s="208"/>
      <c r="C529" s="4">
        <v>325000</v>
      </c>
      <c r="D529" s="4">
        <v>325000</v>
      </c>
      <c r="E529" s="14">
        <v>546024.88</v>
      </c>
      <c r="F529" s="14">
        <f t="shared" si="56"/>
        <v>168.0076553846154</v>
      </c>
    </row>
    <row r="530" spans="1:6" ht="18" customHeight="1">
      <c r="A530" s="207" t="s">
        <v>1117</v>
      </c>
      <c r="B530" s="208"/>
      <c r="C530" s="4">
        <v>0</v>
      </c>
      <c r="D530" s="4">
        <v>0</v>
      </c>
      <c r="E530" s="14">
        <v>0</v>
      </c>
      <c r="F530" s="14" t="e">
        <f t="shared" si="56"/>
        <v>#DIV/0!</v>
      </c>
    </row>
    <row r="531" spans="1:6" ht="18" customHeight="1">
      <c r="A531" s="207" t="s">
        <v>1118</v>
      </c>
      <c r="B531" s="208"/>
      <c r="C531" s="4">
        <v>480000</v>
      </c>
      <c r="D531" s="4">
        <v>480000</v>
      </c>
      <c r="E531" s="14">
        <v>240000</v>
      </c>
      <c r="F531" s="14">
        <f t="shared" si="56"/>
        <v>50</v>
      </c>
    </row>
    <row r="532" spans="1:6" ht="18" customHeight="1">
      <c r="A532" s="207" t="s">
        <v>1119</v>
      </c>
      <c r="B532" s="208"/>
      <c r="C532" s="4">
        <v>0</v>
      </c>
      <c r="D532" s="4">
        <v>0</v>
      </c>
      <c r="E532" s="14">
        <v>0</v>
      </c>
      <c r="F532" s="14" t="e">
        <f t="shared" si="56"/>
        <v>#DIV/0!</v>
      </c>
    </row>
    <row r="533" spans="1:6" ht="18" customHeight="1">
      <c r="A533" s="207" t="s">
        <v>1120</v>
      </c>
      <c r="B533" s="208"/>
      <c r="C533" s="4">
        <v>0</v>
      </c>
      <c r="D533" s="4">
        <v>0</v>
      </c>
      <c r="E533" s="14">
        <v>0</v>
      </c>
      <c r="F533" s="14" t="e">
        <f t="shared" si="56"/>
        <v>#DIV/0!</v>
      </c>
    </row>
    <row r="534" spans="1:6" ht="18" customHeight="1">
      <c r="A534" s="207" t="s">
        <v>1121</v>
      </c>
      <c r="B534" s="208"/>
      <c r="C534" s="4">
        <v>20000</v>
      </c>
      <c r="D534" s="4">
        <v>20000</v>
      </c>
      <c r="E534" s="14">
        <v>0</v>
      </c>
      <c r="F534" s="14">
        <f t="shared" si="56"/>
        <v>0</v>
      </c>
    </row>
    <row r="535" spans="1:6" ht="21" customHeight="1">
      <c r="A535" s="41">
        <v>42</v>
      </c>
      <c r="B535" s="3" t="s">
        <v>634</v>
      </c>
      <c r="C535" s="4">
        <f aca="true" t="shared" si="57" ref="C535:E536">C536</f>
        <v>825000</v>
      </c>
      <c r="D535" s="4">
        <f t="shared" si="57"/>
        <v>825000</v>
      </c>
      <c r="E535" s="14">
        <f t="shared" si="57"/>
        <v>786024.88</v>
      </c>
      <c r="F535" s="14">
        <f t="shared" si="56"/>
        <v>95.27574303030303</v>
      </c>
    </row>
    <row r="536" spans="1:6" ht="18" customHeight="1">
      <c r="A536" s="41" t="s">
        <v>179</v>
      </c>
      <c r="B536" s="3" t="s">
        <v>85</v>
      </c>
      <c r="C536" s="4">
        <v>825000</v>
      </c>
      <c r="D536" s="4">
        <v>825000</v>
      </c>
      <c r="E536" s="14">
        <f t="shared" si="57"/>
        <v>786024.88</v>
      </c>
      <c r="F536" s="14">
        <f t="shared" si="56"/>
        <v>95.27574303030303</v>
      </c>
    </row>
    <row r="537" spans="1:6" ht="15" customHeight="1">
      <c r="A537" s="41" t="s">
        <v>310</v>
      </c>
      <c r="B537" s="3" t="s">
        <v>635</v>
      </c>
      <c r="C537" s="4">
        <v>0</v>
      </c>
      <c r="D537" s="4">
        <v>0</v>
      </c>
      <c r="E537" s="14">
        <v>786024.88</v>
      </c>
      <c r="F537" s="14" t="e">
        <f t="shared" si="56"/>
        <v>#DIV/0!</v>
      </c>
    </row>
    <row r="538" spans="1:6" ht="30" customHeight="1">
      <c r="A538" s="219" t="s">
        <v>1009</v>
      </c>
      <c r="B538" s="220"/>
      <c r="C538" s="63">
        <f>C539+C556+C560+C571+C582</f>
        <v>5030000</v>
      </c>
      <c r="D538" s="63">
        <f>D539+D556+D560+D571+D582</f>
        <v>5289290</v>
      </c>
      <c r="E538" s="137">
        <f>E539+E556+E560+E571+E582</f>
        <v>5138536.300000001</v>
      </c>
      <c r="F538" s="14">
        <f t="shared" si="56"/>
        <v>97.14983107373581</v>
      </c>
    </row>
    <row r="539" spans="1:6" ht="25.5" customHeight="1">
      <c r="A539" s="222" t="s">
        <v>1010</v>
      </c>
      <c r="B539" s="223"/>
      <c r="C539" s="5">
        <f>C547</f>
        <v>3940000</v>
      </c>
      <c r="D539" s="5">
        <f>D547</f>
        <v>4199290</v>
      </c>
      <c r="E539" s="140">
        <f>E547</f>
        <v>4199249.0200000005</v>
      </c>
      <c r="F539" s="14">
        <f t="shared" si="56"/>
        <v>99.99902412074422</v>
      </c>
    </row>
    <row r="540" spans="1:6" ht="25.5" customHeight="1">
      <c r="A540" s="209" t="s">
        <v>1170</v>
      </c>
      <c r="B540" s="210"/>
      <c r="C540" s="64">
        <f>SUM(C541:C546)</f>
        <v>3940000</v>
      </c>
      <c r="D540" s="64">
        <f>SUM(D541:D546)</f>
        <v>4199290</v>
      </c>
      <c r="E540" s="138">
        <f>SUM(E541:E546)</f>
        <v>4199249.02</v>
      </c>
      <c r="F540" s="14">
        <f aca="true" t="shared" si="58" ref="F540:F546">E540/D540*100</f>
        <v>99.99902412074421</v>
      </c>
    </row>
    <row r="541" spans="1:6" ht="18" customHeight="1">
      <c r="A541" s="207" t="s">
        <v>1116</v>
      </c>
      <c r="B541" s="208"/>
      <c r="C541" s="4">
        <v>1870000</v>
      </c>
      <c r="D541" s="4">
        <v>2129290</v>
      </c>
      <c r="E541" s="14">
        <v>2318242.89</v>
      </c>
      <c r="F541" s="14">
        <f t="shared" si="58"/>
        <v>108.87398569476213</v>
      </c>
    </row>
    <row r="542" spans="1:6" ht="18" customHeight="1">
      <c r="A542" s="207" t="s">
        <v>1117</v>
      </c>
      <c r="B542" s="208"/>
      <c r="C542" s="4">
        <v>0</v>
      </c>
      <c r="D542" s="4">
        <v>0</v>
      </c>
      <c r="E542" s="14">
        <v>0</v>
      </c>
      <c r="F542" s="14" t="e">
        <f t="shared" si="58"/>
        <v>#DIV/0!</v>
      </c>
    </row>
    <row r="543" spans="1:6" ht="18" customHeight="1">
      <c r="A543" s="207" t="s">
        <v>1118</v>
      </c>
      <c r="B543" s="208"/>
      <c r="C543" s="4">
        <v>2070000</v>
      </c>
      <c r="D543" s="4">
        <v>2070000</v>
      </c>
      <c r="E543" s="14">
        <v>1881006.13</v>
      </c>
      <c r="F543" s="14">
        <f t="shared" si="58"/>
        <v>90.869861352657</v>
      </c>
    </row>
    <row r="544" spans="1:6" ht="18" customHeight="1">
      <c r="A544" s="207" t="s">
        <v>1119</v>
      </c>
      <c r="B544" s="208"/>
      <c r="C544" s="4">
        <v>0</v>
      </c>
      <c r="D544" s="4">
        <v>0</v>
      </c>
      <c r="E544" s="14">
        <v>0</v>
      </c>
      <c r="F544" s="14" t="e">
        <f t="shared" si="58"/>
        <v>#DIV/0!</v>
      </c>
    </row>
    <row r="545" spans="1:6" ht="18" customHeight="1">
      <c r="A545" s="207" t="s">
        <v>1120</v>
      </c>
      <c r="B545" s="208"/>
      <c r="C545" s="4">
        <v>0</v>
      </c>
      <c r="D545" s="4">
        <v>0</v>
      </c>
      <c r="E545" s="14">
        <v>0</v>
      </c>
      <c r="F545" s="14" t="e">
        <f t="shared" si="58"/>
        <v>#DIV/0!</v>
      </c>
    </row>
    <row r="546" spans="1:6" ht="18" customHeight="1">
      <c r="A546" s="207" t="s">
        <v>1121</v>
      </c>
      <c r="B546" s="208"/>
      <c r="C546" s="4">
        <v>0</v>
      </c>
      <c r="D546" s="4">
        <v>0</v>
      </c>
      <c r="E546" s="14">
        <v>0</v>
      </c>
      <c r="F546" s="14" t="e">
        <f t="shared" si="58"/>
        <v>#DIV/0!</v>
      </c>
    </row>
    <row r="547" spans="1:6" ht="21" customHeight="1">
      <c r="A547" s="41">
        <v>32</v>
      </c>
      <c r="B547" s="3" t="s">
        <v>64</v>
      </c>
      <c r="C547" s="4">
        <f>SUM(C548+C551)</f>
        <v>3940000</v>
      </c>
      <c r="D547" s="4">
        <f>SUM(D548+D551)</f>
        <v>4199290</v>
      </c>
      <c r="E547" s="14">
        <f>SUM(E548+E551)</f>
        <v>4199249.0200000005</v>
      </c>
      <c r="F547" s="14">
        <f t="shared" si="56"/>
        <v>99.99902412074422</v>
      </c>
    </row>
    <row r="548" spans="1:6" ht="18" customHeight="1">
      <c r="A548" s="41">
        <v>322</v>
      </c>
      <c r="B548" s="3" t="s">
        <v>71</v>
      </c>
      <c r="C548" s="4">
        <v>240000</v>
      </c>
      <c r="D548" s="4">
        <v>258800</v>
      </c>
      <c r="E548" s="14">
        <f>E549+E550</f>
        <v>258764.11</v>
      </c>
      <c r="F548" s="14">
        <f t="shared" si="56"/>
        <v>99.98613214837711</v>
      </c>
    </row>
    <row r="549" spans="1:6" ht="15" customHeight="1">
      <c r="A549" s="41" t="s">
        <v>285</v>
      </c>
      <c r="B549" s="3" t="s">
        <v>636</v>
      </c>
      <c r="C549" s="4">
        <v>0</v>
      </c>
      <c r="D549" s="4">
        <v>0</v>
      </c>
      <c r="E549" s="14">
        <v>141149.88</v>
      </c>
      <c r="F549" s="14" t="e">
        <f t="shared" si="56"/>
        <v>#DIV/0!</v>
      </c>
    </row>
    <row r="550" spans="1:6" ht="15" customHeight="1">
      <c r="A550" s="41">
        <v>3224</v>
      </c>
      <c r="B550" s="3" t="s">
        <v>91</v>
      </c>
      <c r="C550" s="4">
        <v>0</v>
      </c>
      <c r="D550" s="4">
        <v>0</v>
      </c>
      <c r="E550" s="14">
        <v>117614.23</v>
      </c>
      <c r="F550" s="14" t="e">
        <f>E550/D550*100</f>
        <v>#DIV/0!</v>
      </c>
    </row>
    <row r="551" spans="1:6" ht="18" customHeight="1">
      <c r="A551" s="41">
        <v>323</v>
      </c>
      <c r="B551" s="3" t="s">
        <v>0</v>
      </c>
      <c r="C551" s="4">
        <v>3700000</v>
      </c>
      <c r="D551" s="4">
        <v>3940490</v>
      </c>
      <c r="E551" s="14">
        <f>SUM(E552:E555)</f>
        <v>3940484.91</v>
      </c>
      <c r="F551" s="14">
        <f t="shared" si="56"/>
        <v>99.99987082824725</v>
      </c>
    </row>
    <row r="552" spans="1:6" ht="15" customHeight="1">
      <c r="A552" s="41">
        <v>3232</v>
      </c>
      <c r="B552" s="3" t="s">
        <v>92</v>
      </c>
      <c r="C552" s="4">
        <v>0</v>
      </c>
      <c r="D552" s="4">
        <v>0</v>
      </c>
      <c r="E552" s="14">
        <v>1306013.78</v>
      </c>
      <c r="F552" s="14" t="e">
        <f t="shared" si="56"/>
        <v>#DIV/0!</v>
      </c>
    </row>
    <row r="553" spans="1:6" ht="15" customHeight="1">
      <c r="A553" s="41">
        <v>3234</v>
      </c>
      <c r="B553" s="3" t="s">
        <v>93</v>
      </c>
      <c r="C553" s="4">
        <v>0</v>
      </c>
      <c r="D553" s="4">
        <v>0</v>
      </c>
      <c r="E553" s="14">
        <v>1286482.89</v>
      </c>
      <c r="F553" s="14" t="e">
        <f t="shared" si="56"/>
        <v>#DIV/0!</v>
      </c>
    </row>
    <row r="554" spans="1:6" ht="15" customHeight="1">
      <c r="A554" s="41" t="s">
        <v>103</v>
      </c>
      <c r="B554" s="3" t="s">
        <v>104</v>
      </c>
      <c r="C554" s="4">
        <v>0</v>
      </c>
      <c r="D554" s="4">
        <v>0</v>
      </c>
      <c r="E554" s="14">
        <v>48250</v>
      </c>
      <c r="F554" s="14" t="e">
        <f t="shared" si="56"/>
        <v>#DIV/0!</v>
      </c>
    </row>
    <row r="555" spans="1:6" ht="15" customHeight="1">
      <c r="A555" s="41" t="s">
        <v>351</v>
      </c>
      <c r="B555" s="3" t="s">
        <v>637</v>
      </c>
      <c r="C555" s="4">
        <v>0</v>
      </c>
      <c r="D555" s="4">
        <v>0</v>
      </c>
      <c r="E555" s="14">
        <v>1299738.24</v>
      </c>
      <c r="F555" s="14" t="e">
        <f t="shared" si="56"/>
        <v>#DIV/0!</v>
      </c>
    </row>
    <row r="556" spans="1:6" ht="35.25" customHeight="1">
      <c r="A556" s="222" t="s">
        <v>1232</v>
      </c>
      <c r="B556" s="223"/>
      <c r="C556" s="5">
        <f>C557</f>
        <v>0</v>
      </c>
      <c r="D556" s="5">
        <f>D557</f>
        <v>0</v>
      </c>
      <c r="E556" s="140">
        <f>E557</f>
        <v>0</v>
      </c>
      <c r="F556" s="14" t="e">
        <f>E556/D556*100</f>
        <v>#DIV/0!</v>
      </c>
    </row>
    <row r="557" spans="1:6" ht="21" customHeight="1">
      <c r="A557" s="41">
        <v>38</v>
      </c>
      <c r="B557" s="72" t="s">
        <v>580</v>
      </c>
      <c r="C557" s="4">
        <f aca="true" t="shared" si="59" ref="C557:E558">C558</f>
        <v>0</v>
      </c>
      <c r="D557" s="4">
        <f t="shared" si="59"/>
        <v>0</v>
      </c>
      <c r="E557" s="14">
        <f t="shared" si="59"/>
        <v>0</v>
      </c>
      <c r="F557" s="14" t="e">
        <f t="shared" si="56"/>
        <v>#DIV/0!</v>
      </c>
    </row>
    <row r="558" spans="1:6" ht="18" customHeight="1">
      <c r="A558" s="41">
        <v>386</v>
      </c>
      <c r="B558" s="3" t="s">
        <v>86</v>
      </c>
      <c r="C558" s="4">
        <f t="shared" si="59"/>
        <v>0</v>
      </c>
      <c r="D558" s="4">
        <f t="shared" si="59"/>
        <v>0</v>
      </c>
      <c r="E558" s="14">
        <f t="shared" si="59"/>
        <v>0</v>
      </c>
      <c r="F558" s="14" t="e">
        <f t="shared" si="56"/>
        <v>#DIV/0!</v>
      </c>
    </row>
    <row r="559" spans="1:6" ht="15" customHeight="1">
      <c r="A559" s="41">
        <v>3861</v>
      </c>
      <c r="B559" s="3" t="s">
        <v>638</v>
      </c>
      <c r="C559" s="4">
        <v>0</v>
      </c>
      <c r="D559" s="4">
        <v>0</v>
      </c>
      <c r="E559" s="14">
        <v>0</v>
      </c>
      <c r="F559" s="14" t="e">
        <f t="shared" si="56"/>
        <v>#DIV/0!</v>
      </c>
    </row>
    <row r="560" spans="1:6" ht="25.5" customHeight="1">
      <c r="A560" s="217" t="s">
        <v>1011</v>
      </c>
      <c r="B560" s="218"/>
      <c r="C560" s="5">
        <f>C568</f>
        <v>1000000</v>
      </c>
      <c r="D560" s="5">
        <f>D568</f>
        <v>1000000</v>
      </c>
      <c r="E560" s="140">
        <f>E568</f>
        <v>866230.24</v>
      </c>
      <c r="F560" s="14">
        <f t="shared" si="56"/>
        <v>86.623024</v>
      </c>
    </row>
    <row r="561" spans="1:6" ht="25.5" customHeight="1">
      <c r="A561" s="209" t="s">
        <v>1171</v>
      </c>
      <c r="B561" s="210"/>
      <c r="C561" s="64">
        <f>SUM(C562:C567)</f>
        <v>1000000</v>
      </c>
      <c r="D561" s="64">
        <f>SUM(D562:D567)</f>
        <v>1000000</v>
      </c>
      <c r="E561" s="138">
        <f>SUM(E562:E567)</f>
        <v>866230.24</v>
      </c>
      <c r="F561" s="14">
        <f aca="true" t="shared" si="60" ref="F561:F567">E561/D561*100</f>
        <v>86.623024</v>
      </c>
    </row>
    <row r="562" spans="1:6" ht="18" customHeight="1">
      <c r="A562" s="207" t="s">
        <v>1116</v>
      </c>
      <c r="B562" s="208"/>
      <c r="C562" s="4">
        <v>350000</v>
      </c>
      <c r="D562" s="4">
        <v>350000</v>
      </c>
      <c r="E562" s="14">
        <v>566230.24</v>
      </c>
      <c r="F562" s="14">
        <f t="shared" si="60"/>
        <v>161.78006857142856</v>
      </c>
    </row>
    <row r="563" spans="1:6" ht="18" customHeight="1">
      <c r="A563" s="207" t="s">
        <v>1117</v>
      </c>
      <c r="B563" s="208"/>
      <c r="C563" s="4">
        <v>0</v>
      </c>
      <c r="D563" s="4">
        <v>0</v>
      </c>
      <c r="E563" s="14">
        <v>0</v>
      </c>
      <c r="F563" s="14" t="e">
        <f t="shared" si="60"/>
        <v>#DIV/0!</v>
      </c>
    </row>
    <row r="564" spans="1:6" ht="18" customHeight="1">
      <c r="A564" s="207" t="s">
        <v>1118</v>
      </c>
      <c r="B564" s="208"/>
      <c r="C564" s="4">
        <v>650000</v>
      </c>
      <c r="D564" s="4">
        <v>650000</v>
      </c>
      <c r="E564" s="14">
        <v>300000</v>
      </c>
      <c r="F564" s="14">
        <f t="shared" si="60"/>
        <v>46.15384615384615</v>
      </c>
    </row>
    <row r="565" spans="1:6" ht="18" customHeight="1">
      <c r="A565" s="207" t="s">
        <v>1119</v>
      </c>
      <c r="B565" s="208"/>
      <c r="C565" s="4">
        <v>0</v>
      </c>
      <c r="D565" s="4">
        <v>0</v>
      </c>
      <c r="E565" s="14">
        <v>0</v>
      </c>
      <c r="F565" s="14" t="e">
        <f t="shared" si="60"/>
        <v>#DIV/0!</v>
      </c>
    </row>
    <row r="566" spans="1:6" ht="18" customHeight="1">
      <c r="A566" s="207" t="s">
        <v>1120</v>
      </c>
      <c r="B566" s="208"/>
      <c r="C566" s="4">
        <v>0</v>
      </c>
      <c r="D566" s="4">
        <v>0</v>
      </c>
      <c r="E566" s="14">
        <v>0</v>
      </c>
      <c r="F566" s="14" t="e">
        <f t="shared" si="60"/>
        <v>#DIV/0!</v>
      </c>
    </row>
    <row r="567" spans="1:6" ht="18" customHeight="1">
      <c r="A567" s="207" t="s">
        <v>1121</v>
      </c>
      <c r="B567" s="208"/>
      <c r="C567" s="4">
        <v>0</v>
      </c>
      <c r="D567" s="4">
        <v>0</v>
      </c>
      <c r="E567" s="14">
        <v>0</v>
      </c>
      <c r="F567" s="14" t="e">
        <f t="shared" si="60"/>
        <v>#DIV/0!</v>
      </c>
    </row>
    <row r="568" spans="1:6" ht="21" customHeight="1">
      <c r="A568" s="41">
        <v>42</v>
      </c>
      <c r="B568" s="3" t="s">
        <v>84</v>
      </c>
      <c r="C568" s="4">
        <f>C569</f>
        <v>1000000</v>
      </c>
      <c r="D568" s="4">
        <f>D569</f>
        <v>1000000</v>
      </c>
      <c r="E568" s="14">
        <f>E569</f>
        <v>866230.24</v>
      </c>
      <c r="F568" s="14">
        <f t="shared" si="56"/>
        <v>86.623024</v>
      </c>
    </row>
    <row r="569" spans="1:6" ht="18" customHeight="1">
      <c r="A569" s="41" t="s">
        <v>179</v>
      </c>
      <c r="B569" s="3" t="s">
        <v>85</v>
      </c>
      <c r="C569" s="4">
        <v>1000000</v>
      </c>
      <c r="D569" s="4">
        <v>1000000</v>
      </c>
      <c r="E569" s="14">
        <f>E570</f>
        <v>866230.24</v>
      </c>
      <c r="F569" s="14">
        <f t="shared" si="56"/>
        <v>86.623024</v>
      </c>
    </row>
    <row r="570" spans="1:6" ht="15" customHeight="1">
      <c r="A570" s="41" t="s">
        <v>180</v>
      </c>
      <c r="B570" s="3" t="s">
        <v>181</v>
      </c>
      <c r="C570" s="4">
        <v>0</v>
      </c>
      <c r="D570" s="4">
        <v>0</v>
      </c>
      <c r="E570" s="14">
        <v>866230.24</v>
      </c>
      <c r="F570" s="14" t="e">
        <f t="shared" si="56"/>
        <v>#DIV/0!</v>
      </c>
    </row>
    <row r="571" spans="1:6" ht="25.5" customHeight="1">
      <c r="A571" s="217" t="s">
        <v>1175</v>
      </c>
      <c r="B571" s="218"/>
      <c r="C571" s="5">
        <f>C579</f>
        <v>10000</v>
      </c>
      <c r="D571" s="5">
        <f>D579</f>
        <v>10000</v>
      </c>
      <c r="E571" s="140">
        <f>E579</f>
        <v>0</v>
      </c>
      <c r="F571" s="14">
        <f aca="true" t="shared" si="61" ref="F571:F581">E571/D571*100</f>
        <v>0</v>
      </c>
    </row>
    <row r="572" spans="1:6" ht="25.5" customHeight="1">
      <c r="A572" s="209" t="s">
        <v>1172</v>
      </c>
      <c r="B572" s="210"/>
      <c r="C572" s="64">
        <f>SUM(C573:C578)</f>
        <v>10000</v>
      </c>
      <c r="D572" s="64">
        <f>SUM(D573:D578)</f>
        <v>10000</v>
      </c>
      <c r="E572" s="138">
        <f>SUM(E573:E578)</f>
        <v>0</v>
      </c>
      <c r="F572" s="14">
        <f t="shared" si="61"/>
        <v>0</v>
      </c>
    </row>
    <row r="573" spans="1:6" ht="18" customHeight="1">
      <c r="A573" s="207" t="s">
        <v>1116</v>
      </c>
      <c r="B573" s="208"/>
      <c r="C573" s="4">
        <v>10000</v>
      </c>
      <c r="D573" s="4">
        <v>10000</v>
      </c>
      <c r="E573" s="14">
        <v>0</v>
      </c>
      <c r="F573" s="14">
        <f t="shared" si="61"/>
        <v>0</v>
      </c>
    </row>
    <row r="574" spans="1:6" ht="18" customHeight="1">
      <c r="A574" s="207" t="s">
        <v>1117</v>
      </c>
      <c r="B574" s="208"/>
      <c r="C574" s="4">
        <v>0</v>
      </c>
      <c r="D574" s="4">
        <v>0</v>
      </c>
      <c r="E574" s="14">
        <v>0</v>
      </c>
      <c r="F574" s="14" t="e">
        <f t="shared" si="61"/>
        <v>#DIV/0!</v>
      </c>
    </row>
    <row r="575" spans="1:6" ht="18" customHeight="1">
      <c r="A575" s="207" t="s">
        <v>1118</v>
      </c>
      <c r="B575" s="208"/>
      <c r="C575" s="4">
        <v>0</v>
      </c>
      <c r="D575" s="4">
        <v>0</v>
      </c>
      <c r="E575" s="14">
        <v>0</v>
      </c>
      <c r="F575" s="14" t="e">
        <f t="shared" si="61"/>
        <v>#DIV/0!</v>
      </c>
    </row>
    <row r="576" spans="1:6" ht="18" customHeight="1">
      <c r="A576" s="207" t="s">
        <v>1119</v>
      </c>
      <c r="B576" s="208"/>
      <c r="C576" s="4">
        <v>0</v>
      </c>
      <c r="D576" s="4">
        <v>0</v>
      </c>
      <c r="E576" s="14">
        <v>0</v>
      </c>
      <c r="F576" s="14" t="e">
        <f t="shared" si="61"/>
        <v>#DIV/0!</v>
      </c>
    </row>
    <row r="577" spans="1:6" ht="18" customHeight="1">
      <c r="A577" s="207" t="s">
        <v>1120</v>
      </c>
      <c r="B577" s="208"/>
      <c r="C577" s="4">
        <v>0</v>
      </c>
      <c r="D577" s="4">
        <v>0</v>
      </c>
      <c r="E577" s="14">
        <v>0</v>
      </c>
      <c r="F577" s="14" t="e">
        <f t="shared" si="61"/>
        <v>#DIV/0!</v>
      </c>
    </row>
    <row r="578" spans="1:6" ht="18" customHeight="1">
      <c r="A578" s="207" t="s">
        <v>1121</v>
      </c>
      <c r="B578" s="208"/>
      <c r="C578" s="4">
        <v>0</v>
      </c>
      <c r="D578" s="4">
        <v>0</v>
      </c>
      <c r="E578" s="14">
        <v>0</v>
      </c>
      <c r="F578" s="14" t="e">
        <f t="shared" si="61"/>
        <v>#DIV/0!</v>
      </c>
    </row>
    <row r="579" spans="1:6" ht="21" customHeight="1">
      <c r="A579" s="41">
        <v>42</v>
      </c>
      <c r="B579" s="3" t="s">
        <v>84</v>
      </c>
      <c r="C579" s="4">
        <f>C580</f>
        <v>10000</v>
      </c>
      <c r="D579" s="4">
        <f>D580</f>
        <v>10000</v>
      </c>
      <c r="E579" s="14">
        <f>E580</f>
        <v>0</v>
      </c>
      <c r="F579" s="14">
        <f t="shared" si="61"/>
        <v>0</v>
      </c>
    </row>
    <row r="580" spans="1:6" ht="18" customHeight="1">
      <c r="A580" s="41" t="s">
        <v>179</v>
      </c>
      <c r="B580" s="3" t="s">
        <v>85</v>
      </c>
      <c r="C580" s="4">
        <v>10000</v>
      </c>
      <c r="D580" s="4">
        <v>10000</v>
      </c>
      <c r="E580" s="14">
        <f>E581</f>
        <v>0</v>
      </c>
      <c r="F580" s="14">
        <f t="shared" si="61"/>
        <v>0</v>
      </c>
    </row>
    <row r="581" spans="1:6" ht="15" customHeight="1">
      <c r="A581" s="41" t="s">
        <v>180</v>
      </c>
      <c r="B581" s="3" t="s">
        <v>181</v>
      </c>
      <c r="C581" s="4">
        <v>0</v>
      </c>
      <c r="D581" s="4">
        <v>0</v>
      </c>
      <c r="E581" s="14">
        <v>0</v>
      </c>
      <c r="F581" s="14" t="e">
        <f t="shared" si="61"/>
        <v>#DIV/0!</v>
      </c>
    </row>
    <row r="582" spans="1:6" ht="25.5" customHeight="1">
      <c r="A582" s="217" t="s">
        <v>1173</v>
      </c>
      <c r="B582" s="218"/>
      <c r="C582" s="5">
        <f>C590</f>
        <v>80000</v>
      </c>
      <c r="D582" s="5">
        <f>D590</f>
        <v>80000</v>
      </c>
      <c r="E582" s="140">
        <f>E590</f>
        <v>73057.04</v>
      </c>
      <c r="F582" s="14">
        <f>E582/D582*100</f>
        <v>91.3213</v>
      </c>
    </row>
    <row r="583" spans="1:6" ht="25.5" customHeight="1">
      <c r="A583" s="209" t="s">
        <v>1174</v>
      </c>
      <c r="B583" s="210"/>
      <c r="C583" s="64">
        <f>SUM(C584:C589)</f>
        <v>80000</v>
      </c>
      <c r="D583" s="64">
        <f>SUM(D584:D589)</f>
        <v>80000</v>
      </c>
      <c r="E583" s="138">
        <f>SUM(E584:E589)</f>
        <v>73057.04</v>
      </c>
      <c r="F583" s="14">
        <f aca="true" t="shared" si="62" ref="F583:F589">E583/D583*100</f>
        <v>91.3213</v>
      </c>
    </row>
    <row r="584" spans="1:6" ht="18" customHeight="1">
      <c r="A584" s="207" t="s">
        <v>1116</v>
      </c>
      <c r="B584" s="208"/>
      <c r="C584" s="4">
        <v>80000</v>
      </c>
      <c r="D584" s="4">
        <v>80000</v>
      </c>
      <c r="E584" s="14">
        <v>73057.04</v>
      </c>
      <c r="F584" s="14">
        <f t="shared" si="62"/>
        <v>91.3213</v>
      </c>
    </row>
    <row r="585" spans="1:6" ht="18" customHeight="1">
      <c r="A585" s="207" t="s">
        <v>1117</v>
      </c>
      <c r="B585" s="208"/>
      <c r="C585" s="4">
        <v>0</v>
      </c>
      <c r="D585" s="4">
        <v>0</v>
      </c>
      <c r="E585" s="14">
        <v>0</v>
      </c>
      <c r="F585" s="14" t="e">
        <f t="shared" si="62"/>
        <v>#DIV/0!</v>
      </c>
    </row>
    <row r="586" spans="1:6" ht="18" customHeight="1">
      <c r="A586" s="207" t="s">
        <v>1118</v>
      </c>
      <c r="B586" s="208"/>
      <c r="C586" s="4">
        <v>0</v>
      </c>
      <c r="D586" s="4">
        <v>0</v>
      </c>
      <c r="E586" s="14">
        <v>0</v>
      </c>
      <c r="F586" s="14" t="e">
        <f t="shared" si="62"/>
        <v>#DIV/0!</v>
      </c>
    </row>
    <row r="587" spans="1:6" ht="18" customHeight="1">
      <c r="A587" s="207" t="s">
        <v>1119</v>
      </c>
      <c r="B587" s="208"/>
      <c r="C587" s="4">
        <v>0</v>
      </c>
      <c r="D587" s="4">
        <v>0</v>
      </c>
      <c r="E587" s="14">
        <v>0</v>
      </c>
      <c r="F587" s="14" t="e">
        <f t="shared" si="62"/>
        <v>#DIV/0!</v>
      </c>
    </row>
    <row r="588" spans="1:6" ht="18" customHeight="1">
      <c r="A588" s="207" t="s">
        <v>1120</v>
      </c>
      <c r="B588" s="208"/>
      <c r="C588" s="4">
        <v>0</v>
      </c>
      <c r="D588" s="4">
        <v>0</v>
      </c>
      <c r="E588" s="14">
        <v>0</v>
      </c>
      <c r="F588" s="14" t="e">
        <f t="shared" si="62"/>
        <v>#DIV/0!</v>
      </c>
    </row>
    <row r="589" spans="1:6" ht="18" customHeight="1">
      <c r="A589" s="207" t="s">
        <v>1121</v>
      </c>
      <c r="B589" s="208"/>
      <c r="C589" s="4">
        <v>0</v>
      </c>
      <c r="D589" s="4">
        <v>0</v>
      </c>
      <c r="E589" s="14">
        <v>0</v>
      </c>
      <c r="F589" s="14" t="e">
        <f t="shared" si="62"/>
        <v>#DIV/0!</v>
      </c>
    </row>
    <row r="590" spans="1:6" ht="21" customHeight="1">
      <c r="A590" s="41">
        <v>42</v>
      </c>
      <c r="B590" s="3" t="s">
        <v>84</v>
      </c>
      <c r="C590" s="4">
        <f>C591</f>
        <v>80000</v>
      </c>
      <c r="D590" s="4">
        <f>D591</f>
        <v>80000</v>
      </c>
      <c r="E590" s="14">
        <f>E591</f>
        <v>73057.04</v>
      </c>
      <c r="F590" s="14">
        <f>E590/D590*100</f>
        <v>91.3213</v>
      </c>
    </row>
    <row r="591" spans="1:6" ht="18" customHeight="1">
      <c r="A591" s="41" t="s">
        <v>176</v>
      </c>
      <c r="B591" s="3" t="s">
        <v>177</v>
      </c>
      <c r="C591" s="4">
        <v>80000</v>
      </c>
      <c r="D591" s="4">
        <v>80000</v>
      </c>
      <c r="E591" s="14">
        <f>E592</f>
        <v>73057.04</v>
      </c>
      <c r="F591" s="14">
        <f>E591/D591*100</f>
        <v>91.3213</v>
      </c>
    </row>
    <row r="592" spans="1:6" ht="15" customHeight="1">
      <c r="A592" s="41" t="s">
        <v>178</v>
      </c>
      <c r="B592" s="3" t="s">
        <v>784</v>
      </c>
      <c r="C592" s="4">
        <v>0</v>
      </c>
      <c r="D592" s="4">
        <v>0</v>
      </c>
      <c r="E592" s="14">
        <v>73057.04</v>
      </c>
      <c r="F592" s="14" t="e">
        <f>E592/D592*100</f>
        <v>#DIV/0!</v>
      </c>
    </row>
    <row r="593" spans="1:6" ht="30" customHeight="1">
      <c r="A593" s="219" t="s">
        <v>1012</v>
      </c>
      <c r="B593" s="220"/>
      <c r="C593" s="63">
        <f>C594+C605+C616</f>
        <v>1216000</v>
      </c>
      <c r="D593" s="63">
        <f>D594+D605+D616</f>
        <v>1216000</v>
      </c>
      <c r="E593" s="137">
        <f>E594+E605+E616</f>
        <v>1079280</v>
      </c>
      <c r="F593" s="14">
        <f t="shared" si="56"/>
        <v>88.75657894736842</v>
      </c>
    </row>
    <row r="594" spans="1:6" ht="25.5" customHeight="1">
      <c r="A594" s="217" t="s">
        <v>1013</v>
      </c>
      <c r="B594" s="218"/>
      <c r="C594" s="5">
        <f>C602</f>
        <v>666000</v>
      </c>
      <c r="D594" s="5">
        <f>D602</f>
        <v>666000</v>
      </c>
      <c r="E594" s="140">
        <f>E602</f>
        <v>660000</v>
      </c>
      <c r="F594" s="14">
        <f t="shared" si="56"/>
        <v>99.09909909909909</v>
      </c>
    </row>
    <row r="595" spans="1:6" ht="25.5" customHeight="1">
      <c r="A595" s="209" t="s">
        <v>1176</v>
      </c>
      <c r="B595" s="210"/>
      <c r="C595" s="64">
        <f>SUM(C596:C601)</f>
        <v>666000</v>
      </c>
      <c r="D595" s="64">
        <f>SUM(D596:D601)</f>
        <v>666000</v>
      </c>
      <c r="E595" s="138">
        <f>SUM(E596:E601)</f>
        <v>660000</v>
      </c>
      <c r="F595" s="14">
        <f t="shared" si="56"/>
        <v>99.09909909909909</v>
      </c>
    </row>
    <row r="596" spans="1:6" ht="18" customHeight="1">
      <c r="A596" s="207" t="s">
        <v>1116</v>
      </c>
      <c r="B596" s="208"/>
      <c r="C596" s="4">
        <v>346000</v>
      </c>
      <c r="D596" s="4">
        <v>346000</v>
      </c>
      <c r="E596" s="14">
        <v>486634.94</v>
      </c>
      <c r="F596" s="14">
        <f t="shared" si="56"/>
        <v>140.64593641618498</v>
      </c>
    </row>
    <row r="597" spans="1:6" ht="18" customHeight="1">
      <c r="A597" s="207" t="s">
        <v>1117</v>
      </c>
      <c r="B597" s="208"/>
      <c r="C597" s="4">
        <v>0</v>
      </c>
      <c r="D597" s="4">
        <v>0</v>
      </c>
      <c r="E597" s="14">
        <v>0</v>
      </c>
      <c r="F597" s="14" t="e">
        <f t="shared" si="56"/>
        <v>#DIV/0!</v>
      </c>
    </row>
    <row r="598" spans="1:6" ht="18" customHeight="1">
      <c r="A598" s="207" t="s">
        <v>1118</v>
      </c>
      <c r="B598" s="208"/>
      <c r="C598" s="4">
        <v>320000</v>
      </c>
      <c r="D598" s="4">
        <v>320000</v>
      </c>
      <c r="E598" s="14">
        <v>173365.06</v>
      </c>
      <c r="F598" s="14">
        <f t="shared" si="56"/>
        <v>54.17658125</v>
      </c>
    </row>
    <row r="599" spans="1:6" ht="18" customHeight="1">
      <c r="A599" s="207" t="s">
        <v>1119</v>
      </c>
      <c r="B599" s="208"/>
      <c r="C599" s="4">
        <v>0</v>
      </c>
      <c r="D599" s="4">
        <v>0</v>
      </c>
      <c r="E599" s="14">
        <v>0</v>
      </c>
      <c r="F599" s="14" t="e">
        <f t="shared" si="56"/>
        <v>#DIV/0!</v>
      </c>
    </row>
    <row r="600" spans="1:6" ht="18" customHeight="1">
      <c r="A600" s="207" t="s">
        <v>1120</v>
      </c>
      <c r="B600" s="208"/>
      <c r="C600" s="4">
        <v>0</v>
      </c>
      <c r="D600" s="4">
        <v>0</v>
      </c>
      <c r="E600" s="14">
        <v>0</v>
      </c>
      <c r="F600" s="14" t="e">
        <f t="shared" si="56"/>
        <v>#DIV/0!</v>
      </c>
    </row>
    <row r="601" spans="1:6" ht="18" customHeight="1">
      <c r="A601" s="207" t="s">
        <v>1121</v>
      </c>
      <c r="B601" s="208"/>
      <c r="C601" s="4">
        <v>0</v>
      </c>
      <c r="D601" s="4">
        <v>0</v>
      </c>
      <c r="E601" s="14">
        <v>0</v>
      </c>
      <c r="F601" s="14" t="e">
        <f t="shared" si="56"/>
        <v>#DIV/0!</v>
      </c>
    </row>
    <row r="602" spans="1:6" ht="21" customHeight="1">
      <c r="A602" s="41">
        <v>41</v>
      </c>
      <c r="B602" s="3" t="s">
        <v>82</v>
      </c>
      <c r="C602" s="4">
        <f aca="true" t="shared" si="63" ref="C602:E603">C603</f>
        <v>666000</v>
      </c>
      <c r="D602" s="4">
        <f t="shared" si="63"/>
        <v>666000</v>
      </c>
      <c r="E602" s="14">
        <f t="shared" si="63"/>
        <v>660000</v>
      </c>
      <c r="F602" s="14">
        <f t="shared" si="56"/>
        <v>99.09909909909909</v>
      </c>
    </row>
    <row r="603" spans="1:6" ht="18" customHeight="1">
      <c r="A603" s="41">
        <v>411</v>
      </c>
      <c r="B603" s="3" t="s">
        <v>83</v>
      </c>
      <c r="C603" s="4">
        <v>666000</v>
      </c>
      <c r="D603" s="4">
        <v>666000</v>
      </c>
      <c r="E603" s="14">
        <f t="shared" si="63"/>
        <v>660000</v>
      </c>
      <c r="F603" s="14">
        <f t="shared" si="56"/>
        <v>99.09909909909909</v>
      </c>
    </row>
    <row r="604" spans="1:6" ht="15" customHeight="1">
      <c r="A604" s="41">
        <v>4111</v>
      </c>
      <c r="B604" s="3" t="s">
        <v>352</v>
      </c>
      <c r="C604" s="75">
        <v>0</v>
      </c>
      <c r="D604" s="75">
        <v>0</v>
      </c>
      <c r="E604" s="141">
        <v>660000</v>
      </c>
      <c r="F604" s="14" t="e">
        <f t="shared" si="56"/>
        <v>#DIV/0!</v>
      </c>
    </row>
    <row r="605" spans="1:6" ht="25.5" customHeight="1">
      <c r="A605" s="217" t="s">
        <v>1014</v>
      </c>
      <c r="B605" s="218"/>
      <c r="C605" s="5">
        <f>C613</f>
        <v>125000</v>
      </c>
      <c r="D605" s="5">
        <f>D613</f>
        <v>125000</v>
      </c>
      <c r="E605" s="140">
        <f>E613</f>
        <v>123062.5</v>
      </c>
      <c r="F605" s="14">
        <f t="shared" si="56"/>
        <v>98.45</v>
      </c>
    </row>
    <row r="606" spans="1:6" ht="25.5" customHeight="1">
      <c r="A606" s="209" t="s">
        <v>1177</v>
      </c>
      <c r="B606" s="210"/>
      <c r="C606" s="64">
        <f>SUM(C607:C612)</f>
        <v>125000</v>
      </c>
      <c r="D606" s="64">
        <f>SUM(D607:D612)</f>
        <v>125000</v>
      </c>
      <c r="E606" s="138">
        <f>SUM(E607:E612)</f>
        <v>123062.5</v>
      </c>
      <c r="F606" s="14">
        <f aca="true" t="shared" si="64" ref="F606:F612">E606/D606*100</f>
        <v>98.45</v>
      </c>
    </row>
    <row r="607" spans="1:6" ht="18" customHeight="1">
      <c r="A607" s="207" t="s">
        <v>1116</v>
      </c>
      <c r="B607" s="208"/>
      <c r="C607" s="4">
        <v>75000</v>
      </c>
      <c r="D607" s="4">
        <v>75000</v>
      </c>
      <c r="E607" s="14">
        <v>123062.5</v>
      </c>
      <c r="F607" s="14">
        <f t="shared" si="64"/>
        <v>164.08333333333334</v>
      </c>
    </row>
    <row r="608" spans="1:6" ht="18" customHeight="1">
      <c r="A608" s="207" t="s">
        <v>1117</v>
      </c>
      <c r="B608" s="208"/>
      <c r="C608" s="4">
        <v>0</v>
      </c>
      <c r="D608" s="4">
        <v>0</v>
      </c>
      <c r="E608" s="14">
        <v>0</v>
      </c>
      <c r="F608" s="14" t="e">
        <f t="shared" si="64"/>
        <v>#DIV/0!</v>
      </c>
    </row>
    <row r="609" spans="1:6" ht="18" customHeight="1">
      <c r="A609" s="207" t="s">
        <v>1118</v>
      </c>
      <c r="B609" s="208"/>
      <c r="C609" s="4">
        <v>50000</v>
      </c>
      <c r="D609" s="4">
        <v>50000</v>
      </c>
      <c r="E609" s="14">
        <v>0</v>
      </c>
      <c r="F609" s="14">
        <f t="shared" si="64"/>
        <v>0</v>
      </c>
    </row>
    <row r="610" spans="1:6" ht="18" customHeight="1">
      <c r="A610" s="207" t="s">
        <v>1119</v>
      </c>
      <c r="B610" s="208"/>
      <c r="C610" s="4">
        <v>0</v>
      </c>
      <c r="D610" s="4">
        <v>0</v>
      </c>
      <c r="E610" s="14">
        <v>0</v>
      </c>
      <c r="F610" s="14" t="e">
        <f t="shared" si="64"/>
        <v>#DIV/0!</v>
      </c>
    </row>
    <row r="611" spans="1:6" ht="18" customHeight="1">
      <c r="A611" s="207" t="s">
        <v>1120</v>
      </c>
      <c r="B611" s="208"/>
      <c r="C611" s="4">
        <v>0</v>
      </c>
      <c r="D611" s="4">
        <v>0</v>
      </c>
      <c r="E611" s="14">
        <v>0</v>
      </c>
      <c r="F611" s="14" t="e">
        <f t="shared" si="64"/>
        <v>#DIV/0!</v>
      </c>
    </row>
    <row r="612" spans="1:6" ht="18" customHeight="1">
      <c r="A612" s="207" t="s">
        <v>1121</v>
      </c>
      <c r="B612" s="208"/>
      <c r="C612" s="4">
        <v>0</v>
      </c>
      <c r="D612" s="4">
        <v>0</v>
      </c>
      <c r="E612" s="14">
        <v>0</v>
      </c>
      <c r="F612" s="14" t="e">
        <f t="shared" si="64"/>
        <v>#DIV/0!</v>
      </c>
    </row>
    <row r="613" spans="1:6" ht="21" customHeight="1">
      <c r="A613" s="41">
        <v>42</v>
      </c>
      <c r="B613" s="3" t="s">
        <v>634</v>
      </c>
      <c r="C613" s="4">
        <f aca="true" t="shared" si="65" ref="C613:E614">C614</f>
        <v>125000</v>
      </c>
      <c r="D613" s="4">
        <f t="shared" si="65"/>
        <v>125000</v>
      </c>
      <c r="E613" s="14">
        <f t="shared" si="65"/>
        <v>123062.5</v>
      </c>
      <c r="F613" s="14">
        <f t="shared" si="56"/>
        <v>98.45</v>
      </c>
    </row>
    <row r="614" spans="1:6" ht="18" customHeight="1">
      <c r="A614" s="41" t="s">
        <v>179</v>
      </c>
      <c r="B614" s="3" t="s">
        <v>85</v>
      </c>
      <c r="C614" s="4">
        <v>125000</v>
      </c>
      <c r="D614" s="4">
        <v>125000</v>
      </c>
      <c r="E614" s="14">
        <f t="shared" si="65"/>
        <v>123062.5</v>
      </c>
      <c r="F614" s="14">
        <f t="shared" si="56"/>
        <v>98.45</v>
      </c>
    </row>
    <row r="615" spans="1:6" ht="15" customHeight="1">
      <c r="A615" s="41" t="s">
        <v>310</v>
      </c>
      <c r="B615" s="3" t="s">
        <v>311</v>
      </c>
      <c r="C615" s="4">
        <v>0</v>
      </c>
      <c r="D615" s="4">
        <v>0</v>
      </c>
      <c r="E615" s="14">
        <v>123062.5</v>
      </c>
      <c r="F615" s="14" t="e">
        <f t="shared" si="56"/>
        <v>#DIV/0!</v>
      </c>
    </row>
    <row r="616" spans="1:6" ht="25.5" customHeight="1">
      <c r="A616" s="222" t="s">
        <v>1015</v>
      </c>
      <c r="B616" s="223"/>
      <c r="C616" s="5">
        <f>C624</f>
        <v>425000</v>
      </c>
      <c r="D616" s="5">
        <f>D624</f>
        <v>425000</v>
      </c>
      <c r="E616" s="140">
        <f>E624</f>
        <v>296217.5</v>
      </c>
      <c r="F616" s="14">
        <f>E616/D616*100</f>
        <v>69.69823529411765</v>
      </c>
    </row>
    <row r="617" spans="1:6" ht="25.5" customHeight="1">
      <c r="A617" s="209" t="s">
        <v>1178</v>
      </c>
      <c r="B617" s="210"/>
      <c r="C617" s="64">
        <f>SUM(C618:C623)</f>
        <v>425000</v>
      </c>
      <c r="D617" s="64">
        <f>SUM(D618:D623)</f>
        <v>425000</v>
      </c>
      <c r="E617" s="138">
        <f>SUM(E618:E623)</f>
        <v>296217.5</v>
      </c>
      <c r="F617" s="14">
        <f aca="true" t="shared" si="66" ref="F617:F623">E617/D617*100</f>
        <v>69.69823529411765</v>
      </c>
    </row>
    <row r="618" spans="1:6" ht="18" customHeight="1">
      <c r="A618" s="207" t="s">
        <v>1116</v>
      </c>
      <c r="B618" s="208"/>
      <c r="C618" s="4">
        <v>425000</v>
      </c>
      <c r="D618" s="4">
        <v>425000</v>
      </c>
      <c r="E618" s="14">
        <v>296217.5</v>
      </c>
      <c r="F618" s="14">
        <f t="shared" si="66"/>
        <v>69.69823529411765</v>
      </c>
    </row>
    <row r="619" spans="1:6" ht="18" customHeight="1">
      <c r="A619" s="207" t="s">
        <v>1117</v>
      </c>
      <c r="B619" s="208"/>
      <c r="C619" s="4">
        <v>0</v>
      </c>
      <c r="D619" s="4">
        <v>0</v>
      </c>
      <c r="E619" s="14">
        <v>0</v>
      </c>
      <c r="F619" s="14" t="e">
        <f t="shared" si="66"/>
        <v>#DIV/0!</v>
      </c>
    </row>
    <row r="620" spans="1:6" ht="18" customHeight="1">
      <c r="A620" s="207" t="s">
        <v>1118</v>
      </c>
      <c r="B620" s="208"/>
      <c r="C620" s="4">
        <v>0</v>
      </c>
      <c r="D620" s="4">
        <v>0</v>
      </c>
      <c r="E620" s="14">
        <v>0</v>
      </c>
      <c r="F620" s="14" t="e">
        <f t="shared" si="66"/>
        <v>#DIV/0!</v>
      </c>
    </row>
    <row r="621" spans="1:6" ht="18" customHeight="1">
      <c r="A621" s="207" t="s">
        <v>1119</v>
      </c>
      <c r="B621" s="208"/>
      <c r="C621" s="4">
        <v>0</v>
      </c>
      <c r="D621" s="4">
        <v>0</v>
      </c>
      <c r="E621" s="14">
        <v>0</v>
      </c>
      <c r="F621" s="14" t="e">
        <f t="shared" si="66"/>
        <v>#DIV/0!</v>
      </c>
    </row>
    <row r="622" spans="1:6" ht="18" customHeight="1">
      <c r="A622" s="207" t="s">
        <v>1120</v>
      </c>
      <c r="B622" s="208"/>
      <c r="C622" s="4">
        <v>0</v>
      </c>
      <c r="D622" s="4">
        <v>0</v>
      </c>
      <c r="E622" s="14">
        <v>0</v>
      </c>
      <c r="F622" s="14" t="e">
        <f t="shared" si="66"/>
        <v>#DIV/0!</v>
      </c>
    </row>
    <row r="623" spans="1:6" ht="18" customHeight="1">
      <c r="A623" s="207" t="s">
        <v>1121</v>
      </c>
      <c r="B623" s="208"/>
      <c r="C623" s="4">
        <v>0</v>
      </c>
      <c r="D623" s="4">
        <v>0</v>
      </c>
      <c r="E623" s="14">
        <v>0</v>
      </c>
      <c r="F623" s="14" t="e">
        <f t="shared" si="66"/>
        <v>#DIV/0!</v>
      </c>
    </row>
    <row r="624" spans="1:6" ht="21" customHeight="1">
      <c r="A624" s="41">
        <v>32</v>
      </c>
      <c r="B624" s="3" t="s">
        <v>64</v>
      </c>
      <c r="C624" s="4">
        <f>C625</f>
        <v>425000</v>
      </c>
      <c r="D624" s="4">
        <f>D625</f>
        <v>425000</v>
      </c>
      <c r="E624" s="14">
        <f>E625</f>
        <v>296217.5</v>
      </c>
      <c r="F624" s="14">
        <f>E624/D624*100</f>
        <v>69.69823529411765</v>
      </c>
    </row>
    <row r="625" spans="1:6" ht="18" customHeight="1">
      <c r="A625" s="41">
        <v>323</v>
      </c>
      <c r="B625" s="3" t="s">
        <v>0</v>
      </c>
      <c r="C625" s="4">
        <v>425000</v>
      </c>
      <c r="D625" s="4">
        <v>425000</v>
      </c>
      <c r="E625" s="14">
        <f>SUM(E626:E626)</f>
        <v>296217.5</v>
      </c>
      <c r="F625" s="14">
        <f>E625/D625*100</f>
        <v>69.69823529411765</v>
      </c>
    </row>
    <row r="626" spans="1:6" ht="15" customHeight="1">
      <c r="A626" s="41">
        <v>3232</v>
      </c>
      <c r="B626" s="3" t="s">
        <v>581</v>
      </c>
      <c r="C626" s="4">
        <v>0</v>
      </c>
      <c r="D626" s="4">
        <v>0</v>
      </c>
      <c r="E626" s="14">
        <v>296217.5</v>
      </c>
      <c r="F626" s="14" t="e">
        <f>E626/D626*100</f>
        <v>#DIV/0!</v>
      </c>
    </row>
    <row r="627" spans="1:6" ht="30" customHeight="1">
      <c r="A627" s="219" t="s">
        <v>1016</v>
      </c>
      <c r="B627" s="220"/>
      <c r="C627" s="63">
        <f>C628+C643+C657</f>
        <v>2155000</v>
      </c>
      <c r="D627" s="63">
        <f>D628+D643+D657</f>
        <v>2209740</v>
      </c>
      <c r="E627" s="137">
        <f>E628+E643+E657</f>
        <v>1884846.39</v>
      </c>
      <c r="F627" s="14">
        <f t="shared" si="56"/>
        <v>85.29720193325912</v>
      </c>
    </row>
    <row r="628" spans="1:6" ht="25.5" customHeight="1">
      <c r="A628" s="222" t="s">
        <v>1017</v>
      </c>
      <c r="B628" s="223"/>
      <c r="C628" s="5">
        <f>C636</f>
        <v>1190000</v>
      </c>
      <c r="D628" s="5">
        <f>D636</f>
        <v>1190000</v>
      </c>
      <c r="E628" s="140">
        <f>E636</f>
        <v>1096405.17</v>
      </c>
      <c r="F628" s="14">
        <f t="shared" si="56"/>
        <v>92.13488823529411</v>
      </c>
    </row>
    <row r="629" spans="1:6" ht="25.5" customHeight="1">
      <c r="A629" s="209" t="s">
        <v>1179</v>
      </c>
      <c r="B629" s="210"/>
      <c r="C629" s="64">
        <f>SUM(C630:C635)</f>
        <v>1190000</v>
      </c>
      <c r="D629" s="64">
        <f>SUM(D630:D635)</f>
        <v>1190000</v>
      </c>
      <c r="E629" s="138">
        <f>SUM(E630:E635)</f>
        <v>1096405.17</v>
      </c>
      <c r="F629" s="14">
        <f t="shared" si="56"/>
        <v>92.13488823529411</v>
      </c>
    </row>
    <row r="630" spans="1:6" ht="18" customHeight="1">
      <c r="A630" s="207" t="s">
        <v>1116</v>
      </c>
      <c r="B630" s="208"/>
      <c r="C630" s="4">
        <v>90000</v>
      </c>
      <c r="D630" s="4">
        <v>90000</v>
      </c>
      <c r="E630" s="14">
        <v>0</v>
      </c>
      <c r="F630" s="14">
        <f t="shared" si="56"/>
        <v>0</v>
      </c>
    </row>
    <row r="631" spans="1:6" ht="18" customHeight="1">
      <c r="A631" s="207" t="s">
        <v>1117</v>
      </c>
      <c r="B631" s="208"/>
      <c r="C631" s="4">
        <v>0</v>
      </c>
      <c r="D631" s="4">
        <v>0</v>
      </c>
      <c r="E631" s="14">
        <v>0</v>
      </c>
      <c r="F631" s="14" t="e">
        <f t="shared" si="56"/>
        <v>#DIV/0!</v>
      </c>
    </row>
    <row r="632" spans="1:6" ht="18" customHeight="1">
      <c r="A632" s="207" t="s">
        <v>1118</v>
      </c>
      <c r="B632" s="208"/>
      <c r="C632" s="4">
        <v>850000</v>
      </c>
      <c r="D632" s="4">
        <v>850000</v>
      </c>
      <c r="E632" s="14">
        <v>846405.17</v>
      </c>
      <c r="F632" s="14">
        <f t="shared" si="56"/>
        <v>99.57707882352942</v>
      </c>
    </row>
    <row r="633" spans="1:6" ht="18" customHeight="1">
      <c r="A633" s="207" t="s">
        <v>1119</v>
      </c>
      <c r="B633" s="208"/>
      <c r="C633" s="4">
        <v>250000</v>
      </c>
      <c r="D633" s="4">
        <v>250000</v>
      </c>
      <c r="E633" s="14">
        <v>250000</v>
      </c>
      <c r="F633" s="14">
        <f t="shared" si="56"/>
        <v>100</v>
      </c>
    </row>
    <row r="634" spans="1:6" ht="18" customHeight="1">
      <c r="A634" s="207" t="s">
        <v>1120</v>
      </c>
      <c r="B634" s="208"/>
      <c r="C634" s="4">
        <v>0</v>
      </c>
      <c r="D634" s="4">
        <v>0</v>
      </c>
      <c r="E634" s="14">
        <v>0</v>
      </c>
      <c r="F634" s="14" t="e">
        <f t="shared" si="56"/>
        <v>#DIV/0!</v>
      </c>
    </row>
    <row r="635" spans="1:6" ht="18" customHeight="1">
      <c r="A635" s="207" t="s">
        <v>1121</v>
      </c>
      <c r="B635" s="208"/>
      <c r="C635" s="4">
        <v>0</v>
      </c>
      <c r="D635" s="4">
        <v>0</v>
      </c>
      <c r="E635" s="14">
        <v>0</v>
      </c>
      <c r="F635" s="14" t="e">
        <f t="shared" si="56"/>
        <v>#DIV/0!</v>
      </c>
    </row>
    <row r="636" spans="1:6" ht="21" customHeight="1">
      <c r="A636" s="41">
        <v>32</v>
      </c>
      <c r="B636" s="3" t="s">
        <v>64</v>
      </c>
      <c r="C636" s="4">
        <f>C637+C640</f>
        <v>1190000</v>
      </c>
      <c r="D636" s="4">
        <f>D637+D640</f>
        <v>1190000</v>
      </c>
      <c r="E636" s="14">
        <f>E637+E640</f>
        <v>1096405.17</v>
      </c>
      <c r="F636" s="14">
        <f t="shared" si="56"/>
        <v>92.13488823529411</v>
      </c>
    </row>
    <row r="637" spans="1:6" ht="18" customHeight="1">
      <c r="A637" s="41">
        <v>322</v>
      </c>
      <c r="B637" s="3" t="s">
        <v>71</v>
      </c>
      <c r="C637" s="4">
        <v>250000</v>
      </c>
      <c r="D637" s="4">
        <v>250000</v>
      </c>
      <c r="E637" s="14">
        <f>E638+E639</f>
        <v>159582.48</v>
      </c>
      <c r="F637" s="14">
        <f t="shared" si="56"/>
        <v>63.832992</v>
      </c>
    </row>
    <row r="638" spans="1:6" ht="15" customHeight="1">
      <c r="A638" s="41" t="s">
        <v>285</v>
      </c>
      <c r="B638" s="3" t="s">
        <v>286</v>
      </c>
      <c r="C638" s="4">
        <v>0</v>
      </c>
      <c r="D638" s="4">
        <v>0</v>
      </c>
      <c r="E638" s="14">
        <v>57450.63</v>
      </c>
      <c r="F638" s="14" t="e">
        <f>E638/D638*100</f>
        <v>#DIV/0!</v>
      </c>
    </row>
    <row r="639" spans="1:6" ht="15" customHeight="1">
      <c r="A639" s="41">
        <v>3224</v>
      </c>
      <c r="B639" s="3" t="s">
        <v>91</v>
      </c>
      <c r="C639" s="4">
        <v>0</v>
      </c>
      <c r="D639" s="4">
        <v>0</v>
      </c>
      <c r="E639" s="14">
        <v>102131.85</v>
      </c>
      <c r="F639" s="14" t="e">
        <f t="shared" si="56"/>
        <v>#DIV/0!</v>
      </c>
    </row>
    <row r="640" spans="1:6" ht="18" customHeight="1">
      <c r="A640" s="41">
        <v>323</v>
      </c>
      <c r="B640" s="3" t="s">
        <v>0</v>
      </c>
      <c r="C640" s="4">
        <v>940000</v>
      </c>
      <c r="D640" s="4">
        <v>940000</v>
      </c>
      <c r="E640" s="14">
        <f>E641+E642</f>
        <v>936822.69</v>
      </c>
      <c r="F640" s="14">
        <f t="shared" si="56"/>
        <v>99.66198829787234</v>
      </c>
    </row>
    <row r="641" spans="1:6" ht="15" customHeight="1">
      <c r="A641" s="41">
        <v>3232</v>
      </c>
      <c r="B641" s="3" t="s">
        <v>92</v>
      </c>
      <c r="C641" s="4">
        <v>0</v>
      </c>
      <c r="D641" s="4">
        <v>0</v>
      </c>
      <c r="E641" s="14">
        <v>824697.69</v>
      </c>
      <c r="F641" s="14" t="e">
        <f t="shared" si="56"/>
        <v>#DIV/0!</v>
      </c>
    </row>
    <row r="642" spans="1:6" ht="15" customHeight="1">
      <c r="A642" s="41" t="s">
        <v>35</v>
      </c>
      <c r="B642" s="3" t="s">
        <v>287</v>
      </c>
      <c r="C642" s="4">
        <v>0</v>
      </c>
      <c r="D642" s="4">
        <v>0</v>
      </c>
      <c r="E642" s="14">
        <v>112125</v>
      </c>
      <c r="F642" s="14" t="e">
        <f>E642/D642*100</f>
        <v>#DIV/0!</v>
      </c>
    </row>
    <row r="643" spans="1:6" ht="25.5" customHeight="1">
      <c r="A643" s="242" t="s">
        <v>1018</v>
      </c>
      <c r="B643" s="243"/>
      <c r="C643" s="5">
        <f>C651</f>
        <v>765000</v>
      </c>
      <c r="D643" s="5">
        <f>D651</f>
        <v>819740</v>
      </c>
      <c r="E643" s="140">
        <f>E651</f>
        <v>788441.22</v>
      </c>
      <c r="F643" s="14">
        <f t="shared" si="56"/>
        <v>96.18186498157952</v>
      </c>
    </row>
    <row r="644" spans="1:6" ht="25.5" customHeight="1">
      <c r="A644" s="209" t="s">
        <v>1180</v>
      </c>
      <c r="B644" s="210"/>
      <c r="C644" s="64">
        <f>SUM(C645:C650)</f>
        <v>765000</v>
      </c>
      <c r="D644" s="64">
        <f>SUM(D645:D650)</f>
        <v>819740</v>
      </c>
      <c r="E644" s="138">
        <f>SUM(E645:E650)</f>
        <v>788441.22</v>
      </c>
      <c r="F644" s="14">
        <f aca="true" t="shared" si="67" ref="F644:F650">E644/D644*100</f>
        <v>96.18186498157952</v>
      </c>
    </row>
    <row r="645" spans="1:6" ht="18" customHeight="1">
      <c r="A645" s="207" t="s">
        <v>1116</v>
      </c>
      <c r="B645" s="208"/>
      <c r="C645" s="4">
        <v>215000</v>
      </c>
      <c r="D645" s="4">
        <v>269740</v>
      </c>
      <c r="E645" s="14">
        <v>0</v>
      </c>
      <c r="F645" s="14">
        <f t="shared" si="67"/>
        <v>0</v>
      </c>
    </row>
    <row r="646" spans="1:6" ht="18" customHeight="1">
      <c r="A646" s="207" t="s">
        <v>1117</v>
      </c>
      <c r="B646" s="208"/>
      <c r="C646" s="4">
        <v>0</v>
      </c>
      <c r="D646" s="4">
        <v>0</v>
      </c>
      <c r="E646" s="14">
        <v>0</v>
      </c>
      <c r="F646" s="14" t="e">
        <f t="shared" si="67"/>
        <v>#DIV/0!</v>
      </c>
    </row>
    <row r="647" spans="1:6" ht="18" customHeight="1">
      <c r="A647" s="207" t="s">
        <v>1118</v>
      </c>
      <c r="B647" s="208"/>
      <c r="C647" s="4">
        <v>550000</v>
      </c>
      <c r="D647" s="4">
        <v>550000</v>
      </c>
      <c r="E647" s="14">
        <v>788441.22</v>
      </c>
      <c r="F647" s="14">
        <f t="shared" si="67"/>
        <v>143.35294909090908</v>
      </c>
    </row>
    <row r="648" spans="1:6" ht="18" customHeight="1">
      <c r="A648" s="207" t="s">
        <v>1119</v>
      </c>
      <c r="B648" s="208"/>
      <c r="C648" s="4">
        <v>0</v>
      </c>
      <c r="D648" s="4">
        <v>0</v>
      </c>
      <c r="E648" s="14">
        <v>0</v>
      </c>
      <c r="F648" s="14" t="e">
        <f t="shared" si="67"/>
        <v>#DIV/0!</v>
      </c>
    </row>
    <row r="649" spans="1:6" ht="18" customHeight="1">
      <c r="A649" s="207" t="s">
        <v>1120</v>
      </c>
      <c r="B649" s="208"/>
      <c r="C649" s="4">
        <v>0</v>
      </c>
      <c r="D649" s="4">
        <v>0</v>
      </c>
      <c r="E649" s="14">
        <v>0</v>
      </c>
      <c r="F649" s="14" t="e">
        <f t="shared" si="67"/>
        <v>#DIV/0!</v>
      </c>
    </row>
    <row r="650" spans="1:6" ht="18" customHeight="1">
      <c r="A650" s="207" t="s">
        <v>1121</v>
      </c>
      <c r="B650" s="208"/>
      <c r="C650" s="4">
        <v>0</v>
      </c>
      <c r="D650" s="4">
        <v>0</v>
      </c>
      <c r="E650" s="14">
        <v>0</v>
      </c>
      <c r="F650" s="14" t="e">
        <f t="shared" si="67"/>
        <v>#DIV/0!</v>
      </c>
    </row>
    <row r="651" spans="1:6" ht="21" customHeight="1">
      <c r="A651" s="41">
        <v>32</v>
      </c>
      <c r="B651" s="3" t="s">
        <v>64</v>
      </c>
      <c r="C651" s="4">
        <f>C652+C655</f>
        <v>765000</v>
      </c>
      <c r="D651" s="4">
        <f>D652+D655</f>
        <v>819740</v>
      </c>
      <c r="E651" s="14">
        <f>E652+E655</f>
        <v>788441.22</v>
      </c>
      <c r="F651" s="14">
        <f t="shared" si="56"/>
        <v>96.18186498157952</v>
      </c>
    </row>
    <row r="652" spans="1:6" ht="18" customHeight="1">
      <c r="A652" s="41">
        <v>323</v>
      </c>
      <c r="B652" s="3" t="s">
        <v>0</v>
      </c>
      <c r="C652" s="4">
        <v>715000</v>
      </c>
      <c r="D652" s="4">
        <v>769740</v>
      </c>
      <c r="E652" s="14">
        <f>SUM(E653:E654)</f>
        <v>769736.22</v>
      </c>
      <c r="F652" s="14">
        <f t="shared" si="56"/>
        <v>99.99950892509159</v>
      </c>
    </row>
    <row r="653" spans="1:6" ht="15" customHeight="1">
      <c r="A653" s="41" t="s">
        <v>582</v>
      </c>
      <c r="B653" s="3" t="s">
        <v>583</v>
      </c>
      <c r="C653" s="4">
        <v>0</v>
      </c>
      <c r="D653" s="4">
        <v>0</v>
      </c>
      <c r="E653" s="14">
        <v>398739.96</v>
      </c>
      <c r="F653" s="14" t="e">
        <f>E653/D653*100</f>
        <v>#DIV/0!</v>
      </c>
    </row>
    <row r="654" spans="1:6" ht="15" customHeight="1">
      <c r="A654" s="41" t="s">
        <v>351</v>
      </c>
      <c r="B654" s="3" t="s">
        <v>353</v>
      </c>
      <c r="C654" s="4">
        <v>0</v>
      </c>
      <c r="D654" s="4">
        <v>0</v>
      </c>
      <c r="E654" s="14">
        <v>370996.26</v>
      </c>
      <c r="F654" s="14" t="e">
        <f t="shared" si="56"/>
        <v>#DIV/0!</v>
      </c>
    </row>
    <row r="655" spans="1:6" ht="18" customHeight="1">
      <c r="A655" s="41">
        <v>329</v>
      </c>
      <c r="B655" s="72" t="s">
        <v>3</v>
      </c>
      <c r="C655" s="4">
        <v>50000</v>
      </c>
      <c r="D655" s="4">
        <v>50000</v>
      </c>
      <c r="E655" s="14">
        <f>E656</f>
        <v>18705</v>
      </c>
      <c r="F655" s="14">
        <f t="shared" si="56"/>
        <v>37.41</v>
      </c>
    </row>
    <row r="656" spans="1:6" ht="15" customHeight="1">
      <c r="A656" s="41">
        <v>3291</v>
      </c>
      <c r="B656" s="3" t="s">
        <v>183</v>
      </c>
      <c r="C656" s="4">
        <v>0</v>
      </c>
      <c r="D656" s="4">
        <v>0</v>
      </c>
      <c r="E656" s="14">
        <v>18705</v>
      </c>
      <c r="F656" s="14" t="e">
        <f aca="true" t="shared" si="68" ref="F656:F669">E656/D656*100</f>
        <v>#DIV/0!</v>
      </c>
    </row>
    <row r="657" spans="1:6" ht="25.5" customHeight="1">
      <c r="A657" s="217" t="s">
        <v>1019</v>
      </c>
      <c r="B657" s="218"/>
      <c r="C657" s="5">
        <f>C665</f>
        <v>200000</v>
      </c>
      <c r="D657" s="5">
        <f>D665</f>
        <v>200000</v>
      </c>
      <c r="E657" s="140">
        <f>E665</f>
        <v>0</v>
      </c>
      <c r="F657" s="14">
        <f t="shared" si="68"/>
        <v>0</v>
      </c>
    </row>
    <row r="658" spans="1:6" ht="25.5" customHeight="1">
      <c r="A658" s="209" t="s">
        <v>1181</v>
      </c>
      <c r="B658" s="210"/>
      <c r="C658" s="64">
        <f>SUM(C659:C664)</f>
        <v>200000</v>
      </c>
      <c r="D658" s="64">
        <f>SUM(D659:D664)</f>
        <v>200000</v>
      </c>
      <c r="E658" s="138">
        <f>SUM(E659:E664)</f>
        <v>0</v>
      </c>
      <c r="F658" s="14">
        <f t="shared" si="68"/>
        <v>0</v>
      </c>
    </row>
    <row r="659" spans="1:6" ht="18" customHeight="1">
      <c r="A659" s="207" t="s">
        <v>1116</v>
      </c>
      <c r="B659" s="208"/>
      <c r="C659" s="4">
        <v>0</v>
      </c>
      <c r="D659" s="4">
        <v>0</v>
      </c>
      <c r="E659" s="14">
        <v>0</v>
      </c>
      <c r="F659" s="14" t="e">
        <f t="shared" si="68"/>
        <v>#DIV/0!</v>
      </c>
    </row>
    <row r="660" spans="1:6" ht="18" customHeight="1">
      <c r="A660" s="207" t="s">
        <v>1117</v>
      </c>
      <c r="B660" s="208"/>
      <c r="C660" s="4">
        <v>0</v>
      </c>
      <c r="D660" s="4">
        <v>0</v>
      </c>
      <c r="E660" s="14">
        <v>0</v>
      </c>
      <c r="F660" s="14" t="e">
        <f t="shared" si="68"/>
        <v>#DIV/0!</v>
      </c>
    </row>
    <row r="661" spans="1:6" ht="18" customHeight="1">
      <c r="A661" s="207" t="s">
        <v>1118</v>
      </c>
      <c r="B661" s="208"/>
      <c r="C661" s="4">
        <v>200000</v>
      </c>
      <c r="D661" s="4">
        <v>200000</v>
      </c>
      <c r="E661" s="14">
        <v>0</v>
      </c>
      <c r="F661" s="14">
        <f t="shared" si="68"/>
        <v>0</v>
      </c>
    </row>
    <row r="662" spans="1:6" ht="18" customHeight="1">
      <c r="A662" s="207" t="s">
        <v>1119</v>
      </c>
      <c r="B662" s="208"/>
      <c r="C662" s="4">
        <v>0</v>
      </c>
      <c r="D662" s="4">
        <v>0</v>
      </c>
      <c r="E662" s="14">
        <v>0</v>
      </c>
      <c r="F662" s="14" t="e">
        <f t="shared" si="68"/>
        <v>#DIV/0!</v>
      </c>
    </row>
    <row r="663" spans="1:6" ht="18" customHeight="1">
      <c r="A663" s="207" t="s">
        <v>1120</v>
      </c>
      <c r="B663" s="208"/>
      <c r="C663" s="4">
        <v>0</v>
      </c>
      <c r="D663" s="4">
        <v>0</v>
      </c>
      <c r="E663" s="14">
        <v>0</v>
      </c>
      <c r="F663" s="14" t="e">
        <f t="shared" si="68"/>
        <v>#DIV/0!</v>
      </c>
    </row>
    <row r="664" spans="1:6" ht="18" customHeight="1">
      <c r="A664" s="207" t="s">
        <v>1121</v>
      </c>
      <c r="B664" s="208"/>
      <c r="C664" s="4">
        <v>0</v>
      </c>
      <c r="D664" s="4">
        <v>0</v>
      </c>
      <c r="E664" s="14">
        <v>0</v>
      </c>
      <c r="F664" s="14" t="e">
        <f t="shared" si="68"/>
        <v>#DIV/0!</v>
      </c>
    </row>
    <row r="665" spans="1:6" ht="21" customHeight="1">
      <c r="A665" s="41">
        <v>42</v>
      </c>
      <c r="B665" s="3" t="s">
        <v>634</v>
      </c>
      <c r="C665" s="4">
        <f aca="true" t="shared" si="69" ref="C665:E666">C666</f>
        <v>200000</v>
      </c>
      <c r="D665" s="4">
        <f t="shared" si="69"/>
        <v>200000</v>
      </c>
      <c r="E665" s="14">
        <f t="shared" si="69"/>
        <v>0</v>
      </c>
      <c r="F665" s="14">
        <f t="shared" si="68"/>
        <v>0</v>
      </c>
    </row>
    <row r="666" spans="1:6" ht="18" customHeight="1">
      <c r="A666" s="41" t="s">
        <v>179</v>
      </c>
      <c r="B666" s="3" t="s">
        <v>85</v>
      </c>
      <c r="C666" s="4">
        <v>200000</v>
      </c>
      <c r="D666" s="4">
        <v>200000</v>
      </c>
      <c r="E666" s="14">
        <f t="shared" si="69"/>
        <v>0</v>
      </c>
      <c r="F666" s="14">
        <f t="shared" si="68"/>
        <v>0</v>
      </c>
    </row>
    <row r="667" spans="1:6" ht="15" customHeight="1">
      <c r="A667" s="41" t="s">
        <v>310</v>
      </c>
      <c r="B667" s="3" t="s">
        <v>1020</v>
      </c>
      <c r="C667" s="4">
        <v>0</v>
      </c>
      <c r="D667" s="4">
        <v>0</v>
      </c>
      <c r="E667" s="14">
        <v>0</v>
      </c>
      <c r="F667" s="14" t="e">
        <f t="shared" si="68"/>
        <v>#DIV/0!</v>
      </c>
    </row>
    <row r="668" spans="1:6" ht="30" customHeight="1">
      <c r="A668" s="219" t="s">
        <v>1021</v>
      </c>
      <c r="B668" s="220"/>
      <c r="C668" s="63">
        <f>C669+C680+C692</f>
        <v>1200000</v>
      </c>
      <c r="D668" s="63">
        <f>D669+D680+D692</f>
        <v>1200000</v>
      </c>
      <c r="E668" s="137">
        <f>E669+E680+E692</f>
        <v>1060000</v>
      </c>
      <c r="F668" s="14">
        <f t="shared" si="68"/>
        <v>88.33333333333333</v>
      </c>
    </row>
    <row r="669" spans="1:6" ht="25.5" customHeight="1">
      <c r="A669" s="217" t="s">
        <v>1022</v>
      </c>
      <c r="B669" s="218"/>
      <c r="C669" s="5">
        <f>C677</f>
        <v>660000</v>
      </c>
      <c r="D669" s="5">
        <f>D677</f>
        <v>660000</v>
      </c>
      <c r="E669" s="140">
        <f>E677</f>
        <v>660000</v>
      </c>
      <c r="F669" s="14">
        <f t="shared" si="68"/>
        <v>100</v>
      </c>
    </row>
    <row r="670" spans="1:6" ht="25.5" customHeight="1">
      <c r="A670" s="209" t="s">
        <v>1182</v>
      </c>
      <c r="B670" s="210"/>
      <c r="C670" s="64">
        <f>SUM(C671:C676)</f>
        <v>660000</v>
      </c>
      <c r="D670" s="64">
        <f>SUM(D671:D676)</f>
        <v>660000</v>
      </c>
      <c r="E670" s="138">
        <f>SUM(E671:E676)</f>
        <v>660000</v>
      </c>
      <c r="F670" s="14">
        <f aca="true" t="shared" si="70" ref="F670:F676">E670/D670*100</f>
        <v>100</v>
      </c>
    </row>
    <row r="671" spans="1:6" ht="18" customHeight="1">
      <c r="A671" s="207" t="s">
        <v>1116</v>
      </c>
      <c r="B671" s="208"/>
      <c r="C671" s="4">
        <v>660000</v>
      </c>
      <c r="D671" s="4">
        <v>660000</v>
      </c>
      <c r="E671" s="14">
        <v>660000</v>
      </c>
      <c r="F671" s="14">
        <f t="shared" si="70"/>
        <v>100</v>
      </c>
    </row>
    <row r="672" spans="1:6" ht="18" customHeight="1">
      <c r="A672" s="207" t="s">
        <v>1117</v>
      </c>
      <c r="B672" s="208"/>
      <c r="C672" s="4">
        <v>0</v>
      </c>
      <c r="D672" s="4">
        <v>0</v>
      </c>
      <c r="E672" s="14">
        <v>0</v>
      </c>
      <c r="F672" s="14" t="e">
        <f t="shared" si="70"/>
        <v>#DIV/0!</v>
      </c>
    </row>
    <row r="673" spans="1:6" ht="18" customHeight="1">
      <c r="A673" s="207" t="s">
        <v>1118</v>
      </c>
      <c r="B673" s="208"/>
      <c r="C673" s="4">
        <v>0</v>
      </c>
      <c r="D673" s="4">
        <v>0</v>
      </c>
      <c r="E673" s="14">
        <v>0</v>
      </c>
      <c r="F673" s="14" t="e">
        <f t="shared" si="70"/>
        <v>#DIV/0!</v>
      </c>
    </row>
    <row r="674" spans="1:6" ht="18" customHeight="1">
      <c r="A674" s="207" t="s">
        <v>1119</v>
      </c>
      <c r="B674" s="208"/>
      <c r="C674" s="4">
        <v>0</v>
      </c>
      <c r="D674" s="4">
        <v>0</v>
      </c>
      <c r="E674" s="14">
        <v>0</v>
      </c>
      <c r="F674" s="14" t="e">
        <f t="shared" si="70"/>
        <v>#DIV/0!</v>
      </c>
    </row>
    <row r="675" spans="1:6" ht="18" customHeight="1">
      <c r="A675" s="207" t="s">
        <v>1120</v>
      </c>
      <c r="B675" s="208"/>
      <c r="C675" s="4">
        <v>0</v>
      </c>
      <c r="D675" s="4">
        <v>0</v>
      </c>
      <c r="E675" s="14">
        <v>0</v>
      </c>
      <c r="F675" s="14" t="e">
        <f t="shared" si="70"/>
        <v>#DIV/0!</v>
      </c>
    </row>
    <row r="676" spans="1:6" ht="18" customHeight="1">
      <c r="A676" s="207" t="s">
        <v>1121</v>
      </c>
      <c r="B676" s="208"/>
      <c r="C676" s="4">
        <v>0</v>
      </c>
      <c r="D676" s="4">
        <v>0</v>
      </c>
      <c r="E676" s="14">
        <v>0</v>
      </c>
      <c r="F676" s="14" t="e">
        <f t="shared" si="70"/>
        <v>#DIV/0!</v>
      </c>
    </row>
    <row r="677" spans="1:6" ht="21" customHeight="1">
      <c r="A677" s="41" t="s">
        <v>639</v>
      </c>
      <c r="B677" s="3" t="s">
        <v>641</v>
      </c>
      <c r="C677" s="4">
        <f>C678</f>
        <v>660000</v>
      </c>
      <c r="D677" s="4">
        <f>D678</f>
        <v>660000</v>
      </c>
      <c r="E677" s="14">
        <f>E678</f>
        <v>660000</v>
      </c>
      <c r="F677" s="14">
        <f aca="true" t="shared" si="71" ref="F677:F692">E677/D677*100</f>
        <v>100</v>
      </c>
    </row>
    <row r="678" spans="1:6" ht="18" customHeight="1">
      <c r="A678" s="41" t="s">
        <v>640</v>
      </c>
      <c r="B678" s="3" t="s">
        <v>642</v>
      </c>
      <c r="C678" s="4">
        <v>660000</v>
      </c>
      <c r="D678" s="4">
        <v>660000</v>
      </c>
      <c r="E678" s="14">
        <f>SUM(E679:E679)</f>
        <v>660000</v>
      </c>
      <c r="F678" s="14">
        <f t="shared" si="71"/>
        <v>100</v>
      </c>
    </row>
    <row r="679" spans="1:6" ht="15" customHeight="1">
      <c r="A679" s="41" t="s">
        <v>643</v>
      </c>
      <c r="B679" s="3" t="s">
        <v>644</v>
      </c>
      <c r="C679" s="4">
        <v>0</v>
      </c>
      <c r="D679" s="4">
        <v>0</v>
      </c>
      <c r="E679" s="14">
        <v>660000</v>
      </c>
      <c r="F679" s="14" t="e">
        <f t="shared" si="71"/>
        <v>#DIV/0!</v>
      </c>
    </row>
    <row r="680" spans="1:6" ht="25.5" customHeight="1">
      <c r="A680" s="217" t="s">
        <v>1023</v>
      </c>
      <c r="B680" s="218"/>
      <c r="C680" s="5">
        <f>C688</f>
        <v>40000</v>
      </c>
      <c r="D680" s="5">
        <f>D688</f>
        <v>40000</v>
      </c>
      <c r="E680" s="140">
        <f>E688</f>
        <v>0</v>
      </c>
      <c r="F680" s="14">
        <f t="shared" si="71"/>
        <v>0</v>
      </c>
    </row>
    <row r="681" spans="1:6" ht="25.5" customHeight="1">
      <c r="A681" s="209" t="s">
        <v>1183</v>
      </c>
      <c r="B681" s="210"/>
      <c r="C681" s="64">
        <f>SUM(C682:C687)</f>
        <v>40000</v>
      </c>
      <c r="D681" s="64">
        <f>SUM(D682:D687)</f>
        <v>40000</v>
      </c>
      <c r="E681" s="138">
        <f>SUM(E682:E687)</f>
        <v>0</v>
      </c>
      <c r="F681" s="14">
        <f t="shared" si="71"/>
        <v>0</v>
      </c>
    </row>
    <row r="682" spans="1:6" ht="18" customHeight="1">
      <c r="A682" s="207" t="s">
        <v>1116</v>
      </c>
      <c r="B682" s="208"/>
      <c r="C682" s="4">
        <v>40000</v>
      </c>
      <c r="D682" s="4">
        <v>40000</v>
      </c>
      <c r="E682" s="14">
        <v>0</v>
      </c>
      <c r="F682" s="14">
        <f t="shared" si="71"/>
        <v>0</v>
      </c>
    </row>
    <row r="683" spans="1:6" ht="18" customHeight="1">
      <c r="A683" s="207" t="s">
        <v>1117</v>
      </c>
      <c r="B683" s="208"/>
      <c r="C683" s="4">
        <v>0</v>
      </c>
      <c r="D683" s="4">
        <v>0</v>
      </c>
      <c r="E683" s="14">
        <v>0</v>
      </c>
      <c r="F683" s="14" t="e">
        <f t="shared" si="71"/>
        <v>#DIV/0!</v>
      </c>
    </row>
    <row r="684" spans="1:6" ht="18" customHeight="1">
      <c r="A684" s="207" t="s">
        <v>1118</v>
      </c>
      <c r="B684" s="208"/>
      <c r="C684" s="4">
        <v>0</v>
      </c>
      <c r="D684" s="4">
        <v>0</v>
      </c>
      <c r="E684" s="14">
        <v>0</v>
      </c>
      <c r="F684" s="14" t="e">
        <f t="shared" si="71"/>
        <v>#DIV/0!</v>
      </c>
    </row>
    <row r="685" spans="1:6" ht="18" customHeight="1">
      <c r="A685" s="207" t="s">
        <v>1119</v>
      </c>
      <c r="B685" s="208"/>
      <c r="C685" s="4">
        <v>0</v>
      </c>
      <c r="D685" s="4">
        <v>0</v>
      </c>
      <c r="E685" s="14">
        <v>0</v>
      </c>
      <c r="F685" s="14" t="e">
        <f t="shared" si="71"/>
        <v>#DIV/0!</v>
      </c>
    </row>
    <row r="686" spans="1:6" ht="18" customHeight="1">
      <c r="A686" s="207" t="s">
        <v>1120</v>
      </c>
      <c r="B686" s="208"/>
      <c r="C686" s="4">
        <v>0</v>
      </c>
      <c r="D686" s="4">
        <v>0</v>
      </c>
      <c r="E686" s="14">
        <v>0</v>
      </c>
      <c r="F686" s="14" t="e">
        <f t="shared" si="71"/>
        <v>#DIV/0!</v>
      </c>
    </row>
    <row r="687" spans="1:6" ht="18" customHeight="1">
      <c r="A687" s="207" t="s">
        <v>1121</v>
      </c>
      <c r="B687" s="208"/>
      <c r="C687" s="4">
        <v>0</v>
      </c>
      <c r="D687" s="4">
        <v>0</v>
      </c>
      <c r="E687" s="14">
        <v>0</v>
      </c>
      <c r="F687" s="14" t="e">
        <f t="shared" si="71"/>
        <v>#DIV/0!</v>
      </c>
    </row>
    <row r="688" spans="1:6" ht="21" customHeight="1">
      <c r="A688" s="41" t="s">
        <v>639</v>
      </c>
      <c r="B688" s="3" t="s">
        <v>641</v>
      </c>
      <c r="C688" s="4">
        <f>C689</f>
        <v>40000</v>
      </c>
      <c r="D688" s="4">
        <f>D689</f>
        <v>40000</v>
      </c>
      <c r="E688" s="14">
        <f>E689</f>
        <v>0</v>
      </c>
      <c r="F688" s="14">
        <f t="shared" si="71"/>
        <v>0</v>
      </c>
    </row>
    <row r="689" spans="1:6" ht="18" customHeight="1">
      <c r="A689" s="41" t="s">
        <v>640</v>
      </c>
      <c r="B689" s="3" t="s">
        <v>642</v>
      </c>
      <c r="C689" s="4">
        <v>40000</v>
      </c>
      <c r="D689" s="4">
        <v>40000</v>
      </c>
      <c r="E689" s="14">
        <f>SUM(E690:E691)</f>
        <v>0</v>
      </c>
      <c r="F689" s="14">
        <f t="shared" si="71"/>
        <v>0</v>
      </c>
    </row>
    <row r="690" spans="1:6" ht="15" customHeight="1">
      <c r="A690" s="41" t="s">
        <v>643</v>
      </c>
      <c r="B690" s="3" t="s">
        <v>645</v>
      </c>
      <c r="C690" s="4">
        <v>0</v>
      </c>
      <c r="D690" s="4">
        <v>0</v>
      </c>
      <c r="E690" s="14">
        <v>0</v>
      </c>
      <c r="F690" s="14" t="e">
        <f t="shared" si="71"/>
        <v>#DIV/0!</v>
      </c>
    </row>
    <row r="691" spans="1:6" ht="15" customHeight="1">
      <c r="A691" s="41" t="s">
        <v>646</v>
      </c>
      <c r="B691" s="3" t="s">
        <v>647</v>
      </c>
      <c r="C691" s="4">
        <v>0</v>
      </c>
      <c r="D691" s="4">
        <v>0</v>
      </c>
      <c r="E691" s="14">
        <v>0</v>
      </c>
      <c r="F691" s="14" t="e">
        <f t="shared" si="71"/>
        <v>#DIV/0!</v>
      </c>
    </row>
    <row r="692" spans="1:6" ht="25.5" customHeight="1">
      <c r="A692" s="217" t="s">
        <v>1024</v>
      </c>
      <c r="B692" s="218"/>
      <c r="C692" s="5">
        <f>C700</f>
        <v>500000</v>
      </c>
      <c r="D692" s="5">
        <f>D700</f>
        <v>500000</v>
      </c>
      <c r="E692" s="140">
        <f>E700</f>
        <v>400000</v>
      </c>
      <c r="F692" s="14">
        <f t="shared" si="71"/>
        <v>80</v>
      </c>
    </row>
    <row r="693" spans="1:6" ht="25.5" customHeight="1">
      <c r="A693" s="209" t="s">
        <v>1184</v>
      </c>
      <c r="B693" s="210"/>
      <c r="C693" s="64">
        <f>SUM(C694:C699)</f>
        <v>500000</v>
      </c>
      <c r="D693" s="64">
        <f>SUM(D694:D699)</f>
        <v>500000</v>
      </c>
      <c r="E693" s="138">
        <f>SUM(E694:E699)</f>
        <v>400000</v>
      </c>
      <c r="F693" s="14">
        <f aca="true" t="shared" si="72" ref="F693:F699">E693/D693*100</f>
        <v>80</v>
      </c>
    </row>
    <row r="694" spans="1:6" ht="18" customHeight="1">
      <c r="A694" s="207" t="s">
        <v>1116</v>
      </c>
      <c r="B694" s="208"/>
      <c r="C694" s="4">
        <v>300000</v>
      </c>
      <c r="D694" s="4">
        <v>300000</v>
      </c>
      <c r="E694" s="14">
        <v>400000</v>
      </c>
      <c r="F694" s="14">
        <f t="shared" si="72"/>
        <v>133.33333333333331</v>
      </c>
    </row>
    <row r="695" spans="1:6" ht="18" customHeight="1">
      <c r="A695" s="207" t="s">
        <v>1117</v>
      </c>
      <c r="B695" s="208"/>
      <c r="C695" s="4">
        <v>0</v>
      </c>
      <c r="D695" s="4">
        <v>0</v>
      </c>
      <c r="E695" s="14">
        <v>0</v>
      </c>
      <c r="F695" s="14" t="e">
        <f t="shared" si="72"/>
        <v>#DIV/0!</v>
      </c>
    </row>
    <row r="696" spans="1:6" ht="18" customHeight="1">
      <c r="A696" s="207" t="s">
        <v>1118</v>
      </c>
      <c r="B696" s="208"/>
      <c r="C696" s="4">
        <v>0</v>
      </c>
      <c r="D696" s="4">
        <v>0</v>
      </c>
      <c r="E696" s="14">
        <v>0</v>
      </c>
      <c r="F696" s="14" t="e">
        <f t="shared" si="72"/>
        <v>#DIV/0!</v>
      </c>
    </row>
    <row r="697" spans="1:6" ht="18" customHeight="1">
      <c r="A697" s="207" t="s">
        <v>1119</v>
      </c>
      <c r="B697" s="208"/>
      <c r="C697" s="4">
        <v>200000</v>
      </c>
      <c r="D697" s="4">
        <v>200000</v>
      </c>
      <c r="E697" s="14">
        <v>0</v>
      </c>
      <c r="F697" s="14">
        <f t="shared" si="72"/>
        <v>0</v>
      </c>
    </row>
    <row r="698" spans="1:6" ht="18" customHeight="1">
      <c r="A698" s="207" t="s">
        <v>1120</v>
      </c>
      <c r="B698" s="208"/>
      <c r="C698" s="4">
        <v>0</v>
      </c>
      <c r="D698" s="4">
        <v>0</v>
      </c>
      <c r="E698" s="14">
        <v>0</v>
      </c>
      <c r="F698" s="14" t="e">
        <f t="shared" si="72"/>
        <v>#DIV/0!</v>
      </c>
    </row>
    <row r="699" spans="1:6" ht="18" customHeight="1">
      <c r="A699" s="207" t="s">
        <v>1121</v>
      </c>
      <c r="B699" s="208"/>
      <c r="C699" s="4">
        <v>0</v>
      </c>
      <c r="D699" s="4">
        <v>0</v>
      </c>
      <c r="E699" s="14">
        <v>0</v>
      </c>
      <c r="F699" s="14" t="e">
        <f t="shared" si="72"/>
        <v>#DIV/0!</v>
      </c>
    </row>
    <row r="700" spans="1:6" ht="21" customHeight="1">
      <c r="A700" s="41">
        <v>42</v>
      </c>
      <c r="B700" s="3" t="s">
        <v>634</v>
      </c>
      <c r="C700" s="4">
        <f aca="true" t="shared" si="73" ref="C700:E701">C701</f>
        <v>500000</v>
      </c>
      <c r="D700" s="4">
        <f t="shared" si="73"/>
        <v>500000</v>
      </c>
      <c r="E700" s="14">
        <f t="shared" si="73"/>
        <v>400000</v>
      </c>
      <c r="F700" s="14">
        <f>E700/D700*100</f>
        <v>80</v>
      </c>
    </row>
    <row r="701" spans="1:6" ht="18" customHeight="1">
      <c r="A701" s="41" t="s">
        <v>179</v>
      </c>
      <c r="B701" s="3" t="s">
        <v>85</v>
      </c>
      <c r="C701" s="4">
        <v>500000</v>
      </c>
      <c r="D701" s="4">
        <v>500000</v>
      </c>
      <c r="E701" s="14">
        <f t="shared" si="73"/>
        <v>400000</v>
      </c>
      <c r="F701" s="14">
        <f>E701/D701*100</f>
        <v>80</v>
      </c>
    </row>
    <row r="702" spans="1:6" ht="15" customHeight="1">
      <c r="A702" s="41" t="s">
        <v>342</v>
      </c>
      <c r="B702" s="3" t="s">
        <v>1025</v>
      </c>
      <c r="C702" s="4">
        <v>0</v>
      </c>
      <c r="D702" s="4">
        <v>0</v>
      </c>
      <c r="E702" s="14">
        <v>400000</v>
      </c>
      <c r="F702" s="14" t="e">
        <f>E702/D702*100</f>
        <v>#DIV/0!</v>
      </c>
    </row>
    <row r="703" spans="1:6" ht="30" customHeight="1">
      <c r="A703" s="219" t="s">
        <v>1026</v>
      </c>
      <c r="B703" s="220"/>
      <c r="C703" s="63">
        <f>C704+C717+C746+C768+C757</f>
        <v>2243000</v>
      </c>
      <c r="D703" s="63">
        <f>D704+D717+D746+D768+D757</f>
        <v>2257980</v>
      </c>
      <c r="E703" s="137">
        <f>E704+E717+E746+E768+E757</f>
        <v>1424164.0999999999</v>
      </c>
      <c r="F703" s="14">
        <f>E703/D703*100</f>
        <v>63.07248514158672</v>
      </c>
    </row>
    <row r="704" spans="1:6" ht="25.5" customHeight="1">
      <c r="A704" s="217" t="s">
        <v>1027</v>
      </c>
      <c r="B704" s="218"/>
      <c r="C704" s="5">
        <f>C712</f>
        <v>750000</v>
      </c>
      <c r="D704" s="5">
        <f>D712</f>
        <v>764980</v>
      </c>
      <c r="E704" s="140">
        <f>E712</f>
        <v>82356.25</v>
      </c>
      <c r="F704" s="14">
        <f>E704/D704*100</f>
        <v>10.765804334753849</v>
      </c>
    </row>
    <row r="705" spans="1:6" ht="25.5" customHeight="1">
      <c r="A705" s="209" t="s">
        <v>1185</v>
      </c>
      <c r="B705" s="210"/>
      <c r="C705" s="64">
        <f>SUM(C706:C711)</f>
        <v>750000</v>
      </c>
      <c r="D705" s="64">
        <f>SUM(D706:D711)</f>
        <v>764980</v>
      </c>
      <c r="E705" s="138">
        <f>SUM(E706:E711)</f>
        <v>82356.25</v>
      </c>
      <c r="F705" s="14">
        <f aca="true" t="shared" si="74" ref="F705:F711">E705/D705*100</f>
        <v>10.765804334753849</v>
      </c>
    </row>
    <row r="706" spans="1:6" ht="18" customHeight="1">
      <c r="A706" s="207" t="s">
        <v>1116</v>
      </c>
      <c r="B706" s="208"/>
      <c r="C706" s="4">
        <v>250000</v>
      </c>
      <c r="D706" s="4">
        <v>264980</v>
      </c>
      <c r="E706" s="14">
        <v>82356.25</v>
      </c>
      <c r="F706" s="14">
        <f t="shared" si="74"/>
        <v>31.080175862329234</v>
      </c>
    </row>
    <row r="707" spans="1:6" ht="18" customHeight="1">
      <c r="A707" s="207" t="s">
        <v>1117</v>
      </c>
      <c r="B707" s="208"/>
      <c r="C707" s="4">
        <v>0</v>
      </c>
      <c r="D707" s="4">
        <v>0</v>
      </c>
      <c r="E707" s="14">
        <v>0</v>
      </c>
      <c r="F707" s="14" t="e">
        <f t="shared" si="74"/>
        <v>#DIV/0!</v>
      </c>
    </row>
    <row r="708" spans="1:6" ht="18" customHeight="1">
      <c r="A708" s="207" t="s">
        <v>1118</v>
      </c>
      <c r="B708" s="208"/>
      <c r="C708" s="4">
        <v>0</v>
      </c>
      <c r="D708" s="4">
        <v>0</v>
      </c>
      <c r="E708" s="14">
        <v>0</v>
      </c>
      <c r="F708" s="14" t="e">
        <f t="shared" si="74"/>
        <v>#DIV/0!</v>
      </c>
    </row>
    <row r="709" spans="1:6" ht="18" customHeight="1">
      <c r="A709" s="207" t="s">
        <v>1119</v>
      </c>
      <c r="B709" s="208"/>
      <c r="C709" s="4">
        <v>500000</v>
      </c>
      <c r="D709" s="4">
        <v>500000</v>
      </c>
      <c r="E709" s="14">
        <v>0</v>
      </c>
      <c r="F709" s="14">
        <f t="shared" si="74"/>
        <v>0</v>
      </c>
    </row>
    <row r="710" spans="1:6" ht="18" customHeight="1">
      <c r="A710" s="207" t="s">
        <v>1120</v>
      </c>
      <c r="B710" s="208"/>
      <c r="C710" s="4">
        <v>0</v>
      </c>
      <c r="D710" s="4">
        <v>0</v>
      </c>
      <c r="E710" s="14">
        <v>0</v>
      </c>
      <c r="F710" s="14" t="e">
        <f t="shared" si="74"/>
        <v>#DIV/0!</v>
      </c>
    </row>
    <row r="711" spans="1:6" ht="18" customHeight="1">
      <c r="A711" s="207" t="s">
        <v>1121</v>
      </c>
      <c r="B711" s="208"/>
      <c r="C711" s="4">
        <v>0</v>
      </c>
      <c r="D711" s="4">
        <v>0</v>
      </c>
      <c r="E711" s="14">
        <v>0</v>
      </c>
      <c r="F711" s="14" t="e">
        <f t="shared" si="74"/>
        <v>#DIV/0!</v>
      </c>
    </row>
    <row r="712" spans="1:6" ht="21" customHeight="1">
      <c r="A712" s="41" t="s">
        <v>141</v>
      </c>
      <c r="B712" s="3" t="s">
        <v>64</v>
      </c>
      <c r="C712" s="4">
        <f>SUM(C713+C715)</f>
        <v>750000</v>
      </c>
      <c r="D712" s="4">
        <f>SUM(D713+D715)</f>
        <v>764980</v>
      </c>
      <c r="E712" s="14">
        <f>SUM(E713+E715)</f>
        <v>82356.25</v>
      </c>
      <c r="F712" s="14">
        <f aca="true" t="shared" si="75" ref="F712:F740">E712/D712*100</f>
        <v>10.765804334753849</v>
      </c>
    </row>
    <row r="713" spans="1:6" ht="18" customHeight="1">
      <c r="A713" s="41">
        <v>322</v>
      </c>
      <c r="B713" s="3" t="s">
        <v>71</v>
      </c>
      <c r="C713" s="4">
        <v>10000</v>
      </c>
      <c r="D713" s="4">
        <v>24980</v>
      </c>
      <c r="E713" s="14">
        <f>E714</f>
        <v>24975</v>
      </c>
      <c r="F713" s="14">
        <f t="shared" si="75"/>
        <v>99.97998398718974</v>
      </c>
    </row>
    <row r="714" spans="1:6" ht="15" customHeight="1">
      <c r="A714" s="41">
        <v>3224</v>
      </c>
      <c r="B714" s="3" t="s">
        <v>91</v>
      </c>
      <c r="C714" s="4">
        <v>0</v>
      </c>
      <c r="D714" s="4">
        <v>0</v>
      </c>
      <c r="E714" s="14">
        <v>24975</v>
      </c>
      <c r="F714" s="14" t="e">
        <f t="shared" si="75"/>
        <v>#DIV/0!</v>
      </c>
    </row>
    <row r="715" spans="1:6" ht="18" customHeight="1">
      <c r="A715" s="41" t="s">
        <v>142</v>
      </c>
      <c r="B715" s="3" t="s">
        <v>73</v>
      </c>
      <c r="C715" s="4">
        <v>740000</v>
      </c>
      <c r="D715" s="4">
        <v>740000</v>
      </c>
      <c r="E715" s="14">
        <f>E716</f>
        <v>57381.25</v>
      </c>
      <c r="F715" s="14">
        <f t="shared" si="75"/>
        <v>7.754222972972973</v>
      </c>
    </row>
    <row r="716" spans="1:6" ht="15" customHeight="1">
      <c r="A716" s="41" t="s">
        <v>143</v>
      </c>
      <c r="B716" s="3" t="s">
        <v>159</v>
      </c>
      <c r="C716" s="4">
        <v>0</v>
      </c>
      <c r="D716" s="4">
        <v>0</v>
      </c>
      <c r="E716" s="14">
        <v>57381.25</v>
      </c>
      <c r="F716" s="14" t="e">
        <f t="shared" si="75"/>
        <v>#DIV/0!</v>
      </c>
    </row>
    <row r="717" spans="1:6" ht="25.5" customHeight="1">
      <c r="A717" s="217" t="s">
        <v>1028</v>
      </c>
      <c r="B717" s="218"/>
      <c r="C717" s="5">
        <f>C725</f>
        <v>1200000</v>
      </c>
      <c r="D717" s="5">
        <f>D725</f>
        <v>1200000</v>
      </c>
      <c r="E717" s="140">
        <f>E725</f>
        <v>1187229.94</v>
      </c>
      <c r="F717" s="14">
        <f t="shared" si="75"/>
        <v>98.93582833333333</v>
      </c>
    </row>
    <row r="718" spans="1:6" ht="25.5" customHeight="1">
      <c r="A718" s="209" t="s">
        <v>1186</v>
      </c>
      <c r="B718" s="210"/>
      <c r="C718" s="64">
        <f>SUM(C719:C724)</f>
        <v>1200000</v>
      </c>
      <c r="D718" s="64">
        <f>SUM(D719:D724)</f>
        <v>1200000</v>
      </c>
      <c r="E718" s="138">
        <f>SUM(E719:E724)</f>
        <v>1187229.94</v>
      </c>
      <c r="F718" s="14">
        <f t="shared" si="75"/>
        <v>98.93582833333333</v>
      </c>
    </row>
    <row r="719" spans="1:6" ht="18" customHeight="1">
      <c r="A719" s="207" t="s">
        <v>1116</v>
      </c>
      <c r="B719" s="208"/>
      <c r="C719" s="4">
        <v>1050000</v>
      </c>
      <c r="D719" s="4">
        <v>1050000</v>
      </c>
      <c r="E719" s="14">
        <v>1187229.94</v>
      </c>
      <c r="F719" s="14">
        <f t="shared" si="75"/>
        <v>113.06951809523808</v>
      </c>
    </row>
    <row r="720" spans="1:6" ht="18" customHeight="1">
      <c r="A720" s="207" t="s">
        <v>1117</v>
      </c>
      <c r="B720" s="208"/>
      <c r="C720" s="4">
        <v>150000</v>
      </c>
      <c r="D720" s="4">
        <v>150000</v>
      </c>
      <c r="E720" s="14">
        <v>0</v>
      </c>
      <c r="F720" s="14">
        <f t="shared" si="75"/>
        <v>0</v>
      </c>
    </row>
    <row r="721" spans="1:6" ht="18" customHeight="1">
      <c r="A721" s="207" t="s">
        <v>1118</v>
      </c>
      <c r="B721" s="208"/>
      <c r="C721" s="4">
        <v>0</v>
      </c>
      <c r="D721" s="4">
        <v>0</v>
      </c>
      <c r="E721" s="14">
        <v>0</v>
      </c>
      <c r="F721" s="14" t="e">
        <f t="shared" si="75"/>
        <v>#DIV/0!</v>
      </c>
    </row>
    <row r="722" spans="1:6" ht="18" customHeight="1">
      <c r="A722" s="207" t="s">
        <v>1119</v>
      </c>
      <c r="B722" s="208"/>
      <c r="C722" s="4">
        <v>0</v>
      </c>
      <c r="D722" s="4">
        <v>0</v>
      </c>
      <c r="E722" s="14">
        <v>0</v>
      </c>
      <c r="F722" s="14" t="e">
        <f t="shared" si="75"/>
        <v>#DIV/0!</v>
      </c>
    </row>
    <row r="723" spans="1:6" ht="18" customHeight="1">
      <c r="A723" s="207" t="s">
        <v>1120</v>
      </c>
      <c r="B723" s="208"/>
      <c r="C723" s="4">
        <v>0</v>
      </c>
      <c r="D723" s="4">
        <v>0</v>
      </c>
      <c r="E723" s="14">
        <v>0</v>
      </c>
      <c r="F723" s="14" t="e">
        <f t="shared" si="75"/>
        <v>#DIV/0!</v>
      </c>
    </row>
    <row r="724" spans="1:6" ht="18" customHeight="1">
      <c r="A724" s="207" t="s">
        <v>1121</v>
      </c>
      <c r="B724" s="208"/>
      <c r="C724" s="4">
        <v>0</v>
      </c>
      <c r="D724" s="4">
        <v>0</v>
      </c>
      <c r="E724" s="14">
        <v>0</v>
      </c>
      <c r="F724" s="14" t="e">
        <f t="shared" si="75"/>
        <v>#DIV/0!</v>
      </c>
    </row>
    <row r="725" spans="1:6" ht="21" customHeight="1">
      <c r="A725" s="41">
        <v>38</v>
      </c>
      <c r="B725" s="3" t="s">
        <v>6</v>
      </c>
      <c r="C725" s="4">
        <f aca="true" t="shared" si="76" ref="C725:E727">C726</f>
        <v>1200000</v>
      </c>
      <c r="D725" s="4">
        <f t="shared" si="76"/>
        <v>1200000</v>
      </c>
      <c r="E725" s="14">
        <f t="shared" si="76"/>
        <v>1187229.94</v>
      </c>
      <c r="F725" s="14">
        <f t="shared" si="75"/>
        <v>98.93582833333333</v>
      </c>
    </row>
    <row r="726" spans="1:6" ht="18" customHeight="1">
      <c r="A726" s="41">
        <v>381</v>
      </c>
      <c r="B726" s="3" t="s">
        <v>95</v>
      </c>
      <c r="C726" s="4">
        <v>1200000</v>
      </c>
      <c r="D726" s="4">
        <v>1200000</v>
      </c>
      <c r="E726" s="14">
        <f t="shared" si="76"/>
        <v>1187229.94</v>
      </c>
      <c r="F726" s="14">
        <f t="shared" si="75"/>
        <v>98.93582833333333</v>
      </c>
    </row>
    <row r="727" spans="1:6" ht="15" customHeight="1">
      <c r="A727" s="41">
        <v>3811</v>
      </c>
      <c r="B727" s="3" t="s">
        <v>96</v>
      </c>
      <c r="C727" s="4">
        <f t="shared" si="76"/>
        <v>0</v>
      </c>
      <c r="D727" s="4">
        <f t="shared" si="76"/>
        <v>0</v>
      </c>
      <c r="E727" s="14">
        <f t="shared" si="76"/>
        <v>1187229.94</v>
      </c>
      <c r="F727" s="14" t="e">
        <f t="shared" si="75"/>
        <v>#DIV/0!</v>
      </c>
    </row>
    <row r="728" spans="1:6" ht="14.25" customHeight="1">
      <c r="A728" s="41">
        <v>38115</v>
      </c>
      <c r="B728" s="3" t="s">
        <v>97</v>
      </c>
      <c r="C728" s="4">
        <f>SUM(C729:C745)</f>
        <v>0</v>
      </c>
      <c r="D728" s="4">
        <f>SUM(D729:D745)</f>
        <v>0</v>
      </c>
      <c r="E728" s="14">
        <f>SUM(E729:E745)</f>
        <v>1187229.94</v>
      </c>
      <c r="F728" s="14" t="e">
        <f t="shared" si="75"/>
        <v>#DIV/0!</v>
      </c>
    </row>
    <row r="729" spans="1:6" ht="13.5" customHeight="1">
      <c r="A729" s="76"/>
      <c r="B729" s="77" t="s">
        <v>98</v>
      </c>
      <c r="C729" s="4">
        <v>0</v>
      </c>
      <c r="D729" s="4">
        <v>0</v>
      </c>
      <c r="E729" s="14">
        <v>349973.72</v>
      </c>
      <c r="F729" s="14" t="e">
        <f t="shared" si="75"/>
        <v>#DIV/0!</v>
      </c>
    </row>
    <row r="730" spans="1:6" ht="13.5" customHeight="1">
      <c r="A730" s="76"/>
      <c r="B730" s="77" t="s">
        <v>99</v>
      </c>
      <c r="C730" s="4">
        <v>0</v>
      </c>
      <c r="D730" s="4">
        <v>0</v>
      </c>
      <c r="E730" s="14">
        <v>43000</v>
      </c>
      <c r="F730" s="14" t="e">
        <f t="shared" si="75"/>
        <v>#DIV/0!</v>
      </c>
    </row>
    <row r="731" spans="1:6" ht="13.5" customHeight="1">
      <c r="A731" s="76"/>
      <c r="B731" s="77" t="s">
        <v>100</v>
      </c>
      <c r="C731" s="4">
        <v>0</v>
      </c>
      <c r="D731" s="4">
        <v>0</v>
      </c>
      <c r="E731" s="14">
        <v>90000</v>
      </c>
      <c r="F731" s="14" t="e">
        <f t="shared" si="75"/>
        <v>#DIV/0!</v>
      </c>
    </row>
    <row r="732" spans="1:6" ht="13.5" customHeight="1">
      <c r="A732" s="76"/>
      <c r="B732" s="77" t="s">
        <v>101</v>
      </c>
      <c r="C732" s="4">
        <v>0</v>
      </c>
      <c r="D732" s="4">
        <v>0</v>
      </c>
      <c r="E732" s="14">
        <v>64942.72</v>
      </c>
      <c r="F732" s="14" t="e">
        <f t="shared" si="75"/>
        <v>#DIV/0!</v>
      </c>
    </row>
    <row r="733" spans="1:6" ht="13.5" customHeight="1">
      <c r="A733" s="76"/>
      <c r="B733" s="77" t="s">
        <v>361</v>
      </c>
      <c r="C733" s="4">
        <v>0</v>
      </c>
      <c r="D733" s="4">
        <v>0</v>
      </c>
      <c r="E733" s="14">
        <v>8000</v>
      </c>
      <c r="F733" s="14" t="e">
        <f t="shared" si="75"/>
        <v>#DIV/0!</v>
      </c>
    </row>
    <row r="734" spans="1:6" ht="13.5" customHeight="1">
      <c r="A734" s="76"/>
      <c r="B734" s="77" t="s">
        <v>808</v>
      </c>
      <c r="C734" s="4">
        <v>0</v>
      </c>
      <c r="D734" s="4">
        <v>0</v>
      </c>
      <c r="E734" s="14">
        <v>0</v>
      </c>
      <c r="F734" s="14" t="e">
        <f t="shared" si="75"/>
        <v>#DIV/0!</v>
      </c>
    </row>
    <row r="735" spans="1:6" ht="13.5" customHeight="1">
      <c r="A735" s="76"/>
      <c r="B735" s="77" t="s">
        <v>102</v>
      </c>
      <c r="C735" s="4">
        <v>0</v>
      </c>
      <c r="D735" s="4">
        <v>0</v>
      </c>
      <c r="E735" s="14">
        <v>49988.61</v>
      </c>
      <c r="F735" s="14" t="e">
        <f t="shared" si="75"/>
        <v>#DIV/0!</v>
      </c>
    </row>
    <row r="736" spans="1:6" ht="13.5" customHeight="1">
      <c r="A736" s="76"/>
      <c r="B736" s="77" t="s">
        <v>729</v>
      </c>
      <c r="C736" s="4">
        <v>0</v>
      </c>
      <c r="D736" s="4">
        <v>0</v>
      </c>
      <c r="E736" s="14">
        <v>6000</v>
      </c>
      <c r="F736" s="14" t="e">
        <f t="shared" si="75"/>
        <v>#DIV/0!</v>
      </c>
    </row>
    <row r="737" spans="1:6" ht="13.5" customHeight="1">
      <c r="A737" s="76"/>
      <c r="B737" s="77" t="s">
        <v>146</v>
      </c>
      <c r="C737" s="4">
        <v>0</v>
      </c>
      <c r="D737" s="4">
        <v>0</v>
      </c>
      <c r="E737" s="14">
        <v>400000</v>
      </c>
      <c r="F737" s="14" t="e">
        <f t="shared" si="75"/>
        <v>#DIV/0!</v>
      </c>
    </row>
    <row r="738" spans="1:6" ht="13.5" customHeight="1">
      <c r="A738" s="76"/>
      <c r="B738" s="77" t="s">
        <v>648</v>
      </c>
      <c r="C738" s="4">
        <v>0</v>
      </c>
      <c r="D738" s="4">
        <v>0</v>
      </c>
      <c r="E738" s="14">
        <v>8687.5</v>
      </c>
      <c r="F738" s="14" t="e">
        <f t="shared" si="75"/>
        <v>#DIV/0!</v>
      </c>
    </row>
    <row r="739" spans="1:6" ht="13.5" customHeight="1">
      <c r="A739" s="76"/>
      <c r="B739" s="77" t="s">
        <v>726</v>
      </c>
      <c r="C739" s="4">
        <v>0</v>
      </c>
      <c r="D739" s="4">
        <v>0</v>
      </c>
      <c r="E739" s="14">
        <v>25000</v>
      </c>
      <c r="F739" s="14" t="e">
        <f t="shared" si="75"/>
        <v>#DIV/0!</v>
      </c>
    </row>
    <row r="740" spans="1:6" ht="13.5" customHeight="1">
      <c r="A740" s="76"/>
      <c r="B740" s="77" t="s">
        <v>727</v>
      </c>
      <c r="C740" s="4">
        <v>0</v>
      </c>
      <c r="D740" s="4">
        <v>0</v>
      </c>
      <c r="E740" s="14">
        <v>18637.39</v>
      </c>
      <c r="F740" s="14" t="e">
        <f t="shared" si="75"/>
        <v>#DIV/0!</v>
      </c>
    </row>
    <row r="741" spans="1:6" ht="13.5" customHeight="1">
      <c r="A741" s="76"/>
      <c r="B741" s="77" t="s">
        <v>1071</v>
      </c>
      <c r="C741" s="4">
        <v>0</v>
      </c>
      <c r="D741" s="4">
        <v>0</v>
      </c>
      <c r="E741" s="14">
        <v>20000</v>
      </c>
      <c r="F741" s="14" t="e">
        <f aca="true" t="shared" si="77" ref="F741:F767">E741/D741*100</f>
        <v>#DIV/0!</v>
      </c>
    </row>
    <row r="742" spans="1:6" ht="13.5" customHeight="1">
      <c r="A742" s="76"/>
      <c r="B742" s="77" t="s">
        <v>809</v>
      </c>
      <c r="C742" s="4">
        <v>0</v>
      </c>
      <c r="D742" s="4">
        <v>0</v>
      </c>
      <c r="E742" s="14">
        <v>50000</v>
      </c>
      <c r="F742" s="14" t="e">
        <f>E742/D742*100</f>
        <v>#DIV/0!</v>
      </c>
    </row>
    <row r="743" spans="1:6" ht="13.5" customHeight="1">
      <c r="A743" s="76"/>
      <c r="B743" s="77" t="s">
        <v>810</v>
      </c>
      <c r="C743" s="4">
        <v>0</v>
      </c>
      <c r="D743" s="4">
        <v>0</v>
      </c>
      <c r="E743" s="14">
        <v>33000</v>
      </c>
      <c r="F743" s="14" t="e">
        <f>E743/D743*100</f>
        <v>#DIV/0!</v>
      </c>
    </row>
    <row r="744" spans="1:6" ht="13.5" customHeight="1">
      <c r="A744" s="76"/>
      <c r="B744" s="77" t="s">
        <v>738</v>
      </c>
      <c r="C744" s="4">
        <v>0</v>
      </c>
      <c r="D744" s="4">
        <v>0</v>
      </c>
      <c r="E744" s="14">
        <v>20000</v>
      </c>
      <c r="F744" s="14" t="e">
        <f>E744/D744*100</f>
        <v>#DIV/0!</v>
      </c>
    </row>
    <row r="745" spans="1:6" ht="13.5" customHeight="1">
      <c r="A745" s="76"/>
      <c r="B745" s="77" t="s">
        <v>728</v>
      </c>
      <c r="C745" s="4">
        <v>0</v>
      </c>
      <c r="D745" s="4">
        <v>0</v>
      </c>
      <c r="E745" s="14">
        <v>0</v>
      </c>
      <c r="F745" s="14" t="e">
        <f t="shared" si="77"/>
        <v>#DIV/0!</v>
      </c>
    </row>
    <row r="746" spans="1:6" ht="25.5" customHeight="1">
      <c r="A746" s="217" t="s">
        <v>1029</v>
      </c>
      <c r="B746" s="218"/>
      <c r="C746" s="5">
        <f>C754</f>
        <v>125000</v>
      </c>
      <c r="D746" s="5">
        <f>D754</f>
        <v>125000</v>
      </c>
      <c r="E746" s="140">
        <f>E754</f>
        <v>0</v>
      </c>
      <c r="F746" s="14">
        <f t="shared" si="77"/>
        <v>0</v>
      </c>
    </row>
    <row r="747" spans="1:6" ht="25.5" customHeight="1">
      <c r="A747" s="209" t="s">
        <v>1187</v>
      </c>
      <c r="B747" s="210"/>
      <c r="C747" s="64">
        <f>SUM(C748:C753)</f>
        <v>125000</v>
      </c>
      <c r="D747" s="64">
        <f>SUM(D748:D753)</f>
        <v>125000</v>
      </c>
      <c r="E747" s="138">
        <f>SUM(E748:E753)</f>
        <v>0</v>
      </c>
      <c r="F747" s="14">
        <f t="shared" si="77"/>
        <v>0</v>
      </c>
    </row>
    <row r="748" spans="1:6" ht="18" customHeight="1">
      <c r="A748" s="207" t="s">
        <v>1116</v>
      </c>
      <c r="B748" s="208"/>
      <c r="C748" s="4">
        <v>125000</v>
      </c>
      <c r="D748" s="4">
        <v>125000</v>
      </c>
      <c r="E748" s="14">
        <v>0</v>
      </c>
      <c r="F748" s="14">
        <f t="shared" si="77"/>
        <v>0</v>
      </c>
    </row>
    <row r="749" spans="1:6" ht="18" customHeight="1">
      <c r="A749" s="207" t="s">
        <v>1117</v>
      </c>
      <c r="B749" s="208"/>
      <c r="C749" s="4">
        <v>0</v>
      </c>
      <c r="D749" s="4">
        <v>0</v>
      </c>
      <c r="E749" s="14">
        <v>0</v>
      </c>
      <c r="F749" s="14" t="e">
        <f t="shared" si="77"/>
        <v>#DIV/0!</v>
      </c>
    </row>
    <row r="750" spans="1:6" ht="18" customHeight="1">
      <c r="A750" s="207" t="s">
        <v>1118</v>
      </c>
      <c r="B750" s="208"/>
      <c r="C750" s="4">
        <v>0</v>
      </c>
      <c r="D750" s="4">
        <v>0</v>
      </c>
      <c r="E750" s="14">
        <v>0</v>
      </c>
      <c r="F750" s="14" t="e">
        <f t="shared" si="77"/>
        <v>#DIV/0!</v>
      </c>
    </row>
    <row r="751" spans="1:6" ht="18" customHeight="1">
      <c r="A751" s="207" t="s">
        <v>1119</v>
      </c>
      <c r="B751" s="208"/>
      <c r="C751" s="4">
        <v>0</v>
      </c>
      <c r="D751" s="4">
        <v>0</v>
      </c>
      <c r="E751" s="14">
        <v>0</v>
      </c>
      <c r="F751" s="14" t="e">
        <f t="shared" si="77"/>
        <v>#DIV/0!</v>
      </c>
    </row>
    <row r="752" spans="1:6" ht="18" customHeight="1">
      <c r="A752" s="207" t="s">
        <v>1120</v>
      </c>
      <c r="B752" s="208"/>
      <c r="C752" s="4">
        <v>0</v>
      </c>
      <c r="D752" s="4">
        <v>0</v>
      </c>
      <c r="E752" s="14">
        <v>0</v>
      </c>
      <c r="F752" s="14" t="e">
        <f t="shared" si="77"/>
        <v>#DIV/0!</v>
      </c>
    </row>
    <row r="753" spans="1:6" ht="18" customHeight="1">
      <c r="A753" s="207" t="s">
        <v>1121</v>
      </c>
      <c r="B753" s="208"/>
      <c r="C753" s="4">
        <v>0</v>
      </c>
      <c r="D753" s="4">
        <v>0</v>
      </c>
      <c r="E753" s="14">
        <v>0</v>
      </c>
      <c r="F753" s="14" t="e">
        <f t="shared" si="77"/>
        <v>#DIV/0!</v>
      </c>
    </row>
    <row r="754" spans="1:6" ht="21" customHeight="1">
      <c r="A754" s="41" t="s">
        <v>305</v>
      </c>
      <c r="B754" s="72" t="s">
        <v>631</v>
      </c>
      <c r="C754" s="4">
        <f aca="true" t="shared" si="78" ref="C754:E755">C755</f>
        <v>125000</v>
      </c>
      <c r="D754" s="4">
        <f t="shared" si="78"/>
        <v>125000</v>
      </c>
      <c r="E754" s="14">
        <f t="shared" si="78"/>
        <v>0</v>
      </c>
      <c r="F754" s="14">
        <f t="shared" si="77"/>
        <v>0</v>
      </c>
    </row>
    <row r="755" spans="1:6" ht="18" customHeight="1">
      <c r="A755" s="41" t="s">
        <v>179</v>
      </c>
      <c r="B755" s="72" t="s">
        <v>85</v>
      </c>
      <c r="C755" s="4">
        <v>125000</v>
      </c>
      <c r="D755" s="4">
        <v>125000</v>
      </c>
      <c r="E755" s="14">
        <f t="shared" si="78"/>
        <v>0</v>
      </c>
      <c r="F755" s="14">
        <f t="shared" si="77"/>
        <v>0</v>
      </c>
    </row>
    <row r="756" spans="1:6" ht="15" customHeight="1">
      <c r="A756" s="41" t="s">
        <v>342</v>
      </c>
      <c r="B756" s="72" t="s">
        <v>730</v>
      </c>
      <c r="C756" s="4">
        <v>0</v>
      </c>
      <c r="D756" s="4">
        <v>0</v>
      </c>
      <c r="E756" s="14">
        <v>0</v>
      </c>
      <c r="F756" s="14" t="e">
        <f t="shared" si="77"/>
        <v>#DIV/0!</v>
      </c>
    </row>
    <row r="757" spans="1:6" ht="25.5" customHeight="1">
      <c r="A757" s="217" t="s">
        <v>1030</v>
      </c>
      <c r="B757" s="218"/>
      <c r="C757" s="5">
        <f>C765</f>
        <v>143000</v>
      </c>
      <c r="D757" s="5">
        <f>D765</f>
        <v>143000</v>
      </c>
      <c r="E757" s="140">
        <f>E765</f>
        <v>129652.91</v>
      </c>
      <c r="F757" s="14">
        <f t="shared" si="77"/>
        <v>90.66637062937063</v>
      </c>
    </row>
    <row r="758" spans="1:6" ht="25.5" customHeight="1">
      <c r="A758" s="209" t="s">
        <v>1188</v>
      </c>
      <c r="B758" s="210"/>
      <c r="C758" s="64">
        <f>SUM(C759:C764)</f>
        <v>143000</v>
      </c>
      <c r="D758" s="64">
        <f>SUM(D759:D764)</f>
        <v>143000</v>
      </c>
      <c r="E758" s="138">
        <f>SUM(E759:E764)</f>
        <v>129652.91</v>
      </c>
      <c r="F758" s="14">
        <f aca="true" t="shared" si="79" ref="F758:F764">E758/D758*100</f>
        <v>90.66637062937063</v>
      </c>
    </row>
    <row r="759" spans="1:6" ht="18" customHeight="1">
      <c r="A759" s="207" t="s">
        <v>1116</v>
      </c>
      <c r="B759" s="208"/>
      <c r="C759" s="4">
        <v>143000</v>
      </c>
      <c r="D759" s="4">
        <v>143000</v>
      </c>
      <c r="E759" s="14">
        <v>129652.91</v>
      </c>
      <c r="F759" s="14">
        <f t="shared" si="79"/>
        <v>90.66637062937063</v>
      </c>
    </row>
    <row r="760" spans="1:6" ht="18" customHeight="1">
      <c r="A760" s="207" t="s">
        <v>1117</v>
      </c>
      <c r="B760" s="208"/>
      <c r="C760" s="4">
        <v>0</v>
      </c>
      <c r="D760" s="4">
        <v>0</v>
      </c>
      <c r="E760" s="14">
        <v>0</v>
      </c>
      <c r="F760" s="14" t="e">
        <f t="shared" si="79"/>
        <v>#DIV/0!</v>
      </c>
    </row>
    <row r="761" spans="1:6" ht="18" customHeight="1">
      <c r="A761" s="207" t="s">
        <v>1118</v>
      </c>
      <c r="B761" s="208"/>
      <c r="C761" s="4">
        <v>0</v>
      </c>
      <c r="D761" s="4">
        <v>0</v>
      </c>
      <c r="E761" s="14">
        <v>0</v>
      </c>
      <c r="F761" s="14" t="e">
        <f t="shared" si="79"/>
        <v>#DIV/0!</v>
      </c>
    </row>
    <row r="762" spans="1:6" ht="18" customHeight="1">
      <c r="A762" s="207" t="s">
        <v>1119</v>
      </c>
      <c r="B762" s="208"/>
      <c r="C762" s="4">
        <v>0</v>
      </c>
      <c r="D762" s="4">
        <v>0</v>
      </c>
      <c r="E762" s="14">
        <v>0</v>
      </c>
      <c r="F762" s="14" t="e">
        <f t="shared" si="79"/>
        <v>#DIV/0!</v>
      </c>
    </row>
    <row r="763" spans="1:6" ht="18" customHeight="1">
      <c r="A763" s="207" t="s">
        <v>1120</v>
      </c>
      <c r="B763" s="208"/>
      <c r="C763" s="4">
        <v>0</v>
      </c>
      <c r="D763" s="4">
        <v>0</v>
      </c>
      <c r="E763" s="14">
        <v>0</v>
      </c>
      <c r="F763" s="14" t="e">
        <f t="shared" si="79"/>
        <v>#DIV/0!</v>
      </c>
    </row>
    <row r="764" spans="1:6" ht="18" customHeight="1">
      <c r="A764" s="207" t="s">
        <v>1121</v>
      </c>
      <c r="B764" s="208"/>
      <c r="C764" s="4">
        <v>0</v>
      </c>
      <c r="D764" s="4">
        <v>0</v>
      </c>
      <c r="E764" s="14">
        <v>0</v>
      </c>
      <c r="F764" s="14" t="e">
        <f t="shared" si="79"/>
        <v>#DIV/0!</v>
      </c>
    </row>
    <row r="765" spans="1:6" ht="21" customHeight="1">
      <c r="A765" s="41">
        <v>42</v>
      </c>
      <c r="B765" s="3" t="s">
        <v>634</v>
      </c>
      <c r="C765" s="4">
        <f aca="true" t="shared" si="80" ref="C765:E766">C766</f>
        <v>143000</v>
      </c>
      <c r="D765" s="4">
        <f t="shared" si="80"/>
        <v>143000</v>
      </c>
      <c r="E765" s="14">
        <f t="shared" si="80"/>
        <v>129652.91</v>
      </c>
      <c r="F765" s="14">
        <f t="shared" si="77"/>
        <v>90.66637062937063</v>
      </c>
    </row>
    <row r="766" spans="1:6" ht="18" customHeight="1">
      <c r="A766" s="41" t="s">
        <v>179</v>
      </c>
      <c r="B766" s="3" t="s">
        <v>85</v>
      </c>
      <c r="C766" s="4">
        <v>143000</v>
      </c>
      <c r="D766" s="4">
        <v>143000</v>
      </c>
      <c r="E766" s="14">
        <f t="shared" si="80"/>
        <v>129652.91</v>
      </c>
      <c r="F766" s="14">
        <f t="shared" si="77"/>
        <v>90.66637062937063</v>
      </c>
    </row>
    <row r="767" spans="1:6" ht="15" customHeight="1">
      <c r="A767" s="41" t="s">
        <v>310</v>
      </c>
      <c r="B767" s="3" t="s">
        <v>1075</v>
      </c>
      <c r="C767" s="4">
        <v>0</v>
      </c>
      <c r="D767" s="4">
        <v>0</v>
      </c>
      <c r="E767" s="14">
        <v>129652.91</v>
      </c>
      <c r="F767" s="14" t="e">
        <f t="shared" si="77"/>
        <v>#DIV/0!</v>
      </c>
    </row>
    <row r="768" spans="1:6" ht="25.5" customHeight="1">
      <c r="A768" s="217" t="s">
        <v>1031</v>
      </c>
      <c r="B768" s="218"/>
      <c r="C768" s="5">
        <f>C776</f>
        <v>25000</v>
      </c>
      <c r="D768" s="5">
        <f>D776</f>
        <v>25000</v>
      </c>
      <c r="E768" s="140">
        <f>E776</f>
        <v>24925</v>
      </c>
      <c r="F768" s="14">
        <f>E768/D768*100</f>
        <v>99.7</v>
      </c>
    </row>
    <row r="769" spans="1:6" ht="25.5" customHeight="1">
      <c r="A769" s="209" t="s">
        <v>1189</v>
      </c>
      <c r="B769" s="210"/>
      <c r="C769" s="64">
        <f>SUM(C770:C775)</f>
        <v>25000</v>
      </c>
      <c r="D769" s="64">
        <f>SUM(D770:D775)</f>
        <v>25000</v>
      </c>
      <c r="E769" s="138">
        <f>SUM(E770:E775)</f>
        <v>24925</v>
      </c>
      <c r="F769" s="14">
        <f aca="true" t="shared" si="81" ref="F769:F775">E769/D769*100</f>
        <v>99.7</v>
      </c>
    </row>
    <row r="770" spans="1:6" ht="18" customHeight="1">
      <c r="A770" s="207" t="s">
        <v>1116</v>
      </c>
      <c r="B770" s="208"/>
      <c r="C770" s="4">
        <v>25000</v>
      </c>
      <c r="D770" s="4">
        <v>25000</v>
      </c>
      <c r="E770" s="14">
        <v>24925</v>
      </c>
      <c r="F770" s="14">
        <f t="shared" si="81"/>
        <v>99.7</v>
      </c>
    </row>
    <row r="771" spans="1:6" ht="18" customHeight="1">
      <c r="A771" s="207" t="s">
        <v>1117</v>
      </c>
      <c r="B771" s="208"/>
      <c r="C771" s="4">
        <v>0</v>
      </c>
      <c r="D771" s="4">
        <v>0</v>
      </c>
      <c r="E771" s="14">
        <v>0</v>
      </c>
      <c r="F771" s="14" t="e">
        <f t="shared" si="81"/>
        <v>#DIV/0!</v>
      </c>
    </row>
    <row r="772" spans="1:6" ht="18" customHeight="1">
      <c r="A772" s="207" t="s">
        <v>1118</v>
      </c>
      <c r="B772" s="208"/>
      <c r="C772" s="4">
        <v>0</v>
      </c>
      <c r="D772" s="4">
        <v>0</v>
      </c>
      <c r="E772" s="14">
        <v>0</v>
      </c>
      <c r="F772" s="14" t="e">
        <f t="shared" si="81"/>
        <v>#DIV/0!</v>
      </c>
    </row>
    <row r="773" spans="1:6" ht="18" customHeight="1">
      <c r="A773" s="207" t="s">
        <v>1119</v>
      </c>
      <c r="B773" s="208"/>
      <c r="C773" s="4">
        <v>0</v>
      </c>
      <c r="D773" s="4">
        <v>0</v>
      </c>
      <c r="E773" s="14">
        <v>0</v>
      </c>
      <c r="F773" s="14" t="e">
        <f t="shared" si="81"/>
        <v>#DIV/0!</v>
      </c>
    </row>
    <row r="774" spans="1:6" ht="18" customHeight="1">
      <c r="A774" s="207" t="s">
        <v>1120</v>
      </c>
      <c r="B774" s="208"/>
      <c r="C774" s="4">
        <v>0</v>
      </c>
      <c r="D774" s="4">
        <v>0</v>
      </c>
      <c r="E774" s="14">
        <v>0</v>
      </c>
      <c r="F774" s="14" t="e">
        <f t="shared" si="81"/>
        <v>#DIV/0!</v>
      </c>
    </row>
    <row r="775" spans="1:6" ht="18" customHeight="1">
      <c r="A775" s="207" t="s">
        <v>1121</v>
      </c>
      <c r="B775" s="208"/>
      <c r="C775" s="4">
        <v>0</v>
      </c>
      <c r="D775" s="4">
        <v>0</v>
      </c>
      <c r="E775" s="14">
        <v>0</v>
      </c>
      <c r="F775" s="14" t="e">
        <f t="shared" si="81"/>
        <v>#DIV/0!</v>
      </c>
    </row>
    <row r="776" spans="1:6" ht="21" customHeight="1">
      <c r="A776" s="41">
        <v>45</v>
      </c>
      <c r="B776" s="72" t="s">
        <v>76</v>
      </c>
      <c r="C776" s="4">
        <f aca="true" t="shared" si="82" ref="C776:E777">C777</f>
        <v>25000</v>
      </c>
      <c r="D776" s="4">
        <f t="shared" si="82"/>
        <v>25000</v>
      </c>
      <c r="E776" s="14">
        <f t="shared" si="82"/>
        <v>24925</v>
      </c>
      <c r="F776" s="14">
        <f aca="true" t="shared" si="83" ref="F776:F815">E776/D776*100</f>
        <v>99.7</v>
      </c>
    </row>
    <row r="777" spans="1:6" ht="18" customHeight="1">
      <c r="A777" s="41">
        <v>451</v>
      </c>
      <c r="B777" s="72" t="s">
        <v>77</v>
      </c>
      <c r="C777" s="4">
        <v>25000</v>
      </c>
      <c r="D777" s="4">
        <v>25000</v>
      </c>
      <c r="E777" s="14">
        <f t="shared" si="82"/>
        <v>24925</v>
      </c>
      <c r="F777" s="14">
        <f t="shared" si="83"/>
        <v>99.7</v>
      </c>
    </row>
    <row r="778" spans="1:6" ht="15" customHeight="1">
      <c r="A778" s="41">
        <v>4511</v>
      </c>
      <c r="B778" s="72" t="s">
        <v>811</v>
      </c>
      <c r="C778" s="4">
        <v>0</v>
      </c>
      <c r="D778" s="4">
        <v>0</v>
      </c>
      <c r="E778" s="14">
        <v>24925</v>
      </c>
      <c r="F778" s="14" t="e">
        <f t="shared" si="83"/>
        <v>#DIV/0!</v>
      </c>
    </row>
    <row r="779" spans="1:6" ht="30" customHeight="1">
      <c r="A779" s="219" t="s">
        <v>1032</v>
      </c>
      <c r="B779" s="220"/>
      <c r="C779" s="63">
        <f>C780+C801+C816+C845+C859+C876+C887+C904+C915+C932</f>
        <v>11421300</v>
      </c>
      <c r="D779" s="63">
        <f>D780+D801+D816+D845+D859+D876+D887+D904+D915+D932</f>
        <v>11292696</v>
      </c>
      <c r="E779" s="137">
        <f>E780+E801+E816+E845+E859+E876+E887+E904+E915+E932</f>
        <v>8639937.47</v>
      </c>
      <c r="F779" s="14">
        <f t="shared" si="83"/>
        <v>76.50907692901679</v>
      </c>
    </row>
    <row r="780" spans="1:6" ht="25.5" customHeight="1">
      <c r="A780" s="217" t="s">
        <v>1033</v>
      </c>
      <c r="B780" s="218"/>
      <c r="C780" s="5">
        <f>C788</f>
        <v>1030000</v>
      </c>
      <c r="D780" s="5">
        <f>D788</f>
        <v>1037710</v>
      </c>
      <c r="E780" s="140">
        <f>E788</f>
        <v>921538.31</v>
      </c>
      <c r="F780" s="14">
        <f t="shared" si="83"/>
        <v>88.80499465168496</v>
      </c>
    </row>
    <row r="781" spans="1:6" ht="25.5" customHeight="1">
      <c r="A781" s="209" t="s">
        <v>1190</v>
      </c>
      <c r="B781" s="210"/>
      <c r="C781" s="64">
        <f>SUM(C782:C787)</f>
        <v>1030000</v>
      </c>
      <c r="D781" s="64">
        <f>SUM(D782:D787)</f>
        <v>1037710</v>
      </c>
      <c r="E781" s="138">
        <f>SUM(E782:E787)</f>
        <v>921538.3099999999</v>
      </c>
      <c r="F781" s="14">
        <f t="shared" si="83"/>
        <v>88.80499465168495</v>
      </c>
    </row>
    <row r="782" spans="1:6" ht="18" customHeight="1">
      <c r="A782" s="207" t="s">
        <v>1116</v>
      </c>
      <c r="B782" s="208"/>
      <c r="C782" s="4">
        <v>540000</v>
      </c>
      <c r="D782" s="4">
        <v>547710</v>
      </c>
      <c r="E782" s="14">
        <v>32706.12</v>
      </c>
      <c r="F782" s="14">
        <f t="shared" si="83"/>
        <v>5.971430136386044</v>
      </c>
    </row>
    <row r="783" spans="1:6" ht="18" customHeight="1">
      <c r="A783" s="207" t="s">
        <v>1117</v>
      </c>
      <c r="B783" s="208"/>
      <c r="C783" s="4">
        <v>170000</v>
      </c>
      <c r="D783" s="4">
        <v>170000</v>
      </c>
      <c r="E783" s="14">
        <v>608832.19</v>
      </c>
      <c r="F783" s="14">
        <f t="shared" si="83"/>
        <v>358.1365823529411</v>
      </c>
    </row>
    <row r="784" spans="1:6" ht="18" customHeight="1">
      <c r="A784" s="207" t="s">
        <v>1118</v>
      </c>
      <c r="B784" s="208"/>
      <c r="C784" s="4">
        <v>0</v>
      </c>
      <c r="D784" s="4">
        <v>0</v>
      </c>
      <c r="E784" s="14">
        <v>0</v>
      </c>
      <c r="F784" s="14" t="e">
        <f t="shared" si="83"/>
        <v>#DIV/0!</v>
      </c>
    </row>
    <row r="785" spans="1:6" ht="18" customHeight="1">
      <c r="A785" s="207" t="s">
        <v>1119</v>
      </c>
      <c r="B785" s="208"/>
      <c r="C785" s="4">
        <v>180000</v>
      </c>
      <c r="D785" s="4">
        <v>180000</v>
      </c>
      <c r="E785" s="14">
        <v>180000</v>
      </c>
      <c r="F785" s="14">
        <f t="shared" si="83"/>
        <v>100</v>
      </c>
    </row>
    <row r="786" spans="1:6" ht="18" customHeight="1">
      <c r="A786" s="207" t="s">
        <v>1120</v>
      </c>
      <c r="B786" s="208"/>
      <c r="C786" s="4">
        <v>140000</v>
      </c>
      <c r="D786" s="4">
        <v>140000</v>
      </c>
      <c r="E786" s="14">
        <v>100000</v>
      </c>
      <c r="F786" s="14">
        <f t="shared" si="83"/>
        <v>71.42857142857143</v>
      </c>
    </row>
    <row r="787" spans="1:6" ht="18" customHeight="1">
      <c r="A787" s="207" t="s">
        <v>1121</v>
      </c>
      <c r="B787" s="208"/>
      <c r="C787" s="4">
        <v>0</v>
      </c>
      <c r="D787" s="4">
        <v>0</v>
      </c>
      <c r="E787" s="14">
        <v>0</v>
      </c>
      <c r="F787" s="14" t="e">
        <f t="shared" si="83"/>
        <v>#DIV/0!</v>
      </c>
    </row>
    <row r="788" spans="1:6" ht="21" customHeight="1">
      <c r="A788" s="41">
        <v>32</v>
      </c>
      <c r="B788" s="3" t="s">
        <v>64</v>
      </c>
      <c r="C788" s="4">
        <f>C789+C792+C798</f>
        <v>1030000</v>
      </c>
      <c r="D788" s="4">
        <f>D789+D792+D798</f>
        <v>1037710</v>
      </c>
      <c r="E788" s="14">
        <f>E789+E792+E798</f>
        <v>921538.31</v>
      </c>
      <c r="F788" s="14">
        <f t="shared" si="83"/>
        <v>88.80499465168496</v>
      </c>
    </row>
    <row r="789" spans="1:6" ht="18" customHeight="1">
      <c r="A789" s="41">
        <v>322</v>
      </c>
      <c r="B789" s="3" t="s">
        <v>71</v>
      </c>
      <c r="C789" s="4">
        <v>7000</v>
      </c>
      <c r="D789" s="4">
        <v>7000</v>
      </c>
      <c r="E789" s="14">
        <f>SUM(E790:E791)</f>
        <v>4853.5</v>
      </c>
      <c r="F789" s="14">
        <f t="shared" si="83"/>
        <v>69.33571428571429</v>
      </c>
    </row>
    <row r="790" spans="1:6" ht="15" customHeight="1">
      <c r="A790" s="41">
        <v>3221</v>
      </c>
      <c r="B790" s="3" t="s">
        <v>731</v>
      </c>
      <c r="C790" s="4">
        <v>0</v>
      </c>
      <c r="D790" s="4">
        <v>0</v>
      </c>
      <c r="E790" s="14">
        <v>4853.5</v>
      </c>
      <c r="F790" s="14" t="e">
        <f t="shared" si="83"/>
        <v>#DIV/0!</v>
      </c>
    </row>
    <row r="791" spans="1:6" ht="15" customHeight="1">
      <c r="A791" s="41">
        <v>3225</v>
      </c>
      <c r="B791" s="3" t="s">
        <v>106</v>
      </c>
      <c r="C791" s="4">
        <v>0</v>
      </c>
      <c r="D791" s="4">
        <v>0</v>
      </c>
      <c r="E791" s="14">
        <v>0</v>
      </c>
      <c r="F791" s="14" t="e">
        <f t="shared" si="83"/>
        <v>#DIV/0!</v>
      </c>
    </row>
    <row r="792" spans="1:6" ht="18" customHeight="1">
      <c r="A792" s="41">
        <v>323</v>
      </c>
      <c r="B792" s="3" t="s">
        <v>73</v>
      </c>
      <c r="C792" s="4">
        <v>998000</v>
      </c>
      <c r="D792" s="4">
        <v>998000</v>
      </c>
      <c r="E792" s="14">
        <f>SUM(E793:E797)</f>
        <v>883978.6900000001</v>
      </c>
      <c r="F792" s="14">
        <f t="shared" si="83"/>
        <v>88.57501903807616</v>
      </c>
    </row>
    <row r="793" spans="1:6" ht="15" customHeight="1">
      <c r="A793" s="41" t="s">
        <v>747</v>
      </c>
      <c r="B793" s="3" t="s">
        <v>1191</v>
      </c>
      <c r="C793" s="4">
        <v>0</v>
      </c>
      <c r="D793" s="4">
        <v>0</v>
      </c>
      <c r="E793" s="14">
        <v>3750</v>
      </c>
      <c r="F793" s="14" t="e">
        <f>E793/D793*100</f>
        <v>#DIV/0!</v>
      </c>
    </row>
    <row r="794" spans="1:6" ht="15" customHeight="1">
      <c r="A794" s="41">
        <v>3235</v>
      </c>
      <c r="B794" s="3" t="s">
        <v>107</v>
      </c>
      <c r="C794" s="4">
        <v>0</v>
      </c>
      <c r="D794" s="4">
        <v>0</v>
      </c>
      <c r="E794" s="14">
        <v>47685</v>
      </c>
      <c r="F794" s="14" t="e">
        <f t="shared" si="83"/>
        <v>#DIV/0!</v>
      </c>
    </row>
    <row r="795" spans="1:6" ht="15" customHeight="1">
      <c r="A795" s="41">
        <v>3237</v>
      </c>
      <c r="B795" s="3" t="s">
        <v>109</v>
      </c>
      <c r="C795" s="4">
        <v>0</v>
      </c>
      <c r="D795" s="4">
        <v>0</v>
      </c>
      <c r="E795" s="14">
        <v>573546.79</v>
      </c>
      <c r="F795" s="14" t="e">
        <f t="shared" si="83"/>
        <v>#DIV/0!</v>
      </c>
    </row>
    <row r="796" spans="1:6" ht="15" customHeight="1">
      <c r="A796" s="41" t="s">
        <v>701</v>
      </c>
      <c r="B796" s="3" t="s">
        <v>594</v>
      </c>
      <c r="C796" s="4">
        <v>0</v>
      </c>
      <c r="D796" s="4">
        <v>0</v>
      </c>
      <c r="E796" s="14">
        <v>2000</v>
      </c>
      <c r="F796" s="14" t="e">
        <f>E796/D796*100</f>
        <v>#DIV/0!</v>
      </c>
    </row>
    <row r="797" spans="1:6" ht="15" customHeight="1">
      <c r="A797" s="41" t="s">
        <v>351</v>
      </c>
      <c r="B797" s="3" t="s">
        <v>164</v>
      </c>
      <c r="C797" s="4">
        <v>0</v>
      </c>
      <c r="D797" s="4">
        <v>0</v>
      </c>
      <c r="E797" s="14">
        <v>256996.9</v>
      </c>
      <c r="F797" s="14" t="e">
        <f t="shared" si="83"/>
        <v>#DIV/0!</v>
      </c>
    </row>
    <row r="798" spans="1:6" ht="18" customHeight="1">
      <c r="A798" s="41">
        <v>329</v>
      </c>
      <c r="B798" s="3" t="s">
        <v>110</v>
      </c>
      <c r="C798" s="4">
        <v>25000</v>
      </c>
      <c r="D798" s="4">
        <v>32710</v>
      </c>
      <c r="E798" s="14">
        <f>SUM(E799:E800)</f>
        <v>32706.120000000003</v>
      </c>
      <c r="F798" s="14">
        <f t="shared" si="83"/>
        <v>99.98813818404159</v>
      </c>
    </row>
    <row r="799" spans="1:6" ht="15" customHeight="1">
      <c r="A799" s="41">
        <v>3293</v>
      </c>
      <c r="B799" s="3" t="s">
        <v>111</v>
      </c>
      <c r="C799" s="4">
        <v>0</v>
      </c>
      <c r="D799" s="4">
        <v>0</v>
      </c>
      <c r="E799" s="14">
        <v>12568.19</v>
      </c>
      <c r="F799" s="14" t="e">
        <f t="shared" si="83"/>
        <v>#DIV/0!</v>
      </c>
    </row>
    <row r="800" spans="1:6" ht="15" customHeight="1">
      <c r="A800" s="41">
        <v>3299</v>
      </c>
      <c r="B800" s="3" t="s">
        <v>112</v>
      </c>
      <c r="C800" s="4">
        <v>0</v>
      </c>
      <c r="D800" s="4">
        <v>0</v>
      </c>
      <c r="E800" s="14">
        <v>20137.93</v>
      </c>
      <c r="F800" s="14" t="e">
        <f t="shared" si="83"/>
        <v>#DIV/0!</v>
      </c>
    </row>
    <row r="801" spans="1:6" ht="25.5" customHeight="1">
      <c r="A801" s="217" t="s">
        <v>1193</v>
      </c>
      <c r="B801" s="218"/>
      <c r="C801" s="5">
        <f>C809</f>
        <v>50000</v>
      </c>
      <c r="D801" s="5">
        <f>D809</f>
        <v>50000</v>
      </c>
      <c r="E801" s="140">
        <f>E809</f>
        <v>50000</v>
      </c>
      <c r="F801" s="14">
        <f t="shared" si="83"/>
        <v>100</v>
      </c>
    </row>
    <row r="802" spans="1:6" ht="25.5" customHeight="1">
      <c r="A802" s="209" t="s">
        <v>1192</v>
      </c>
      <c r="B802" s="210"/>
      <c r="C802" s="64">
        <f>SUM(C803:C808)</f>
        <v>50000</v>
      </c>
      <c r="D802" s="64">
        <f>SUM(D803:D808)</f>
        <v>50000</v>
      </c>
      <c r="E802" s="138">
        <f>SUM(E803:E808)</f>
        <v>50000</v>
      </c>
      <c r="F802" s="14">
        <f aca="true" t="shared" si="84" ref="F802:F808">E802/D802*100</f>
        <v>100</v>
      </c>
    </row>
    <row r="803" spans="1:6" ht="18" customHeight="1">
      <c r="A803" s="207" t="s">
        <v>1116</v>
      </c>
      <c r="B803" s="208"/>
      <c r="C803" s="4">
        <v>50000</v>
      </c>
      <c r="D803" s="4">
        <v>50000</v>
      </c>
      <c r="E803" s="14">
        <v>50000</v>
      </c>
      <c r="F803" s="14">
        <f t="shared" si="84"/>
        <v>100</v>
      </c>
    </row>
    <row r="804" spans="1:6" ht="18" customHeight="1">
      <c r="A804" s="207" t="s">
        <v>1117</v>
      </c>
      <c r="B804" s="208"/>
      <c r="C804" s="4">
        <v>0</v>
      </c>
      <c r="D804" s="4">
        <v>0</v>
      </c>
      <c r="E804" s="14">
        <v>0</v>
      </c>
      <c r="F804" s="14" t="e">
        <f t="shared" si="84"/>
        <v>#DIV/0!</v>
      </c>
    </row>
    <row r="805" spans="1:6" ht="18" customHeight="1">
      <c r="A805" s="207" t="s">
        <v>1118</v>
      </c>
      <c r="B805" s="208"/>
      <c r="C805" s="4">
        <v>0</v>
      </c>
      <c r="D805" s="4">
        <v>0</v>
      </c>
      <c r="E805" s="14">
        <v>0</v>
      </c>
      <c r="F805" s="14" t="e">
        <f t="shared" si="84"/>
        <v>#DIV/0!</v>
      </c>
    </row>
    <row r="806" spans="1:6" ht="18" customHeight="1">
      <c r="A806" s="207" t="s">
        <v>1119</v>
      </c>
      <c r="B806" s="208"/>
      <c r="C806" s="4">
        <v>0</v>
      </c>
      <c r="D806" s="4">
        <v>0</v>
      </c>
      <c r="E806" s="14">
        <v>0</v>
      </c>
      <c r="F806" s="14" t="e">
        <f t="shared" si="84"/>
        <v>#DIV/0!</v>
      </c>
    </row>
    <row r="807" spans="1:6" ht="18" customHeight="1">
      <c r="A807" s="207" t="s">
        <v>1120</v>
      </c>
      <c r="B807" s="208"/>
      <c r="C807" s="4">
        <v>0</v>
      </c>
      <c r="D807" s="4">
        <v>0</v>
      </c>
      <c r="E807" s="14">
        <v>0</v>
      </c>
      <c r="F807" s="14" t="e">
        <f t="shared" si="84"/>
        <v>#DIV/0!</v>
      </c>
    </row>
    <row r="808" spans="1:6" ht="18" customHeight="1">
      <c r="A808" s="207" t="s">
        <v>1121</v>
      </c>
      <c r="B808" s="208"/>
      <c r="C808" s="4">
        <v>0</v>
      </c>
      <c r="D808" s="4">
        <v>0</v>
      </c>
      <c r="E808" s="14">
        <v>0</v>
      </c>
      <c r="F808" s="14" t="e">
        <f t="shared" si="84"/>
        <v>#DIV/0!</v>
      </c>
    </row>
    <row r="809" spans="1:6" ht="21" customHeight="1">
      <c r="A809" s="41">
        <v>32</v>
      </c>
      <c r="B809" s="3" t="s">
        <v>64</v>
      </c>
      <c r="C809" s="4">
        <f>C810+C813</f>
        <v>50000</v>
      </c>
      <c r="D809" s="4">
        <f>D810+D813</f>
        <v>50000</v>
      </c>
      <c r="E809" s="14">
        <f>E810+E813</f>
        <v>50000</v>
      </c>
      <c r="F809" s="14">
        <f t="shared" si="83"/>
        <v>100</v>
      </c>
    </row>
    <row r="810" spans="1:6" ht="18" customHeight="1">
      <c r="A810" s="41">
        <v>323</v>
      </c>
      <c r="B810" s="3" t="s">
        <v>73</v>
      </c>
      <c r="C810" s="4">
        <v>50000</v>
      </c>
      <c r="D810" s="4">
        <v>50000</v>
      </c>
      <c r="E810" s="14">
        <f>E811+E812</f>
        <v>50000</v>
      </c>
      <c r="F810" s="14">
        <f t="shared" si="83"/>
        <v>100</v>
      </c>
    </row>
    <row r="811" spans="1:6" ht="15" customHeight="1">
      <c r="A811" s="41">
        <v>3237</v>
      </c>
      <c r="B811" s="3" t="s">
        <v>109</v>
      </c>
      <c r="C811" s="4">
        <v>0</v>
      </c>
      <c r="D811" s="4">
        <v>0</v>
      </c>
      <c r="E811" s="14">
        <v>18000</v>
      </c>
      <c r="F811" s="14" t="e">
        <f t="shared" si="83"/>
        <v>#DIV/0!</v>
      </c>
    </row>
    <row r="812" spans="1:6" ht="15" customHeight="1">
      <c r="A812" s="41" t="s">
        <v>351</v>
      </c>
      <c r="B812" s="3" t="s">
        <v>164</v>
      </c>
      <c r="C812" s="4">
        <v>0</v>
      </c>
      <c r="D812" s="4">
        <v>0</v>
      </c>
      <c r="E812" s="14">
        <v>32000</v>
      </c>
      <c r="F812" s="14" t="e">
        <f t="shared" si="83"/>
        <v>#DIV/0!</v>
      </c>
    </row>
    <row r="813" spans="1:6" ht="18" customHeight="1">
      <c r="A813" s="41">
        <v>329</v>
      </c>
      <c r="B813" s="3" t="s">
        <v>110</v>
      </c>
      <c r="C813" s="4">
        <f>SUM(C814:C815)</f>
        <v>0</v>
      </c>
      <c r="D813" s="4">
        <f>SUM(D814:D815)</f>
        <v>0</v>
      </c>
      <c r="E813" s="14">
        <f>SUM(E814:E815)</f>
        <v>0</v>
      </c>
      <c r="F813" s="14" t="e">
        <f t="shared" si="83"/>
        <v>#DIV/0!</v>
      </c>
    </row>
    <row r="814" spans="1:6" ht="15" customHeight="1">
      <c r="A814" s="41">
        <v>3293</v>
      </c>
      <c r="B814" s="3" t="s">
        <v>111</v>
      </c>
      <c r="C814" s="4">
        <v>0</v>
      </c>
      <c r="D814" s="4">
        <v>0</v>
      </c>
      <c r="E814" s="14">
        <v>0</v>
      </c>
      <c r="F814" s="14" t="e">
        <f t="shared" si="83"/>
        <v>#DIV/0!</v>
      </c>
    </row>
    <row r="815" spans="1:6" ht="15" customHeight="1">
      <c r="A815" s="41">
        <v>3299</v>
      </c>
      <c r="B815" s="3" t="s">
        <v>112</v>
      </c>
      <c r="C815" s="4">
        <v>0</v>
      </c>
      <c r="D815" s="4">
        <v>0</v>
      </c>
      <c r="E815" s="14">
        <v>0</v>
      </c>
      <c r="F815" s="14" t="e">
        <f t="shared" si="83"/>
        <v>#DIV/0!</v>
      </c>
    </row>
    <row r="816" spans="1:6" ht="25.5" customHeight="1">
      <c r="A816" s="217" t="s">
        <v>1034</v>
      </c>
      <c r="B816" s="218"/>
      <c r="C816" s="5">
        <f>C824</f>
        <v>645000</v>
      </c>
      <c r="D816" s="5">
        <f>D824</f>
        <v>645000</v>
      </c>
      <c r="E816" s="140">
        <f>E824</f>
        <v>620341.9800000001</v>
      </c>
      <c r="F816" s="14">
        <f aca="true" t="shared" si="85" ref="F816:F967">E816/D816*100</f>
        <v>96.17705116279072</v>
      </c>
    </row>
    <row r="817" spans="1:6" ht="25.5" customHeight="1">
      <c r="A817" s="209" t="s">
        <v>1194</v>
      </c>
      <c r="B817" s="210"/>
      <c r="C817" s="64">
        <f>SUM(C818:C823)</f>
        <v>645000</v>
      </c>
      <c r="D817" s="64">
        <f>SUM(D818:D823)</f>
        <v>645000</v>
      </c>
      <c r="E817" s="138">
        <f>SUM(E818:E823)</f>
        <v>620341.98</v>
      </c>
      <c r="F817" s="14">
        <f t="shared" si="85"/>
        <v>96.17705116279069</v>
      </c>
    </row>
    <row r="818" spans="1:6" ht="18" customHeight="1">
      <c r="A818" s="207" t="s">
        <v>1116</v>
      </c>
      <c r="B818" s="208"/>
      <c r="C818" s="4">
        <v>645000</v>
      </c>
      <c r="D818" s="4">
        <v>645000</v>
      </c>
      <c r="E818" s="14">
        <v>620341.98</v>
      </c>
      <c r="F818" s="14">
        <f t="shared" si="85"/>
        <v>96.17705116279069</v>
      </c>
    </row>
    <row r="819" spans="1:6" ht="18" customHeight="1">
      <c r="A819" s="207" t="s">
        <v>1117</v>
      </c>
      <c r="B819" s="208"/>
      <c r="C819" s="4">
        <v>0</v>
      </c>
      <c r="D819" s="4">
        <v>0</v>
      </c>
      <c r="E819" s="14">
        <v>0</v>
      </c>
      <c r="F819" s="14" t="e">
        <f t="shared" si="85"/>
        <v>#DIV/0!</v>
      </c>
    </row>
    <row r="820" spans="1:6" ht="18" customHeight="1">
      <c r="A820" s="207" t="s">
        <v>1118</v>
      </c>
      <c r="B820" s="208"/>
      <c r="C820" s="4">
        <v>0</v>
      </c>
      <c r="D820" s="4">
        <v>0</v>
      </c>
      <c r="E820" s="14">
        <v>0</v>
      </c>
      <c r="F820" s="14" t="e">
        <f t="shared" si="85"/>
        <v>#DIV/0!</v>
      </c>
    </row>
    <row r="821" spans="1:6" ht="18" customHeight="1">
      <c r="A821" s="207" t="s">
        <v>1119</v>
      </c>
      <c r="B821" s="208"/>
      <c r="C821" s="4">
        <v>0</v>
      </c>
      <c r="D821" s="4">
        <v>0</v>
      </c>
      <c r="E821" s="14">
        <v>0</v>
      </c>
      <c r="F821" s="14" t="e">
        <f t="shared" si="85"/>
        <v>#DIV/0!</v>
      </c>
    </row>
    <row r="822" spans="1:6" ht="18" customHeight="1">
      <c r="A822" s="207" t="s">
        <v>1120</v>
      </c>
      <c r="B822" s="208"/>
      <c r="C822" s="4">
        <v>0</v>
      </c>
      <c r="D822" s="4">
        <v>0</v>
      </c>
      <c r="E822" s="14">
        <v>0</v>
      </c>
      <c r="F822" s="14" t="e">
        <f t="shared" si="85"/>
        <v>#DIV/0!</v>
      </c>
    </row>
    <row r="823" spans="1:6" ht="18" customHeight="1">
      <c r="A823" s="207" t="s">
        <v>1121</v>
      </c>
      <c r="B823" s="208"/>
      <c r="C823" s="4">
        <v>0</v>
      </c>
      <c r="D823" s="4">
        <v>0</v>
      </c>
      <c r="E823" s="14">
        <v>0</v>
      </c>
      <c r="F823" s="14" t="e">
        <f t="shared" si="85"/>
        <v>#DIV/0!</v>
      </c>
    </row>
    <row r="824" spans="1:6" ht="21" customHeight="1">
      <c r="A824" s="41">
        <v>38</v>
      </c>
      <c r="B824" s="72" t="s">
        <v>580</v>
      </c>
      <c r="C824" s="4">
        <f aca="true" t="shared" si="86" ref="C824:E826">C825</f>
        <v>645000</v>
      </c>
      <c r="D824" s="4">
        <f t="shared" si="86"/>
        <v>645000</v>
      </c>
      <c r="E824" s="14">
        <f t="shared" si="86"/>
        <v>620341.9800000001</v>
      </c>
      <c r="F824" s="14">
        <f t="shared" si="85"/>
        <v>96.17705116279072</v>
      </c>
    </row>
    <row r="825" spans="1:6" ht="18" customHeight="1">
      <c r="A825" s="41">
        <v>381</v>
      </c>
      <c r="B825" s="3" t="s">
        <v>68</v>
      </c>
      <c r="C825" s="4">
        <v>645000</v>
      </c>
      <c r="D825" s="4">
        <v>645000</v>
      </c>
      <c r="E825" s="14">
        <f t="shared" si="86"/>
        <v>620341.9800000001</v>
      </c>
      <c r="F825" s="14">
        <f t="shared" si="85"/>
        <v>96.17705116279072</v>
      </c>
    </row>
    <row r="826" spans="1:6" ht="15" customHeight="1">
      <c r="A826" s="41">
        <v>3811</v>
      </c>
      <c r="B826" s="3" t="s">
        <v>70</v>
      </c>
      <c r="C826" s="4">
        <f t="shared" si="86"/>
        <v>0</v>
      </c>
      <c r="D826" s="4">
        <f t="shared" si="86"/>
        <v>0</v>
      </c>
      <c r="E826" s="14">
        <f t="shared" si="86"/>
        <v>620341.9800000001</v>
      </c>
      <c r="F826" s="14" t="e">
        <f t="shared" si="85"/>
        <v>#DIV/0!</v>
      </c>
    </row>
    <row r="827" spans="1:6" ht="14.25" customHeight="1">
      <c r="A827" s="41">
        <v>38114</v>
      </c>
      <c r="B827" s="3" t="s">
        <v>113</v>
      </c>
      <c r="C827" s="4">
        <f>SUM(C828:C844)</f>
        <v>0</v>
      </c>
      <c r="D827" s="4">
        <f>SUM(D828:D844)</f>
        <v>0</v>
      </c>
      <c r="E827" s="14">
        <f>SUM(E828:E844)</f>
        <v>620341.9800000001</v>
      </c>
      <c r="F827" s="14" t="e">
        <f t="shared" si="85"/>
        <v>#DIV/0!</v>
      </c>
    </row>
    <row r="828" spans="1:6" ht="13.5" customHeight="1">
      <c r="A828" s="78"/>
      <c r="B828" s="77" t="s">
        <v>736</v>
      </c>
      <c r="C828" s="4">
        <v>0</v>
      </c>
      <c r="D828" s="4">
        <v>0</v>
      </c>
      <c r="E828" s="14">
        <v>50000</v>
      </c>
      <c r="F828" s="14" t="e">
        <f t="shared" si="85"/>
        <v>#DIV/0!</v>
      </c>
    </row>
    <row r="829" spans="1:6" ht="13.5" customHeight="1">
      <c r="A829" s="78"/>
      <c r="B829" s="77" t="s">
        <v>115</v>
      </c>
      <c r="C829" s="4">
        <v>0</v>
      </c>
      <c r="D829" s="4">
        <v>0</v>
      </c>
      <c r="E829" s="14">
        <v>34634.5</v>
      </c>
      <c r="F829" s="14" t="e">
        <f t="shared" si="85"/>
        <v>#DIV/0!</v>
      </c>
    </row>
    <row r="830" spans="1:6" ht="13.5" customHeight="1">
      <c r="A830" s="78"/>
      <c r="B830" s="77" t="s">
        <v>114</v>
      </c>
      <c r="C830" s="4">
        <v>0</v>
      </c>
      <c r="D830" s="4">
        <v>0</v>
      </c>
      <c r="E830" s="14">
        <v>67552.7</v>
      </c>
      <c r="F830" s="14" t="e">
        <f t="shared" si="85"/>
        <v>#DIV/0!</v>
      </c>
    </row>
    <row r="831" spans="1:6" ht="13.5" customHeight="1">
      <c r="A831" s="78"/>
      <c r="B831" s="77" t="s">
        <v>116</v>
      </c>
      <c r="C831" s="4">
        <v>0</v>
      </c>
      <c r="D831" s="4">
        <v>0</v>
      </c>
      <c r="E831" s="14">
        <v>69000</v>
      </c>
      <c r="F831" s="14" t="e">
        <f t="shared" si="85"/>
        <v>#DIV/0!</v>
      </c>
    </row>
    <row r="832" spans="1:6" ht="13.5" customHeight="1">
      <c r="A832" s="78"/>
      <c r="B832" s="77" t="s">
        <v>734</v>
      </c>
      <c r="C832" s="4">
        <v>0</v>
      </c>
      <c r="D832" s="4">
        <v>0</v>
      </c>
      <c r="E832" s="14">
        <v>20000</v>
      </c>
      <c r="F832" s="14" t="e">
        <f t="shared" si="85"/>
        <v>#DIV/0!</v>
      </c>
    </row>
    <row r="833" spans="1:6" ht="13.5" customHeight="1">
      <c r="A833" s="79"/>
      <c r="B833" s="77" t="s">
        <v>732</v>
      </c>
      <c r="C833" s="4">
        <v>0</v>
      </c>
      <c r="D833" s="4">
        <v>0</v>
      </c>
      <c r="E833" s="14">
        <v>47915.9</v>
      </c>
      <c r="F833" s="14" t="e">
        <f t="shared" si="85"/>
        <v>#DIV/0!</v>
      </c>
    </row>
    <row r="834" spans="1:6" ht="13.5" customHeight="1">
      <c r="A834" s="79"/>
      <c r="B834" s="77" t="s">
        <v>812</v>
      </c>
      <c r="C834" s="4">
        <v>0</v>
      </c>
      <c r="D834" s="4">
        <v>0</v>
      </c>
      <c r="E834" s="14">
        <v>29002.84</v>
      </c>
      <c r="F834" s="14" t="e">
        <f t="shared" si="85"/>
        <v>#DIV/0!</v>
      </c>
    </row>
    <row r="835" spans="1:6" ht="13.5" customHeight="1">
      <c r="A835" s="79"/>
      <c r="B835" s="77" t="s">
        <v>733</v>
      </c>
      <c r="C835" s="4">
        <v>0</v>
      </c>
      <c r="D835" s="4">
        <v>0</v>
      </c>
      <c r="E835" s="14">
        <v>82511.74</v>
      </c>
      <c r="F835" s="14" t="e">
        <f t="shared" si="85"/>
        <v>#DIV/0!</v>
      </c>
    </row>
    <row r="836" spans="1:6" ht="13.5" customHeight="1">
      <c r="A836" s="79"/>
      <c r="B836" s="77" t="s">
        <v>813</v>
      </c>
      <c r="C836" s="4">
        <v>0</v>
      </c>
      <c r="D836" s="4">
        <v>0</v>
      </c>
      <c r="E836" s="14">
        <v>34399.5</v>
      </c>
      <c r="F836" s="14" t="e">
        <f t="shared" si="85"/>
        <v>#DIV/0!</v>
      </c>
    </row>
    <row r="837" spans="1:6" ht="13.5" customHeight="1">
      <c r="A837" s="79"/>
      <c r="B837" s="77" t="s">
        <v>735</v>
      </c>
      <c r="C837" s="4">
        <v>0</v>
      </c>
      <c r="D837" s="4">
        <v>0</v>
      </c>
      <c r="E837" s="14">
        <v>17976</v>
      </c>
      <c r="F837" s="14" t="e">
        <f>E837/D837*100</f>
        <v>#DIV/0!</v>
      </c>
    </row>
    <row r="838" spans="1:6" ht="13.5" customHeight="1">
      <c r="A838" s="79"/>
      <c r="B838" s="77" t="s">
        <v>814</v>
      </c>
      <c r="C838" s="4">
        <v>0</v>
      </c>
      <c r="D838" s="4">
        <v>0</v>
      </c>
      <c r="E838" s="14">
        <v>35000</v>
      </c>
      <c r="F838" s="14" t="e">
        <f>E838/D838*100</f>
        <v>#DIV/0!</v>
      </c>
    </row>
    <row r="839" spans="1:6" ht="13.5" customHeight="1">
      <c r="A839" s="79"/>
      <c r="B839" s="77" t="s">
        <v>815</v>
      </c>
      <c r="C839" s="4">
        <v>0</v>
      </c>
      <c r="D839" s="4">
        <v>0</v>
      </c>
      <c r="E839" s="14">
        <v>53000</v>
      </c>
      <c r="F839" s="14" t="e">
        <f t="shared" si="85"/>
        <v>#DIV/0!</v>
      </c>
    </row>
    <row r="840" spans="1:6" ht="13.5" customHeight="1">
      <c r="A840" s="79"/>
      <c r="B840" s="77" t="s">
        <v>816</v>
      </c>
      <c r="C840" s="4">
        <v>0</v>
      </c>
      <c r="D840" s="4">
        <v>0</v>
      </c>
      <c r="E840" s="14">
        <v>8000</v>
      </c>
      <c r="F840" s="14" t="e">
        <f>E840/D840*100</f>
        <v>#DIV/0!</v>
      </c>
    </row>
    <row r="841" spans="1:6" ht="13.5" customHeight="1">
      <c r="A841" s="79"/>
      <c r="B841" s="77" t="s">
        <v>585</v>
      </c>
      <c r="C841" s="4">
        <v>0</v>
      </c>
      <c r="D841" s="4">
        <v>0</v>
      </c>
      <c r="E841" s="14">
        <v>19463.8</v>
      </c>
      <c r="F841" s="14" t="e">
        <f>E841/D841*100</f>
        <v>#DIV/0!</v>
      </c>
    </row>
    <row r="842" spans="1:6" ht="13.5" customHeight="1">
      <c r="A842" s="79"/>
      <c r="B842" s="77" t="s">
        <v>737</v>
      </c>
      <c r="C842" s="4">
        <v>0</v>
      </c>
      <c r="D842" s="4">
        <v>0</v>
      </c>
      <c r="E842" s="14">
        <v>15000</v>
      </c>
      <c r="F842" s="14" t="e">
        <f>E842/D842*100</f>
        <v>#DIV/0!</v>
      </c>
    </row>
    <row r="843" spans="1:6" ht="13.5" customHeight="1">
      <c r="A843" s="79"/>
      <c r="B843" s="77" t="s">
        <v>1072</v>
      </c>
      <c r="C843" s="4">
        <v>0</v>
      </c>
      <c r="D843" s="4">
        <v>0</v>
      </c>
      <c r="E843" s="14">
        <v>28000</v>
      </c>
      <c r="F843" s="14" t="e">
        <f>E843/D843*100</f>
        <v>#DIV/0!</v>
      </c>
    </row>
    <row r="844" spans="1:6" ht="13.5" customHeight="1">
      <c r="A844" s="79"/>
      <c r="B844" s="77" t="s">
        <v>1195</v>
      </c>
      <c r="C844" s="4">
        <v>0</v>
      </c>
      <c r="D844" s="4">
        <v>0</v>
      </c>
      <c r="E844" s="14">
        <v>8885</v>
      </c>
      <c r="F844" s="14" t="e">
        <f t="shared" si="85"/>
        <v>#DIV/0!</v>
      </c>
    </row>
    <row r="845" spans="1:6" ht="25.5" customHeight="1">
      <c r="A845" s="211" t="s">
        <v>1035</v>
      </c>
      <c r="B845" s="212"/>
      <c r="C845" s="5">
        <f>C853</f>
        <v>295000</v>
      </c>
      <c r="D845" s="5">
        <f>D853</f>
        <v>295000</v>
      </c>
      <c r="E845" s="140">
        <f>E853</f>
        <v>170000</v>
      </c>
      <c r="F845" s="14">
        <f t="shared" si="85"/>
        <v>57.6271186440678</v>
      </c>
    </row>
    <row r="846" spans="1:6" ht="25.5" customHeight="1">
      <c r="A846" s="209" t="s">
        <v>1196</v>
      </c>
      <c r="B846" s="210"/>
      <c r="C846" s="64">
        <f>SUM(C847:C852)</f>
        <v>295000</v>
      </c>
      <c r="D846" s="64">
        <f>SUM(D847:D852)</f>
        <v>295000</v>
      </c>
      <c r="E846" s="138">
        <f>SUM(E847:E852)</f>
        <v>170000</v>
      </c>
      <c r="F846" s="14">
        <f aca="true" t="shared" si="87" ref="F846:F852">E846/D846*100</f>
        <v>57.6271186440678</v>
      </c>
    </row>
    <row r="847" spans="1:6" ht="18" customHeight="1">
      <c r="A847" s="207" t="s">
        <v>1116</v>
      </c>
      <c r="B847" s="208"/>
      <c r="C847" s="4">
        <v>295000</v>
      </c>
      <c r="D847" s="4">
        <v>295000</v>
      </c>
      <c r="E847" s="14">
        <v>170000</v>
      </c>
      <c r="F847" s="14">
        <f t="shared" si="87"/>
        <v>57.6271186440678</v>
      </c>
    </row>
    <row r="848" spans="1:6" ht="18" customHeight="1">
      <c r="A848" s="207" t="s">
        <v>1117</v>
      </c>
      <c r="B848" s="208"/>
      <c r="C848" s="4">
        <v>0</v>
      </c>
      <c r="D848" s="4">
        <v>0</v>
      </c>
      <c r="E848" s="14">
        <v>0</v>
      </c>
      <c r="F848" s="14" t="e">
        <f t="shared" si="87"/>
        <v>#DIV/0!</v>
      </c>
    </row>
    <row r="849" spans="1:6" ht="18" customHeight="1">
      <c r="A849" s="207" t="s">
        <v>1118</v>
      </c>
      <c r="B849" s="208"/>
      <c r="C849" s="4">
        <v>0</v>
      </c>
      <c r="D849" s="4">
        <v>0</v>
      </c>
      <c r="E849" s="14">
        <v>0</v>
      </c>
      <c r="F849" s="14" t="e">
        <f t="shared" si="87"/>
        <v>#DIV/0!</v>
      </c>
    </row>
    <row r="850" spans="1:6" ht="18" customHeight="1">
      <c r="A850" s="207" t="s">
        <v>1119</v>
      </c>
      <c r="B850" s="208"/>
      <c r="C850" s="4">
        <v>0</v>
      </c>
      <c r="D850" s="4">
        <v>0</v>
      </c>
      <c r="E850" s="14">
        <v>0</v>
      </c>
      <c r="F850" s="14" t="e">
        <f t="shared" si="87"/>
        <v>#DIV/0!</v>
      </c>
    </row>
    <row r="851" spans="1:6" ht="18" customHeight="1">
      <c r="A851" s="207" t="s">
        <v>1120</v>
      </c>
      <c r="B851" s="208"/>
      <c r="C851" s="4">
        <v>0</v>
      </c>
      <c r="D851" s="4">
        <v>0</v>
      </c>
      <c r="E851" s="14">
        <v>0</v>
      </c>
      <c r="F851" s="14" t="e">
        <f t="shared" si="87"/>
        <v>#DIV/0!</v>
      </c>
    </row>
    <row r="852" spans="1:6" ht="18" customHeight="1">
      <c r="A852" s="207" t="s">
        <v>1121</v>
      </c>
      <c r="B852" s="208"/>
      <c r="C852" s="4">
        <v>0</v>
      </c>
      <c r="D852" s="4">
        <v>0</v>
      </c>
      <c r="E852" s="14">
        <v>0</v>
      </c>
      <c r="F852" s="14" t="e">
        <f t="shared" si="87"/>
        <v>#DIV/0!</v>
      </c>
    </row>
    <row r="853" spans="1:6" ht="21" customHeight="1">
      <c r="A853" s="41" t="s">
        <v>639</v>
      </c>
      <c r="B853" s="3" t="s">
        <v>641</v>
      </c>
      <c r="C853" s="4">
        <f>C854</f>
        <v>295000</v>
      </c>
      <c r="D853" s="4">
        <f>D854</f>
        <v>295000</v>
      </c>
      <c r="E853" s="14">
        <f>E854</f>
        <v>170000</v>
      </c>
      <c r="F853" s="14">
        <f t="shared" si="85"/>
        <v>57.6271186440678</v>
      </c>
    </row>
    <row r="854" spans="1:6" ht="18" customHeight="1">
      <c r="A854" s="41" t="s">
        <v>640</v>
      </c>
      <c r="B854" s="3" t="s">
        <v>642</v>
      </c>
      <c r="C854" s="4">
        <v>295000</v>
      </c>
      <c r="D854" s="4">
        <v>295000</v>
      </c>
      <c r="E854" s="14">
        <f>SUM(E855:E858)</f>
        <v>170000</v>
      </c>
      <c r="F854" s="14">
        <f t="shared" si="85"/>
        <v>57.6271186440678</v>
      </c>
    </row>
    <row r="855" spans="1:6" ht="15" customHeight="1">
      <c r="A855" s="41" t="s">
        <v>643</v>
      </c>
      <c r="B855" s="3" t="s">
        <v>649</v>
      </c>
      <c r="C855" s="4">
        <v>0</v>
      </c>
      <c r="D855" s="4">
        <v>0</v>
      </c>
      <c r="E855" s="14">
        <v>100000</v>
      </c>
      <c r="F855" s="14" t="e">
        <f t="shared" si="85"/>
        <v>#DIV/0!</v>
      </c>
    </row>
    <row r="856" spans="1:6" ht="15" customHeight="1">
      <c r="A856" s="41" t="s">
        <v>643</v>
      </c>
      <c r="B856" s="3" t="s">
        <v>650</v>
      </c>
      <c r="C856" s="4">
        <v>0</v>
      </c>
      <c r="D856" s="4">
        <v>0</v>
      </c>
      <c r="E856" s="14">
        <v>0</v>
      </c>
      <c r="F856" s="14" t="e">
        <f>E856/D856*100</f>
        <v>#DIV/0!</v>
      </c>
    </row>
    <row r="857" spans="1:6" ht="15" customHeight="1">
      <c r="A857" s="41" t="s">
        <v>646</v>
      </c>
      <c r="B857" s="3" t="s">
        <v>651</v>
      </c>
      <c r="C857" s="4">
        <v>0</v>
      </c>
      <c r="D857" s="4">
        <v>0</v>
      </c>
      <c r="E857" s="14">
        <v>0</v>
      </c>
      <c r="F857" s="14" t="e">
        <f>E857/D857*100</f>
        <v>#DIV/0!</v>
      </c>
    </row>
    <row r="858" spans="1:6" ht="15" customHeight="1">
      <c r="A858" s="41" t="s">
        <v>646</v>
      </c>
      <c r="B858" s="3" t="s">
        <v>652</v>
      </c>
      <c r="C858" s="4">
        <v>0</v>
      </c>
      <c r="D858" s="4">
        <v>0</v>
      </c>
      <c r="E858" s="14">
        <v>70000</v>
      </c>
      <c r="F858" s="14" t="e">
        <f t="shared" si="85"/>
        <v>#DIV/0!</v>
      </c>
    </row>
    <row r="859" spans="1:6" ht="25.5" customHeight="1">
      <c r="A859" s="217" t="s">
        <v>1036</v>
      </c>
      <c r="B859" s="218"/>
      <c r="C859" s="5">
        <f>C867</f>
        <v>1330000</v>
      </c>
      <c r="D859" s="5">
        <f>D867</f>
        <v>1543006</v>
      </c>
      <c r="E859" s="140">
        <f>E867</f>
        <v>1528170.9300000002</v>
      </c>
      <c r="F859" s="14">
        <f t="shared" si="85"/>
        <v>99.0385604462977</v>
      </c>
    </row>
    <row r="860" spans="1:6" ht="25.5" customHeight="1">
      <c r="A860" s="209" t="s">
        <v>1197</v>
      </c>
      <c r="B860" s="210"/>
      <c r="C860" s="64">
        <f>SUM(C861:C866)</f>
        <v>1330000</v>
      </c>
      <c r="D860" s="64">
        <f>SUM(D861:D866)</f>
        <v>1543006</v>
      </c>
      <c r="E860" s="138">
        <f>SUM(E861:E866)</f>
        <v>1528170.93</v>
      </c>
      <c r="F860" s="14">
        <f t="shared" si="85"/>
        <v>99.03856044629768</v>
      </c>
    </row>
    <row r="861" spans="1:6" ht="18" customHeight="1">
      <c r="A861" s="207" t="s">
        <v>1116</v>
      </c>
      <c r="B861" s="208"/>
      <c r="C861" s="4">
        <v>435000</v>
      </c>
      <c r="D861" s="4">
        <v>498006</v>
      </c>
      <c r="E861" s="14">
        <v>1100800.44</v>
      </c>
      <c r="F861" s="14">
        <f t="shared" si="85"/>
        <v>221.0416019084107</v>
      </c>
    </row>
    <row r="862" spans="1:6" ht="18" customHeight="1">
      <c r="A862" s="207" t="s">
        <v>1117</v>
      </c>
      <c r="B862" s="208"/>
      <c r="C862" s="4">
        <v>470000</v>
      </c>
      <c r="D862" s="4">
        <v>620000</v>
      </c>
      <c r="E862" s="14">
        <v>150000</v>
      </c>
      <c r="F862" s="14">
        <f t="shared" si="85"/>
        <v>24.193548387096776</v>
      </c>
    </row>
    <row r="863" spans="1:6" ht="18" customHeight="1">
      <c r="A863" s="207" t="s">
        <v>1118</v>
      </c>
      <c r="B863" s="208"/>
      <c r="C863" s="4">
        <v>40000</v>
      </c>
      <c r="D863" s="4">
        <v>40000</v>
      </c>
      <c r="E863" s="14">
        <v>0</v>
      </c>
      <c r="F863" s="14">
        <f t="shared" si="85"/>
        <v>0</v>
      </c>
    </row>
    <row r="864" spans="1:6" ht="18" customHeight="1">
      <c r="A864" s="207" t="s">
        <v>1119</v>
      </c>
      <c r="B864" s="208"/>
      <c r="C864" s="4">
        <v>385000</v>
      </c>
      <c r="D864" s="4">
        <v>385000</v>
      </c>
      <c r="E864" s="14">
        <v>277370.49</v>
      </c>
      <c r="F864" s="14">
        <f t="shared" si="85"/>
        <v>72.04428311688311</v>
      </c>
    </row>
    <row r="865" spans="1:6" ht="18" customHeight="1">
      <c r="A865" s="207" t="s">
        <v>1120</v>
      </c>
      <c r="B865" s="208"/>
      <c r="C865" s="4">
        <v>0</v>
      </c>
      <c r="D865" s="4">
        <v>0</v>
      </c>
      <c r="E865" s="14">
        <v>0</v>
      </c>
      <c r="F865" s="14" t="e">
        <f t="shared" si="85"/>
        <v>#DIV/0!</v>
      </c>
    </row>
    <row r="866" spans="1:6" ht="18" customHeight="1">
      <c r="A866" s="207" t="s">
        <v>1121</v>
      </c>
      <c r="B866" s="208"/>
      <c r="C866" s="4">
        <v>0</v>
      </c>
      <c r="D866" s="4">
        <v>0</v>
      </c>
      <c r="E866" s="14">
        <v>0</v>
      </c>
      <c r="F866" s="14" t="e">
        <f t="shared" si="85"/>
        <v>#DIV/0!</v>
      </c>
    </row>
    <row r="867" spans="1:6" ht="21" customHeight="1">
      <c r="A867" s="41">
        <v>32</v>
      </c>
      <c r="B867" s="72" t="s">
        <v>64</v>
      </c>
      <c r="C867" s="4">
        <f>C868+C871</f>
        <v>1330000</v>
      </c>
      <c r="D867" s="4">
        <f>D868+D871</f>
        <v>1543006</v>
      </c>
      <c r="E867" s="14">
        <f>E868+E871</f>
        <v>1528170.9300000002</v>
      </c>
      <c r="F867" s="14">
        <f t="shared" si="85"/>
        <v>99.0385604462977</v>
      </c>
    </row>
    <row r="868" spans="1:6" ht="18" customHeight="1">
      <c r="A868" s="41">
        <v>322</v>
      </c>
      <c r="B868" s="72" t="s">
        <v>71</v>
      </c>
      <c r="C868" s="4">
        <v>180000</v>
      </c>
      <c r="D868" s="4">
        <v>180000</v>
      </c>
      <c r="E868" s="14">
        <f>E869+E870</f>
        <v>165165.14</v>
      </c>
      <c r="F868" s="14">
        <f t="shared" si="85"/>
        <v>91.75841111111112</v>
      </c>
    </row>
    <row r="869" spans="1:6" ht="15" customHeight="1">
      <c r="A869" s="41" t="s">
        <v>285</v>
      </c>
      <c r="B869" s="72" t="s">
        <v>286</v>
      </c>
      <c r="C869" s="4">
        <v>0</v>
      </c>
      <c r="D869" s="4">
        <v>0</v>
      </c>
      <c r="E869" s="14">
        <v>94813.29</v>
      </c>
      <c r="F869" s="14" t="e">
        <f t="shared" si="85"/>
        <v>#DIV/0!</v>
      </c>
    </row>
    <row r="870" spans="1:6" ht="15" customHeight="1">
      <c r="A870" s="41">
        <v>3224</v>
      </c>
      <c r="B870" s="72" t="s">
        <v>72</v>
      </c>
      <c r="C870" s="4">
        <v>0</v>
      </c>
      <c r="D870" s="4">
        <v>0</v>
      </c>
      <c r="E870" s="14">
        <v>70351.85</v>
      </c>
      <c r="F870" s="14" t="e">
        <f t="shared" si="85"/>
        <v>#DIV/0!</v>
      </c>
    </row>
    <row r="871" spans="1:6" ht="18" customHeight="1">
      <c r="A871" s="41">
        <v>323</v>
      </c>
      <c r="B871" s="72" t="s">
        <v>73</v>
      </c>
      <c r="C871" s="4">
        <v>1150000</v>
      </c>
      <c r="D871" s="4">
        <v>1363006</v>
      </c>
      <c r="E871" s="14">
        <f>SUM(E872:E875)</f>
        <v>1363005.79</v>
      </c>
      <c r="F871" s="14">
        <f t="shared" si="85"/>
        <v>99.9999845928778</v>
      </c>
    </row>
    <row r="872" spans="1:6" ht="15" customHeight="1">
      <c r="A872" s="41">
        <v>3232</v>
      </c>
      <c r="B872" s="72" t="s">
        <v>74</v>
      </c>
      <c r="C872" s="4">
        <v>0</v>
      </c>
      <c r="D872" s="4">
        <v>0</v>
      </c>
      <c r="E872" s="14">
        <v>826401.77</v>
      </c>
      <c r="F872" s="14" t="e">
        <f t="shared" si="85"/>
        <v>#DIV/0!</v>
      </c>
    </row>
    <row r="873" spans="1:6" ht="15" customHeight="1">
      <c r="A873" s="41" t="s">
        <v>582</v>
      </c>
      <c r="B873" s="72" t="s">
        <v>653</v>
      </c>
      <c r="C873" s="4">
        <v>0</v>
      </c>
      <c r="D873" s="4">
        <v>0</v>
      </c>
      <c r="E873" s="14">
        <v>52016.72</v>
      </c>
      <c r="F873" s="14" t="e">
        <f>E873/D873*100</f>
        <v>#DIV/0!</v>
      </c>
    </row>
    <row r="874" spans="1:6" ht="15" customHeight="1">
      <c r="A874" s="41" t="s">
        <v>35</v>
      </c>
      <c r="B874" s="72" t="s">
        <v>287</v>
      </c>
      <c r="C874" s="4">
        <v>0</v>
      </c>
      <c r="D874" s="4">
        <v>0</v>
      </c>
      <c r="E874" s="14">
        <v>4251.25</v>
      </c>
      <c r="F874" s="14" t="e">
        <f>E874/D874*100</f>
        <v>#DIV/0!</v>
      </c>
    </row>
    <row r="875" spans="1:6" ht="15" customHeight="1">
      <c r="A875" s="41" t="s">
        <v>351</v>
      </c>
      <c r="B875" s="72" t="s">
        <v>654</v>
      </c>
      <c r="C875" s="4">
        <v>0</v>
      </c>
      <c r="D875" s="4">
        <v>0</v>
      </c>
      <c r="E875" s="14">
        <v>480336.05</v>
      </c>
      <c r="F875" s="14" t="e">
        <f t="shared" si="85"/>
        <v>#DIV/0!</v>
      </c>
    </row>
    <row r="876" spans="1:6" ht="25.5" customHeight="1">
      <c r="A876" s="217" t="s">
        <v>1037</v>
      </c>
      <c r="B876" s="218"/>
      <c r="C876" s="5">
        <f>C884</f>
        <v>3055000</v>
      </c>
      <c r="D876" s="5">
        <f>D884</f>
        <v>2905000</v>
      </c>
      <c r="E876" s="140">
        <f>E884</f>
        <v>1569824.25</v>
      </c>
      <c r="F876" s="14">
        <f t="shared" si="85"/>
        <v>54.03870051635112</v>
      </c>
    </row>
    <row r="877" spans="1:6" ht="25.5" customHeight="1">
      <c r="A877" s="209" t="s">
        <v>1198</v>
      </c>
      <c r="B877" s="210"/>
      <c r="C877" s="64">
        <f>SUM(C878:C883)</f>
        <v>3055000</v>
      </c>
      <c r="D877" s="64">
        <f>SUM(D878:D883)</f>
        <v>2905000</v>
      </c>
      <c r="E877" s="138">
        <f>SUM(E878:E883)</f>
        <v>1569824.25</v>
      </c>
      <c r="F877" s="14">
        <f t="shared" si="85"/>
        <v>54.03870051635112</v>
      </c>
    </row>
    <row r="878" spans="1:6" ht="18" customHeight="1">
      <c r="A878" s="207" t="s">
        <v>1116</v>
      </c>
      <c r="B878" s="208"/>
      <c r="C878" s="4">
        <v>0</v>
      </c>
      <c r="D878" s="4">
        <v>0</v>
      </c>
      <c r="E878" s="14">
        <v>0</v>
      </c>
      <c r="F878" s="14" t="e">
        <f t="shared" si="85"/>
        <v>#DIV/0!</v>
      </c>
    </row>
    <row r="879" spans="1:6" ht="18" customHeight="1">
      <c r="A879" s="207" t="s">
        <v>1117</v>
      </c>
      <c r="B879" s="208"/>
      <c r="C879" s="4">
        <v>490000</v>
      </c>
      <c r="D879" s="4">
        <v>340000</v>
      </c>
      <c r="E879" s="14">
        <v>0</v>
      </c>
      <c r="F879" s="14">
        <f t="shared" si="85"/>
        <v>0</v>
      </c>
    </row>
    <row r="880" spans="1:6" ht="18" customHeight="1">
      <c r="A880" s="207" t="s">
        <v>1118</v>
      </c>
      <c r="B880" s="208"/>
      <c r="C880" s="4">
        <v>360000</v>
      </c>
      <c r="D880" s="4">
        <v>360000</v>
      </c>
      <c r="E880" s="14">
        <v>312448.35</v>
      </c>
      <c r="F880" s="14">
        <f t="shared" si="85"/>
        <v>86.79120833333333</v>
      </c>
    </row>
    <row r="881" spans="1:6" ht="18" customHeight="1">
      <c r="A881" s="207" t="s">
        <v>1119</v>
      </c>
      <c r="B881" s="208"/>
      <c r="C881" s="4">
        <v>2205000</v>
      </c>
      <c r="D881" s="4">
        <v>2205000</v>
      </c>
      <c r="E881" s="14">
        <v>1257375.9</v>
      </c>
      <c r="F881" s="14">
        <f t="shared" si="85"/>
        <v>57.02385034013605</v>
      </c>
    </row>
    <row r="882" spans="1:6" ht="18" customHeight="1">
      <c r="A882" s="207" t="s">
        <v>1120</v>
      </c>
      <c r="B882" s="208"/>
      <c r="C882" s="4">
        <v>0</v>
      </c>
      <c r="D882" s="4">
        <v>0</v>
      </c>
      <c r="E882" s="14">
        <v>0</v>
      </c>
      <c r="F882" s="14" t="e">
        <f t="shared" si="85"/>
        <v>#DIV/0!</v>
      </c>
    </row>
    <row r="883" spans="1:6" ht="18" customHeight="1">
      <c r="A883" s="207" t="s">
        <v>1121</v>
      </c>
      <c r="B883" s="208"/>
      <c r="C883" s="4">
        <v>0</v>
      </c>
      <c r="D883" s="4">
        <v>0</v>
      </c>
      <c r="E883" s="14">
        <v>0</v>
      </c>
      <c r="F883" s="14" t="e">
        <f t="shared" si="85"/>
        <v>#DIV/0!</v>
      </c>
    </row>
    <row r="884" spans="1:6" ht="21" customHeight="1">
      <c r="A884" s="41">
        <v>45</v>
      </c>
      <c r="B884" s="72" t="s">
        <v>76</v>
      </c>
      <c r="C884" s="4">
        <f aca="true" t="shared" si="88" ref="C884:E885">C885</f>
        <v>3055000</v>
      </c>
      <c r="D884" s="4">
        <f t="shared" si="88"/>
        <v>2905000</v>
      </c>
      <c r="E884" s="14">
        <f t="shared" si="88"/>
        <v>1569824.25</v>
      </c>
      <c r="F884" s="14">
        <f t="shared" si="85"/>
        <v>54.03870051635112</v>
      </c>
    </row>
    <row r="885" spans="1:6" ht="18" customHeight="1">
      <c r="A885" s="41">
        <v>451</v>
      </c>
      <c r="B885" s="72" t="s">
        <v>77</v>
      </c>
      <c r="C885" s="4">
        <v>3055000</v>
      </c>
      <c r="D885" s="4">
        <v>2905000</v>
      </c>
      <c r="E885" s="14">
        <f t="shared" si="88"/>
        <v>1569824.25</v>
      </c>
      <c r="F885" s="14">
        <f t="shared" si="85"/>
        <v>54.03870051635112</v>
      </c>
    </row>
    <row r="886" spans="1:6" ht="15" customHeight="1">
      <c r="A886" s="41">
        <v>4511</v>
      </c>
      <c r="B886" s="72" t="s">
        <v>341</v>
      </c>
      <c r="C886" s="4">
        <v>0</v>
      </c>
      <c r="D886" s="4">
        <v>0</v>
      </c>
      <c r="E886" s="14">
        <v>1569824.25</v>
      </c>
      <c r="F886" s="14" t="e">
        <f t="shared" si="85"/>
        <v>#DIV/0!</v>
      </c>
    </row>
    <row r="887" spans="1:6" ht="25.5" customHeight="1">
      <c r="A887" s="217" t="s">
        <v>1038</v>
      </c>
      <c r="B887" s="218"/>
      <c r="C887" s="5">
        <f>C895+C899</f>
        <v>236300</v>
      </c>
      <c r="D887" s="5">
        <f>D895+D899</f>
        <v>256980</v>
      </c>
      <c r="E887" s="140">
        <f>E895+E899</f>
        <v>61367.509999999995</v>
      </c>
      <c r="F887" s="14">
        <f t="shared" si="85"/>
        <v>23.880266946844113</v>
      </c>
    </row>
    <row r="888" spans="1:6" ht="25.5" customHeight="1">
      <c r="A888" s="209" t="s">
        <v>1199</v>
      </c>
      <c r="B888" s="210"/>
      <c r="C888" s="64">
        <f>SUM(C889:C894)</f>
        <v>236300</v>
      </c>
      <c r="D888" s="64">
        <f>SUM(D889:D894)</f>
        <v>256980</v>
      </c>
      <c r="E888" s="138">
        <f>SUM(E889:E894)</f>
        <v>61367.51</v>
      </c>
      <c r="F888" s="14">
        <f aca="true" t="shared" si="89" ref="F888:F894">E888/D888*100</f>
        <v>23.880266946844113</v>
      </c>
    </row>
    <row r="889" spans="1:6" ht="18" customHeight="1">
      <c r="A889" s="207" t="s">
        <v>1116</v>
      </c>
      <c r="B889" s="208"/>
      <c r="C889" s="4">
        <v>0</v>
      </c>
      <c r="D889" s="4">
        <v>20680</v>
      </c>
      <c r="E889" s="14">
        <v>61367.51</v>
      </c>
      <c r="F889" s="14">
        <f t="shared" si="89"/>
        <v>296.74811411992266</v>
      </c>
    </row>
    <row r="890" spans="1:6" ht="18" customHeight="1">
      <c r="A890" s="207" t="s">
        <v>1117</v>
      </c>
      <c r="B890" s="208"/>
      <c r="C890" s="4">
        <v>236300</v>
      </c>
      <c r="D890" s="4">
        <v>236300</v>
      </c>
      <c r="E890" s="14">
        <v>0</v>
      </c>
      <c r="F890" s="14">
        <f t="shared" si="89"/>
        <v>0</v>
      </c>
    </row>
    <row r="891" spans="1:6" ht="18" customHeight="1">
      <c r="A891" s="207" t="s">
        <v>1118</v>
      </c>
      <c r="B891" s="208"/>
      <c r="C891" s="4">
        <v>0</v>
      </c>
      <c r="D891" s="4">
        <v>0</v>
      </c>
      <c r="E891" s="14">
        <v>0</v>
      </c>
      <c r="F891" s="14" t="e">
        <f t="shared" si="89"/>
        <v>#DIV/0!</v>
      </c>
    </row>
    <row r="892" spans="1:6" ht="18" customHeight="1">
      <c r="A892" s="207" t="s">
        <v>1119</v>
      </c>
      <c r="B892" s="208"/>
      <c r="C892" s="4">
        <v>0</v>
      </c>
      <c r="D892" s="4">
        <v>0</v>
      </c>
      <c r="E892" s="14">
        <v>0</v>
      </c>
      <c r="F892" s="14" t="e">
        <f t="shared" si="89"/>
        <v>#DIV/0!</v>
      </c>
    </row>
    <row r="893" spans="1:6" ht="18" customHeight="1">
      <c r="A893" s="207" t="s">
        <v>1120</v>
      </c>
      <c r="B893" s="208"/>
      <c r="C893" s="4">
        <v>0</v>
      </c>
      <c r="D893" s="4">
        <v>0</v>
      </c>
      <c r="E893" s="14">
        <v>0</v>
      </c>
      <c r="F893" s="14" t="e">
        <f t="shared" si="89"/>
        <v>#DIV/0!</v>
      </c>
    </row>
    <row r="894" spans="1:6" ht="18" customHeight="1">
      <c r="A894" s="207" t="s">
        <v>1121</v>
      </c>
      <c r="B894" s="208"/>
      <c r="C894" s="4">
        <v>0</v>
      </c>
      <c r="D894" s="4">
        <v>0</v>
      </c>
      <c r="E894" s="14">
        <v>0</v>
      </c>
      <c r="F894" s="14" t="e">
        <f t="shared" si="89"/>
        <v>#DIV/0!</v>
      </c>
    </row>
    <row r="895" spans="1:6" ht="22.5" customHeight="1">
      <c r="A895" s="65">
        <v>3</v>
      </c>
      <c r="B895" s="66" t="s">
        <v>16</v>
      </c>
      <c r="C895" s="67">
        <f aca="true" t="shared" si="90" ref="C895:E897">C896</f>
        <v>36300</v>
      </c>
      <c r="D895" s="67">
        <f t="shared" si="90"/>
        <v>56980</v>
      </c>
      <c r="E895" s="85">
        <f t="shared" si="90"/>
        <v>56979.38</v>
      </c>
      <c r="F895" s="14">
        <f t="shared" si="85"/>
        <v>99.99891189891189</v>
      </c>
    </row>
    <row r="896" spans="1:6" ht="21" customHeight="1">
      <c r="A896" s="41">
        <v>32</v>
      </c>
      <c r="B896" s="68" t="s">
        <v>43</v>
      </c>
      <c r="C896" s="4">
        <f t="shared" si="90"/>
        <v>36300</v>
      </c>
      <c r="D896" s="4">
        <f t="shared" si="90"/>
        <v>56980</v>
      </c>
      <c r="E896" s="14">
        <f t="shared" si="90"/>
        <v>56979.38</v>
      </c>
      <c r="F896" s="14">
        <f t="shared" si="85"/>
        <v>99.99891189891189</v>
      </c>
    </row>
    <row r="897" spans="1:6" ht="17.25" customHeight="1">
      <c r="A897" s="41">
        <v>322</v>
      </c>
      <c r="B897" s="68" t="s">
        <v>47</v>
      </c>
      <c r="C897" s="4">
        <v>36300</v>
      </c>
      <c r="D897" s="4">
        <v>56980</v>
      </c>
      <c r="E897" s="14">
        <f t="shared" si="90"/>
        <v>56979.38</v>
      </c>
      <c r="F897" s="14">
        <f t="shared" si="85"/>
        <v>99.99891189891189</v>
      </c>
    </row>
    <row r="898" spans="1:6" ht="15" customHeight="1">
      <c r="A898" s="41">
        <v>3225</v>
      </c>
      <c r="B898" s="68" t="s">
        <v>51</v>
      </c>
      <c r="C898" s="4">
        <v>0</v>
      </c>
      <c r="D898" s="4">
        <v>0</v>
      </c>
      <c r="E898" s="14">
        <v>56979.38</v>
      </c>
      <c r="F898" s="14" t="e">
        <f t="shared" si="85"/>
        <v>#DIV/0!</v>
      </c>
    </row>
    <row r="899" spans="1:6" ht="22.5" customHeight="1">
      <c r="A899" s="65">
        <v>4</v>
      </c>
      <c r="B899" s="73" t="s">
        <v>75</v>
      </c>
      <c r="C899" s="67">
        <f aca="true" t="shared" si="91" ref="C899:E900">C900</f>
        <v>200000</v>
      </c>
      <c r="D899" s="67">
        <f t="shared" si="91"/>
        <v>200000</v>
      </c>
      <c r="E899" s="85">
        <f t="shared" si="91"/>
        <v>4388.13</v>
      </c>
      <c r="F899" s="14">
        <f t="shared" si="85"/>
        <v>2.1940649999999997</v>
      </c>
    </row>
    <row r="900" spans="1:6" ht="21" customHeight="1">
      <c r="A900" s="41" t="s">
        <v>305</v>
      </c>
      <c r="B900" s="72" t="s">
        <v>306</v>
      </c>
      <c r="C900" s="4">
        <f t="shared" si="91"/>
        <v>200000</v>
      </c>
      <c r="D900" s="4">
        <f t="shared" si="91"/>
        <v>200000</v>
      </c>
      <c r="E900" s="14">
        <f t="shared" si="91"/>
        <v>4388.13</v>
      </c>
      <c r="F900" s="14">
        <f t="shared" si="85"/>
        <v>2.1940649999999997</v>
      </c>
    </row>
    <row r="901" spans="1:6" ht="18" customHeight="1">
      <c r="A901" s="41" t="s">
        <v>176</v>
      </c>
      <c r="B901" s="72" t="s">
        <v>177</v>
      </c>
      <c r="C901" s="4">
        <v>200000</v>
      </c>
      <c r="D901" s="4">
        <v>200000</v>
      </c>
      <c r="E901" s="14">
        <f>E903+E902</f>
        <v>4388.13</v>
      </c>
      <c r="F901" s="14">
        <f t="shared" si="85"/>
        <v>2.1940649999999997</v>
      </c>
    </row>
    <row r="902" spans="1:6" ht="15" customHeight="1">
      <c r="A902" s="41" t="s">
        <v>1073</v>
      </c>
      <c r="B902" s="72" t="s">
        <v>1074</v>
      </c>
      <c r="C902" s="4">
        <v>0</v>
      </c>
      <c r="D902" s="4">
        <v>0</v>
      </c>
      <c r="E902" s="14">
        <v>0</v>
      </c>
      <c r="F902" s="14" t="e">
        <f>E902/D902*100</f>
        <v>#DIV/0!</v>
      </c>
    </row>
    <row r="903" spans="1:6" ht="15" customHeight="1">
      <c r="A903" s="41" t="s">
        <v>178</v>
      </c>
      <c r="B903" s="72" t="s">
        <v>307</v>
      </c>
      <c r="C903" s="4">
        <v>0</v>
      </c>
      <c r="D903" s="4">
        <v>0</v>
      </c>
      <c r="E903" s="14">
        <v>4388.13</v>
      </c>
      <c r="F903" s="14" t="e">
        <f t="shared" si="85"/>
        <v>#DIV/0!</v>
      </c>
    </row>
    <row r="904" spans="1:6" ht="25.5" customHeight="1">
      <c r="A904" s="217" t="s">
        <v>1039</v>
      </c>
      <c r="B904" s="218"/>
      <c r="C904" s="5">
        <f>C912</f>
        <v>180000</v>
      </c>
      <c r="D904" s="5">
        <f>D912</f>
        <v>180000</v>
      </c>
      <c r="E904" s="140">
        <f>E912</f>
        <v>122028.24</v>
      </c>
      <c r="F904" s="14">
        <f aca="true" t="shared" si="92" ref="F904:F931">E904/D904*100</f>
        <v>67.79346666666667</v>
      </c>
    </row>
    <row r="905" spans="1:6" ht="25.5" customHeight="1">
      <c r="A905" s="209" t="s">
        <v>1200</v>
      </c>
      <c r="B905" s="210"/>
      <c r="C905" s="64">
        <f>SUM(C906:C911)</f>
        <v>180000</v>
      </c>
      <c r="D905" s="64">
        <f>SUM(D906:D911)</f>
        <v>180000</v>
      </c>
      <c r="E905" s="138">
        <f>SUM(E906:E911)</f>
        <v>122028.23999999999</v>
      </c>
      <c r="F905" s="14">
        <f t="shared" si="92"/>
        <v>67.79346666666666</v>
      </c>
    </row>
    <row r="906" spans="1:6" ht="18" customHeight="1">
      <c r="A906" s="207" t="s">
        <v>1116</v>
      </c>
      <c r="B906" s="208"/>
      <c r="C906" s="4">
        <v>0</v>
      </c>
      <c r="D906" s="4">
        <v>0</v>
      </c>
      <c r="E906" s="14">
        <v>52028.24</v>
      </c>
      <c r="F906" s="14" t="e">
        <f t="shared" si="92"/>
        <v>#DIV/0!</v>
      </c>
    </row>
    <row r="907" spans="1:6" ht="18" customHeight="1">
      <c r="A907" s="207" t="s">
        <v>1117</v>
      </c>
      <c r="B907" s="208"/>
      <c r="C907" s="4">
        <v>110000</v>
      </c>
      <c r="D907" s="4">
        <v>110000</v>
      </c>
      <c r="E907" s="14">
        <v>0</v>
      </c>
      <c r="F907" s="14">
        <f t="shared" si="92"/>
        <v>0</v>
      </c>
    </row>
    <row r="908" spans="1:6" ht="18" customHeight="1">
      <c r="A908" s="207" t="s">
        <v>1118</v>
      </c>
      <c r="B908" s="208"/>
      <c r="C908" s="4">
        <v>0</v>
      </c>
      <c r="D908" s="4">
        <v>0</v>
      </c>
      <c r="E908" s="14">
        <v>0</v>
      </c>
      <c r="F908" s="14" t="e">
        <f t="shared" si="92"/>
        <v>#DIV/0!</v>
      </c>
    </row>
    <row r="909" spans="1:6" ht="18" customHeight="1">
      <c r="A909" s="207" t="s">
        <v>1119</v>
      </c>
      <c r="B909" s="208"/>
      <c r="C909" s="4">
        <v>70000</v>
      </c>
      <c r="D909" s="4">
        <v>70000</v>
      </c>
      <c r="E909" s="14">
        <v>70000</v>
      </c>
      <c r="F909" s="14">
        <f t="shared" si="92"/>
        <v>100</v>
      </c>
    </row>
    <row r="910" spans="1:6" ht="18" customHeight="1">
      <c r="A910" s="207" t="s">
        <v>1120</v>
      </c>
      <c r="B910" s="208"/>
      <c r="C910" s="4">
        <v>0</v>
      </c>
      <c r="D910" s="4">
        <v>0</v>
      </c>
      <c r="E910" s="14">
        <v>0</v>
      </c>
      <c r="F910" s="14" t="e">
        <f t="shared" si="92"/>
        <v>#DIV/0!</v>
      </c>
    </row>
    <row r="911" spans="1:6" ht="18" customHeight="1">
      <c r="A911" s="207" t="s">
        <v>1121</v>
      </c>
      <c r="B911" s="208"/>
      <c r="C911" s="4">
        <v>0</v>
      </c>
      <c r="D911" s="4">
        <v>0</v>
      </c>
      <c r="E911" s="14">
        <v>0</v>
      </c>
      <c r="F911" s="14" t="e">
        <f t="shared" si="92"/>
        <v>#DIV/0!</v>
      </c>
    </row>
    <row r="912" spans="1:6" ht="21" customHeight="1">
      <c r="A912" s="41">
        <v>45</v>
      </c>
      <c r="B912" s="72" t="s">
        <v>76</v>
      </c>
      <c r="C912" s="4">
        <f aca="true" t="shared" si="93" ref="C912:E913">C913</f>
        <v>180000</v>
      </c>
      <c r="D912" s="4">
        <f t="shared" si="93"/>
        <v>180000</v>
      </c>
      <c r="E912" s="14">
        <f t="shared" si="93"/>
        <v>122028.24</v>
      </c>
      <c r="F912" s="14">
        <f t="shared" si="92"/>
        <v>67.79346666666667</v>
      </c>
    </row>
    <row r="913" spans="1:6" ht="18" customHeight="1">
      <c r="A913" s="41">
        <v>451</v>
      </c>
      <c r="B913" s="72" t="s">
        <v>77</v>
      </c>
      <c r="C913" s="4">
        <v>180000</v>
      </c>
      <c r="D913" s="4">
        <v>180000</v>
      </c>
      <c r="E913" s="14">
        <f t="shared" si="93"/>
        <v>122028.24</v>
      </c>
      <c r="F913" s="14">
        <f t="shared" si="92"/>
        <v>67.79346666666667</v>
      </c>
    </row>
    <row r="914" spans="1:6" ht="15" customHeight="1">
      <c r="A914" s="41">
        <v>4511</v>
      </c>
      <c r="B914" s="72" t="s">
        <v>655</v>
      </c>
      <c r="C914" s="4">
        <v>0</v>
      </c>
      <c r="D914" s="4">
        <v>0</v>
      </c>
      <c r="E914" s="14">
        <v>122028.24</v>
      </c>
      <c r="F914" s="14" t="e">
        <f t="shared" si="92"/>
        <v>#DIV/0!</v>
      </c>
    </row>
    <row r="915" spans="1:6" ht="25.5" customHeight="1">
      <c r="A915" s="217" t="s">
        <v>1040</v>
      </c>
      <c r="B915" s="218"/>
      <c r="C915" s="5">
        <f>C916+C928</f>
        <v>0</v>
      </c>
      <c r="D915" s="5">
        <f>D916+D928</f>
        <v>0</v>
      </c>
      <c r="E915" s="140">
        <f>E916+E928</f>
        <v>0</v>
      </c>
      <c r="F915" s="14" t="e">
        <f t="shared" si="92"/>
        <v>#DIV/0!</v>
      </c>
    </row>
    <row r="916" spans="1:6" s="86" customFormat="1" ht="22.5" customHeight="1">
      <c r="A916" s="65">
        <v>3</v>
      </c>
      <c r="B916" s="80" t="s">
        <v>59</v>
      </c>
      <c r="C916" s="67">
        <f>C917+C923</f>
        <v>0</v>
      </c>
      <c r="D916" s="67">
        <f>D917+D923</f>
        <v>0</v>
      </c>
      <c r="E916" s="85">
        <f>E917+E923</f>
        <v>0</v>
      </c>
      <c r="F916" s="85" t="e">
        <f t="shared" si="92"/>
        <v>#DIV/0!</v>
      </c>
    </row>
    <row r="917" spans="1:6" ht="21" customHeight="1">
      <c r="A917" s="41">
        <v>31</v>
      </c>
      <c r="B917" s="76" t="s">
        <v>131</v>
      </c>
      <c r="C917" s="4">
        <f>C918+C920</f>
        <v>0</v>
      </c>
      <c r="D917" s="4">
        <f>D918+D920</f>
        <v>0</v>
      </c>
      <c r="E917" s="14">
        <f>E918+E920</f>
        <v>0</v>
      </c>
      <c r="F917" s="14" t="e">
        <f t="shared" si="92"/>
        <v>#DIV/0!</v>
      </c>
    </row>
    <row r="918" spans="1:6" ht="18" customHeight="1">
      <c r="A918" s="41">
        <v>311</v>
      </c>
      <c r="B918" s="76" t="s">
        <v>337</v>
      </c>
      <c r="C918" s="4">
        <f>C919</f>
        <v>0</v>
      </c>
      <c r="D918" s="4">
        <f>D919</f>
        <v>0</v>
      </c>
      <c r="E918" s="14">
        <f>E919</f>
        <v>0</v>
      </c>
      <c r="F918" s="14" t="e">
        <f t="shared" si="92"/>
        <v>#DIV/0!</v>
      </c>
    </row>
    <row r="919" spans="1:6" ht="15" customHeight="1">
      <c r="A919" s="41">
        <v>3111</v>
      </c>
      <c r="B919" s="76" t="s">
        <v>132</v>
      </c>
      <c r="C919" s="4">
        <v>0</v>
      </c>
      <c r="D919" s="4">
        <v>0</v>
      </c>
      <c r="E919" s="14">
        <v>0</v>
      </c>
      <c r="F919" s="14" t="e">
        <f t="shared" si="92"/>
        <v>#DIV/0!</v>
      </c>
    </row>
    <row r="920" spans="1:6" ht="18" customHeight="1">
      <c r="A920" s="41">
        <v>313</v>
      </c>
      <c r="B920" s="76" t="s">
        <v>135</v>
      </c>
      <c r="C920" s="4">
        <f>SUM(C921:C922)</f>
        <v>0</v>
      </c>
      <c r="D920" s="4">
        <f>SUM(D921:D922)</f>
        <v>0</v>
      </c>
      <c r="E920" s="14">
        <f>SUM(E921:E922)</f>
        <v>0</v>
      </c>
      <c r="F920" s="14" t="e">
        <f t="shared" si="92"/>
        <v>#DIV/0!</v>
      </c>
    </row>
    <row r="921" spans="1:6" ht="15" customHeight="1">
      <c r="A921" s="41">
        <v>3132</v>
      </c>
      <c r="B921" s="72" t="s">
        <v>354</v>
      </c>
      <c r="C921" s="4">
        <v>0</v>
      </c>
      <c r="D921" s="4">
        <v>0</v>
      </c>
      <c r="E921" s="14">
        <v>0</v>
      </c>
      <c r="F921" s="14" t="e">
        <f t="shared" si="92"/>
        <v>#DIV/0!</v>
      </c>
    </row>
    <row r="922" spans="1:6" ht="15" customHeight="1">
      <c r="A922" s="41">
        <v>3133</v>
      </c>
      <c r="B922" s="72" t="s">
        <v>355</v>
      </c>
      <c r="C922" s="4">
        <v>0</v>
      </c>
      <c r="D922" s="4">
        <v>0</v>
      </c>
      <c r="E922" s="14">
        <v>0</v>
      </c>
      <c r="F922" s="14" t="e">
        <f t="shared" si="92"/>
        <v>#DIV/0!</v>
      </c>
    </row>
    <row r="923" spans="1:6" ht="21" customHeight="1">
      <c r="A923" s="41">
        <v>32</v>
      </c>
      <c r="B923" s="76" t="s">
        <v>284</v>
      </c>
      <c r="C923" s="4">
        <f>C924+C926</f>
        <v>0</v>
      </c>
      <c r="D923" s="4">
        <f>D924+D926</f>
        <v>0</v>
      </c>
      <c r="E923" s="14">
        <f>E924+E926</f>
        <v>0</v>
      </c>
      <c r="F923" s="14" t="e">
        <f t="shared" si="92"/>
        <v>#DIV/0!</v>
      </c>
    </row>
    <row r="924" spans="1:6" ht="18" customHeight="1">
      <c r="A924" s="83">
        <v>321</v>
      </c>
      <c r="B924" s="76" t="s">
        <v>152</v>
      </c>
      <c r="C924" s="4">
        <f>C925</f>
        <v>0</v>
      </c>
      <c r="D924" s="4">
        <f>D925</f>
        <v>0</v>
      </c>
      <c r="E924" s="14">
        <f>E925</f>
        <v>0</v>
      </c>
      <c r="F924" s="14" t="e">
        <f t="shared" si="92"/>
        <v>#DIV/0!</v>
      </c>
    </row>
    <row r="925" spans="1:6" ht="15" customHeight="1">
      <c r="A925" s="83">
        <v>3212</v>
      </c>
      <c r="B925" s="76" t="s">
        <v>154</v>
      </c>
      <c r="C925" s="4">
        <v>0</v>
      </c>
      <c r="D925" s="4">
        <v>0</v>
      </c>
      <c r="E925" s="14">
        <v>0</v>
      </c>
      <c r="F925" s="14" t="e">
        <f t="shared" si="92"/>
        <v>#DIV/0!</v>
      </c>
    </row>
    <row r="926" spans="1:6" ht="18" customHeight="1">
      <c r="A926" s="41" t="s">
        <v>142</v>
      </c>
      <c r="B926" s="76" t="s">
        <v>0</v>
      </c>
      <c r="C926" s="4">
        <f>C927</f>
        <v>0</v>
      </c>
      <c r="D926" s="4">
        <f>D927</f>
        <v>0</v>
      </c>
      <c r="E926" s="14">
        <f>E927</f>
        <v>0</v>
      </c>
      <c r="F926" s="14" t="e">
        <f t="shared" si="92"/>
        <v>#DIV/0!</v>
      </c>
    </row>
    <row r="927" spans="1:6" ht="15" customHeight="1">
      <c r="A927" s="41" t="s">
        <v>35</v>
      </c>
      <c r="B927" s="76" t="s">
        <v>287</v>
      </c>
      <c r="C927" s="4">
        <v>0</v>
      </c>
      <c r="D927" s="4">
        <v>0</v>
      </c>
      <c r="E927" s="14">
        <v>0</v>
      </c>
      <c r="F927" s="14" t="e">
        <f t="shared" si="92"/>
        <v>#DIV/0!</v>
      </c>
    </row>
    <row r="928" spans="1:6" ht="22.5" customHeight="1">
      <c r="A928" s="65">
        <v>4</v>
      </c>
      <c r="B928" s="73" t="s">
        <v>75</v>
      </c>
      <c r="C928" s="67">
        <f aca="true" t="shared" si="94" ref="C928:E930">C929</f>
        <v>0</v>
      </c>
      <c r="D928" s="67">
        <f t="shared" si="94"/>
        <v>0</v>
      </c>
      <c r="E928" s="85">
        <f t="shared" si="94"/>
        <v>0</v>
      </c>
      <c r="F928" s="14" t="e">
        <f t="shared" si="92"/>
        <v>#DIV/0!</v>
      </c>
    </row>
    <row r="929" spans="1:6" ht="21" customHeight="1">
      <c r="A929" s="41">
        <v>45</v>
      </c>
      <c r="B929" s="72" t="s">
        <v>76</v>
      </c>
      <c r="C929" s="4">
        <f t="shared" si="94"/>
        <v>0</v>
      </c>
      <c r="D929" s="4">
        <f t="shared" si="94"/>
        <v>0</v>
      </c>
      <c r="E929" s="14">
        <f t="shared" si="94"/>
        <v>0</v>
      </c>
      <c r="F929" s="14" t="e">
        <f t="shared" si="92"/>
        <v>#DIV/0!</v>
      </c>
    </row>
    <row r="930" spans="1:6" ht="18" customHeight="1">
      <c r="A930" s="41">
        <v>451</v>
      </c>
      <c r="B930" s="72" t="s">
        <v>77</v>
      </c>
      <c r="C930" s="4">
        <f t="shared" si="94"/>
        <v>0</v>
      </c>
      <c r="D930" s="4">
        <f t="shared" si="94"/>
        <v>0</v>
      </c>
      <c r="E930" s="14">
        <f t="shared" si="94"/>
        <v>0</v>
      </c>
      <c r="F930" s="14" t="e">
        <f t="shared" si="92"/>
        <v>#DIV/0!</v>
      </c>
    </row>
    <row r="931" spans="1:6" ht="15" customHeight="1">
      <c r="A931" s="41">
        <v>4511</v>
      </c>
      <c r="B931" s="72" t="s">
        <v>785</v>
      </c>
      <c r="C931" s="4">
        <v>0</v>
      </c>
      <c r="D931" s="4">
        <v>0</v>
      </c>
      <c r="E931" s="14">
        <v>0</v>
      </c>
      <c r="F931" s="14" t="e">
        <f t="shared" si="92"/>
        <v>#DIV/0!</v>
      </c>
    </row>
    <row r="932" spans="1:6" ht="25.5" customHeight="1">
      <c r="A932" s="217" t="s">
        <v>1202</v>
      </c>
      <c r="B932" s="218"/>
      <c r="C932" s="5">
        <f>C940</f>
        <v>4600000</v>
      </c>
      <c r="D932" s="5">
        <f>D940</f>
        <v>4380000</v>
      </c>
      <c r="E932" s="140">
        <f>E940</f>
        <v>3596666.25</v>
      </c>
      <c r="F932" s="14">
        <f>E932/D932*100</f>
        <v>82.11566780821917</v>
      </c>
    </row>
    <row r="933" spans="1:6" ht="25.5" customHeight="1">
      <c r="A933" s="209" t="s">
        <v>1201</v>
      </c>
      <c r="B933" s="210"/>
      <c r="C933" s="64">
        <f>SUM(C934:C939)</f>
        <v>4600000</v>
      </c>
      <c r="D933" s="64">
        <f>SUM(D934:D939)</f>
        <v>4380000</v>
      </c>
      <c r="E933" s="138">
        <f>SUM(E934:E939)</f>
        <v>3596666.25</v>
      </c>
      <c r="F933" s="14">
        <f aca="true" t="shared" si="95" ref="F933:F939">E933/D933*100</f>
        <v>82.11566780821917</v>
      </c>
    </row>
    <row r="934" spans="1:6" ht="18" customHeight="1">
      <c r="A934" s="207" t="s">
        <v>1116</v>
      </c>
      <c r="B934" s="208"/>
      <c r="C934" s="4">
        <v>1717300</v>
      </c>
      <c r="D934" s="4">
        <v>1497300</v>
      </c>
      <c r="E934" s="14">
        <v>156664.12</v>
      </c>
      <c r="F934" s="14">
        <f t="shared" si="95"/>
        <v>10.463108261537434</v>
      </c>
    </row>
    <row r="935" spans="1:6" ht="18" customHeight="1">
      <c r="A935" s="207" t="s">
        <v>1117</v>
      </c>
      <c r="B935" s="208"/>
      <c r="C935" s="4">
        <v>2742700</v>
      </c>
      <c r="D935" s="4">
        <v>2742700</v>
      </c>
      <c r="E935" s="14">
        <v>3092810.25</v>
      </c>
      <c r="F935" s="14">
        <f t="shared" si="95"/>
        <v>112.76516753564006</v>
      </c>
    </row>
    <row r="936" spans="1:6" ht="18" customHeight="1">
      <c r="A936" s="207" t="s">
        <v>1118</v>
      </c>
      <c r="B936" s="208"/>
      <c r="C936" s="4">
        <v>0</v>
      </c>
      <c r="D936" s="4">
        <v>0</v>
      </c>
      <c r="E936" s="14">
        <v>207191.88</v>
      </c>
      <c r="F936" s="14" t="e">
        <f t="shared" si="95"/>
        <v>#DIV/0!</v>
      </c>
    </row>
    <row r="937" spans="1:6" ht="18" customHeight="1">
      <c r="A937" s="207" t="s">
        <v>1119</v>
      </c>
      <c r="B937" s="208"/>
      <c r="C937" s="4">
        <v>140000</v>
      </c>
      <c r="D937" s="4">
        <v>140000</v>
      </c>
      <c r="E937" s="14">
        <v>140000</v>
      </c>
      <c r="F937" s="14">
        <f t="shared" si="95"/>
        <v>100</v>
      </c>
    </row>
    <row r="938" spans="1:6" ht="18" customHeight="1">
      <c r="A938" s="207" t="s">
        <v>1120</v>
      </c>
      <c r="B938" s="208"/>
      <c r="C938" s="4">
        <v>0</v>
      </c>
      <c r="D938" s="4">
        <v>0</v>
      </c>
      <c r="E938" s="14">
        <v>0</v>
      </c>
      <c r="F938" s="14" t="e">
        <f t="shared" si="95"/>
        <v>#DIV/0!</v>
      </c>
    </row>
    <row r="939" spans="1:6" ht="18" customHeight="1">
      <c r="A939" s="207" t="s">
        <v>1121</v>
      </c>
      <c r="B939" s="208"/>
      <c r="C939" s="4">
        <v>0</v>
      </c>
      <c r="D939" s="4">
        <v>0</v>
      </c>
      <c r="E939" s="14">
        <v>0</v>
      </c>
      <c r="F939" s="14" t="e">
        <f t="shared" si="95"/>
        <v>#DIV/0!</v>
      </c>
    </row>
    <row r="940" spans="1:6" ht="21" customHeight="1">
      <c r="A940" s="41">
        <v>45</v>
      </c>
      <c r="B940" s="72" t="s">
        <v>76</v>
      </c>
      <c r="C940" s="4">
        <f aca="true" t="shared" si="96" ref="C940:E941">C941</f>
        <v>4600000</v>
      </c>
      <c r="D940" s="4">
        <f t="shared" si="96"/>
        <v>4380000</v>
      </c>
      <c r="E940" s="14">
        <f t="shared" si="96"/>
        <v>3596666.25</v>
      </c>
      <c r="F940" s="14">
        <f>E940/D940*100</f>
        <v>82.11566780821917</v>
      </c>
    </row>
    <row r="941" spans="1:6" ht="18" customHeight="1">
      <c r="A941" s="41">
        <v>451</v>
      </c>
      <c r="B941" s="72" t="s">
        <v>77</v>
      </c>
      <c r="C941" s="4">
        <v>4600000</v>
      </c>
      <c r="D941" s="4">
        <v>4380000</v>
      </c>
      <c r="E941" s="14">
        <f t="shared" si="96"/>
        <v>3596666.25</v>
      </c>
      <c r="F941" s="14">
        <f>E941/D941*100</f>
        <v>82.11566780821917</v>
      </c>
    </row>
    <row r="942" spans="1:6" ht="15" customHeight="1">
      <c r="A942" s="41">
        <v>4511</v>
      </c>
      <c r="B942" s="72" t="s">
        <v>1041</v>
      </c>
      <c r="C942" s="4">
        <v>0</v>
      </c>
      <c r="D942" s="4">
        <v>0</v>
      </c>
      <c r="E942" s="14">
        <v>3596666.25</v>
      </c>
      <c r="F942" s="14" t="e">
        <f>E942/D942*100</f>
        <v>#DIV/0!</v>
      </c>
    </row>
    <row r="943" spans="1:6" ht="30" customHeight="1">
      <c r="A943" s="234" t="s">
        <v>1042</v>
      </c>
      <c r="B943" s="235"/>
      <c r="C943" s="63">
        <f>C944</f>
        <v>150000</v>
      </c>
      <c r="D943" s="63">
        <f>D944</f>
        <v>150000</v>
      </c>
      <c r="E943" s="137">
        <f>E944</f>
        <v>121380</v>
      </c>
      <c r="F943" s="14">
        <f t="shared" si="85"/>
        <v>80.92</v>
      </c>
    </row>
    <row r="944" spans="1:6" ht="25.5" customHeight="1">
      <c r="A944" s="217" t="s">
        <v>1043</v>
      </c>
      <c r="B944" s="218"/>
      <c r="C944" s="5">
        <f>C952</f>
        <v>150000</v>
      </c>
      <c r="D944" s="5">
        <f>D952</f>
        <v>150000</v>
      </c>
      <c r="E944" s="140">
        <f>E952</f>
        <v>121380</v>
      </c>
      <c r="F944" s="14">
        <f t="shared" si="85"/>
        <v>80.92</v>
      </c>
    </row>
    <row r="945" spans="1:6" ht="25.5" customHeight="1">
      <c r="A945" s="209" t="s">
        <v>1203</v>
      </c>
      <c r="B945" s="210"/>
      <c r="C945" s="64">
        <f>SUM(C946:C951)</f>
        <v>150000</v>
      </c>
      <c r="D945" s="64">
        <f>SUM(D946:D951)</f>
        <v>150000</v>
      </c>
      <c r="E945" s="138">
        <f>SUM(E946:E951)</f>
        <v>121380</v>
      </c>
      <c r="F945" s="14">
        <f aca="true" t="shared" si="97" ref="F945:F951">E945/D945*100</f>
        <v>80.92</v>
      </c>
    </row>
    <row r="946" spans="1:6" ht="18" customHeight="1">
      <c r="A946" s="207" t="s">
        <v>1116</v>
      </c>
      <c r="B946" s="208"/>
      <c r="C946" s="4">
        <v>150000</v>
      </c>
      <c r="D946" s="4">
        <v>150000</v>
      </c>
      <c r="E946" s="14">
        <v>121380</v>
      </c>
      <c r="F946" s="14">
        <f t="shared" si="97"/>
        <v>80.92</v>
      </c>
    </row>
    <row r="947" spans="1:6" ht="18" customHeight="1">
      <c r="A947" s="207" t="s">
        <v>1117</v>
      </c>
      <c r="B947" s="208"/>
      <c r="C947" s="4">
        <v>0</v>
      </c>
      <c r="D947" s="4">
        <v>0</v>
      </c>
      <c r="E947" s="14">
        <v>0</v>
      </c>
      <c r="F947" s="14" t="e">
        <f t="shared" si="97"/>
        <v>#DIV/0!</v>
      </c>
    </row>
    <row r="948" spans="1:6" ht="18" customHeight="1">
      <c r="A948" s="207" t="s">
        <v>1118</v>
      </c>
      <c r="B948" s="208"/>
      <c r="C948" s="4">
        <v>0</v>
      </c>
      <c r="D948" s="4">
        <v>0</v>
      </c>
      <c r="E948" s="14">
        <v>0</v>
      </c>
      <c r="F948" s="14" t="e">
        <f t="shared" si="97"/>
        <v>#DIV/0!</v>
      </c>
    </row>
    <row r="949" spans="1:6" ht="18" customHeight="1">
      <c r="A949" s="207" t="s">
        <v>1119</v>
      </c>
      <c r="B949" s="208"/>
      <c r="C949" s="4">
        <v>0</v>
      </c>
      <c r="D949" s="4">
        <v>0</v>
      </c>
      <c r="E949" s="14">
        <v>0</v>
      </c>
      <c r="F949" s="14" t="e">
        <f t="shared" si="97"/>
        <v>#DIV/0!</v>
      </c>
    </row>
    <row r="950" spans="1:6" ht="18" customHeight="1">
      <c r="A950" s="207" t="s">
        <v>1120</v>
      </c>
      <c r="B950" s="208"/>
      <c r="C950" s="4">
        <v>0</v>
      </c>
      <c r="D950" s="4">
        <v>0</v>
      </c>
      <c r="E950" s="14">
        <v>0</v>
      </c>
      <c r="F950" s="14" t="e">
        <f t="shared" si="97"/>
        <v>#DIV/0!</v>
      </c>
    </row>
    <row r="951" spans="1:6" ht="18" customHeight="1">
      <c r="A951" s="207" t="s">
        <v>1121</v>
      </c>
      <c r="B951" s="208"/>
      <c r="C951" s="4">
        <v>0</v>
      </c>
      <c r="D951" s="4">
        <v>0</v>
      </c>
      <c r="E951" s="14">
        <v>0</v>
      </c>
      <c r="F951" s="14" t="e">
        <f t="shared" si="97"/>
        <v>#DIV/0!</v>
      </c>
    </row>
    <row r="952" spans="1:6" ht="21" customHeight="1">
      <c r="A952" s="41">
        <v>38</v>
      </c>
      <c r="B952" s="72" t="s">
        <v>580</v>
      </c>
      <c r="C952" s="4">
        <f>C953</f>
        <v>150000</v>
      </c>
      <c r="D952" s="4">
        <f>D953</f>
        <v>150000</v>
      </c>
      <c r="E952" s="14">
        <f>E953</f>
        <v>121380</v>
      </c>
      <c r="F952" s="14">
        <f t="shared" si="85"/>
        <v>80.92</v>
      </c>
    </row>
    <row r="953" spans="1:6" ht="18" customHeight="1">
      <c r="A953" s="41">
        <v>381</v>
      </c>
      <c r="B953" s="76" t="s">
        <v>68</v>
      </c>
      <c r="C953" s="4">
        <v>150000</v>
      </c>
      <c r="D953" s="4">
        <v>150000</v>
      </c>
      <c r="E953" s="14">
        <f>E954</f>
        <v>121380</v>
      </c>
      <c r="F953" s="14">
        <f t="shared" si="85"/>
        <v>80.92</v>
      </c>
    </row>
    <row r="954" spans="1:6" ht="15" customHeight="1">
      <c r="A954" s="41">
        <v>3811</v>
      </c>
      <c r="B954" s="76" t="s">
        <v>160</v>
      </c>
      <c r="C954" s="4">
        <v>0</v>
      </c>
      <c r="D954" s="4">
        <v>0</v>
      </c>
      <c r="E954" s="14">
        <v>121380</v>
      </c>
      <c r="F954" s="14" t="e">
        <f t="shared" si="85"/>
        <v>#DIV/0!</v>
      </c>
    </row>
    <row r="955" spans="1:6" ht="30" customHeight="1">
      <c r="A955" s="219" t="s">
        <v>1044</v>
      </c>
      <c r="B955" s="220"/>
      <c r="C955" s="63">
        <f>C956+C968</f>
        <v>375000</v>
      </c>
      <c r="D955" s="63">
        <f>D956+D968</f>
        <v>375000</v>
      </c>
      <c r="E955" s="137">
        <f>E956+E968</f>
        <v>339028.82</v>
      </c>
      <c r="F955" s="14">
        <f t="shared" si="85"/>
        <v>90.40768533333333</v>
      </c>
    </row>
    <row r="956" spans="1:6" ht="25.5" customHeight="1">
      <c r="A956" s="217" t="s">
        <v>1045</v>
      </c>
      <c r="B956" s="218"/>
      <c r="C956" s="5">
        <f>C964</f>
        <v>100000</v>
      </c>
      <c r="D956" s="5">
        <f>D964</f>
        <v>100000</v>
      </c>
      <c r="E956" s="140">
        <f>E964</f>
        <v>94500</v>
      </c>
      <c r="F956" s="14">
        <f t="shared" si="85"/>
        <v>94.5</v>
      </c>
    </row>
    <row r="957" spans="1:6" ht="25.5" customHeight="1">
      <c r="A957" s="209" t="s">
        <v>1204</v>
      </c>
      <c r="B957" s="210"/>
      <c r="C957" s="64">
        <f>SUM(C958:C963)</f>
        <v>100000</v>
      </c>
      <c r="D957" s="64">
        <f>SUM(D958:D963)</f>
        <v>100000</v>
      </c>
      <c r="E957" s="138">
        <f>SUM(E958:E963)</f>
        <v>94500</v>
      </c>
      <c r="F957" s="14">
        <f t="shared" si="85"/>
        <v>94.5</v>
      </c>
    </row>
    <row r="958" spans="1:6" ht="18" customHeight="1">
      <c r="A958" s="207" t="s">
        <v>1116</v>
      </c>
      <c r="B958" s="208"/>
      <c r="C958" s="4">
        <v>100000</v>
      </c>
      <c r="D958" s="4">
        <v>100000</v>
      </c>
      <c r="E958" s="14">
        <v>94500</v>
      </c>
      <c r="F958" s="14">
        <f t="shared" si="85"/>
        <v>94.5</v>
      </c>
    </row>
    <row r="959" spans="1:6" ht="18" customHeight="1">
      <c r="A959" s="207" t="s">
        <v>1117</v>
      </c>
      <c r="B959" s="208"/>
      <c r="C959" s="4">
        <v>0</v>
      </c>
      <c r="D959" s="4">
        <v>0</v>
      </c>
      <c r="E959" s="14">
        <v>0</v>
      </c>
      <c r="F959" s="14" t="e">
        <f t="shared" si="85"/>
        <v>#DIV/0!</v>
      </c>
    </row>
    <row r="960" spans="1:6" ht="18" customHeight="1">
      <c r="A960" s="207" t="s">
        <v>1118</v>
      </c>
      <c r="B960" s="208"/>
      <c r="C960" s="4">
        <v>0</v>
      </c>
      <c r="D960" s="4">
        <v>0</v>
      </c>
      <c r="E960" s="14">
        <v>0</v>
      </c>
      <c r="F960" s="14" t="e">
        <f t="shared" si="85"/>
        <v>#DIV/0!</v>
      </c>
    </row>
    <row r="961" spans="1:6" ht="18" customHeight="1">
      <c r="A961" s="207" t="s">
        <v>1119</v>
      </c>
      <c r="B961" s="208"/>
      <c r="C961" s="4">
        <v>0</v>
      </c>
      <c r="D961" s="4">
        <v>0</v>
      </c>
      <c r="E961" s="14">
        <v>0</v>
      </c>
      <c r="F961" s="14" t="e">
        <f t="shared" si="85"/>
        <v>#DIV/0!</v>
      </c>
    </row>
    <row r="962" spans="1:6" ht="18" customHeight="1">
      <c r="A962" s="207" t="s">
        <v>1120</v>
      </c>
      <c r="B962" s="208"/>
      <c r="C962" s="4">
        <v>0</v>
      </c>
      <c r="D962" s="4">
        <v>0</v>
      </c>
      <c r="E962" s="14">
        <v>0</v>
      </c>
      <c r="F962" s="14" t="e">
        <f t="shared" si="85"/>
        <v>#DIV/0!</v>
      </c>
    </row>
    <row r="963" spans="1:6" ht="18" customHeight="1">
      <c r="A963" s="207" t="s">
        <v>1121</v>
      </c>
      <c r="B963" s="208"/>
      <c r="C963" s="4">
        <v>0</v>
      </c>
      <c r="D963" s="4">
        <v>0</v>
      </c>
      <c r="E963" s="14">
        <v>0</v>
      </c>
      <c r="F963" s="14" t="e">
        <f t="shared" si="85"/>
        <v>#DIV/0!</v>
      </c>
    </row>
    <row r="964" spans="1:6" ht="21" customHeight="1">
      <c r="A964" s="41">
        <v>38</v>
      </c>
      <c r="B964" s="76" t="s">
        <v>67</v>
      </c>
      <c r="C964" s="4">
        <f aca="true" t="shared" si="98" ref="C964:E966">C965</f>
        <v>100000</v>
      </c>
      <c r="D964" s="4">
        <f t="shared" si="98"/>
        <v>100000</v>
      </c>
      <c r="E964" s="14">
        <f t="shared" si="98"/>
        <v>94500</v>
      </c>
      <c r="F964" s="14">
        <f t="shared" si="85"/>
        <v>94.5</v>
      </c>
    </row>
    <row r="965" spans="1:6" ht="18" customHeight="1">
      <c r="A965" s="41">
        <v>381</v>
      </c>
      <c r="B965" s="76" t="s">
        <v>68</v>
      </c>
      <c r="C965" s="4">
        <v>100000</v>
      </c>
      <c r="D965" s="4">
        <v>100000</v>
      </c>
      <c r="E965" s="14">
        <f t="shared" si="98"/>
        <v>94500</v>
      </c>
      <c r="F965" s="14">
        <f t="shared" si="85"/>
        <v>94.5</v>
      </c>
    </row>
    <row r="966" spans="1:6" ht="15" customHeight="1">
      <c r="A966" s="41">
        <v>3811</v>
      </c>
      <c r="B966" s="76" t="s">
        <v>70</v>
      </c>
      <c r="C966" s="4">
        <f t="shared" si="98"/>
        <v>0</v>
      </c>
      <c r="D966" s="4">
        <f t="shared" si="98"/>
        <v>0</v>
      </c>
      <c r="E966" s="14">
        <f t="shared" si="98"/>
        <v>94500</v>
      </c>
      <c r="F966" s="14" t="e">
        <f t="shared" si="85"/>
        <v>#DIV/0!</v>
      </c>
    </row>
    <row r="967" spans="1:6" ht="13.5" customHeight="1">
      <c r="A967" s="76"/>
      <c r="B967" s="76" t="s">
        <v>117</v>
      </c>
      <c r="C967" s="4">
        <v>0</v>
      </c>
      <c r="D967" s="4">
        <v>0</v>
      </c>
      <c r="E967" s="14">
        <v>94500</v>
      </c>
      <c r="F967" s="14" t="e">
        <f t="shared" si="85"/>
        <v>#DIV/0!</v>
      </c>
    </row>
    <row r="968" spans="1:6" ht="25.5" customHeight="1">
      <c r="A968" s="217" t="s">
        <v>1046</v>
      </c>
      <c r="B968" s="218"/>
      <c r="C968" s="5">
        <f>C976</f>
        <v>275000</v>
      </c>
      <c r="D968" s="5">
        <f>D976</f>
        <v>275000</v>
      </c>
      <c r="E968" s="140">
        <f>E976</f>
        <v>244528.82</v>
      </c>
      <c r="F968" s="14">
        <f>E968/D968*100</f>
        <v>88.91957090909092</v>
      </c>
    </row>
    <row r="969" spans="1:6" ht="25.5" customHeight="1">
      <c r="A969" s="209" t="s">
        <v>1205</v>
      </c>
      <c r="B969" s="210"/>
      <c r="C969" s="64">
        <f>SUM(C970:C975)</f>
        <v>275000</v>
      </c>
      <c r="D969" s="64">
        <f>SUM(D970:D975)</f>
        <v>275000</v>
      </c>
      <c r="E969" s="138">
        <f>SUM(E970:E975)</f>
        <v>244528.82</v>
      </c>
      <c r="F969" s="14">
        <f aca="true" t="shared" si="99" ref="F969:F975">E969/D969*100</f>
        <v>88.91957090909092</v>
      </c>
    </row>
    <row r="970" spans="1:6" ht="18" customHeight="1">
      <c r="A970" s="207" t="s">
        <v>1116</v>
      </c>
      <c r="B970" s="208"/>
      <c r="C970" s="4">
        <v>275000</v>
      </c>
      <c r="D970" s="4">
        <v>275000</v>
      </c>
      <c r="E970" s="14">
        <v>244528.82</v>
      </c>
      <c r="F970" s="14">
        <f t="shared" si="99"/>
        <v>88.91957090909092</v>
      </c>
    </row>
    <row r="971" spans="1:6" ht="18" customHeight="1">
      <c r="A971" s="207" t="s">
        <v>1117</v>
      </c>
      <c r="B971" s="208"/>
      <c r="C971" s="4">
        <v>0</v>
      </c>
      <c r="D971" s="4">
        <v>0</v>
      </c>
      <c r="E971" s="14">
        <v>0</v>
      </c>
      <c r="F971" s="14" t="e">
        <f t="shared" si="99"/>
        <v>#DIV/0!</v>
      </c>
    </row>
    <row r="972" spans="1:6" ht="18" customHeight="1">
      <c r="A972" s="207" t="s">
        <v>1118</v>
      </c>
      <c r="B972" s="208"/>
      <c r="C972" s="4">
        <v>0</v>
      </c>
      <c r="D972" s="4">
        <v>0</v>
      </c>
      <c r="E972" s="14">
        <v>0</v>
      </c>
      <c r="F972" s="14" t="e">
        <f t="shared" si="99"/>
        <v>#DIV/0!</v>
      </c>
    </row>
    <row r="973" spans="1:6" ht="18" customHeight="1">
      <c r="A973" s="207" t="s">
        <v>1119</v>
      </c>
      <c r="B973" s="208"/>
      <c r="C973" s="4">
        <v>0</v>
      </c>
      <c r="D973" s="4">
        <v>0</v>
      </c>
      <c r="E973" s="14">
        <v>0</v>
      </c>
      <c r="F973" s="14" t="e">
        <f t="shared" si="99"/>
        <v>#DIV/0!</v>
      </c>
    </row>
    <row r="974" spans="1:6" ht="18" customHeight="1">
      <c r="A974" s="207" t="s">
        <v>1120</v>
      </c>
      <c r="B974" s="208"/>
      <c r="C974" s="4">
        <v>0</v>
      </c>
      <c r="D974" s="4">
        <v>0</v>
      </c>
      <c r="E974" s="14">
        <v>0</v>
      </c>
      <c r="F974" s="14" t="e">
        <f t="shared" si="99"/>
        <v>#DIV/0!</v>
      </c>
    </row>
    <row r="975" spans="1:6" ht="18" customHeight="1">
      <c r="A975" s="207" t="s">
        <v>1121</v>
      </c>
      <c r="B975" s="208"/>
      <c r="C975" s="4">
        <v>0</v>
      </c>
      <c r="D975" s="4">
        <v>0</v>
      </c>
      <c r="E975" s="14">
        <v>0</v>
      </c>
      <c r="F975" s="14" t="e">
        <f t="shared" si="99"/>
        <v>#DIV/0!</v>
      </c>
    </row>
    <row r="976" spans="1:6" ht="21" customHeight="1">
      <c r="A976" s="41">
        <v>38</v>
      </c>
      <c r="B976" s="72" t="s">
        <v>580</v>
      </c>
      <c r="C976" s="4">
        <f aca="true" t="shared" si="100" ref="C976:E977">C977</f>
        <v>275000</v>
      </c>
      <c r="D976" s="4">
        <f t="shared" si="100"/>
        <v>275000</v>
      </c>
      <c r="E976" s="14">
        <f t="shared" si="100"/>
        <v>244528.82</v>
      </c>
      <c r="F976" s="14">
        <f>E976/D976*100</f>
        <v>88.91957090909092</v>
      </c>
    </row>
    <row r="977" spans="1:6" ht="18" customHeight="1">
      <c r="A977" s="41">
        <v>381</v>
      </c>
      <c r="B977" s="76" t="s">
        <v>68</v>
      </c>
      <c r="C977" s="4">
        <v>275000</v>
      </c>
      <c r="D977" s="4">
        <v>275000</v>
      </c>
      <c r="E977" s="14">
        <f t="shared" si="100"/>
        <v>244528.82</v>
      </c>
      <c r="F977" s="14">
        <f>E977/D977*100</f>
        <v>88.91957090909092</v>
      </c>
    </row>
    <row r="978" spans="1:6" ht="15" customHeight="1">
      <c r="A978" s="41">
        <v>3811</v>
      </c>
      <c r="B978" s="76" t="s">
        <v>70</v>
      </c>
      <c r="C978" s="4">
        <f>SUM(C979:C987)</f>
        <v>0</v>
      </c>
      <c r="D978" s="4">
        <f>SUM(D979:D987)</f>
        <v>0</v>
      </c>
      <c r="E978" s="14">
        <f>SUM(E979:E987)</f>
        <v>244528.82</v>
      </c>
      <c r="F978" s="14" t="e">
        <f>E978/D978*100</f>
        <v>#DIV/0!</v>
      </c>
    </row>
    <row r="979" spans="1:6" ht="13.5" customHeight="1">
      <c r="A979" s="78"/>
      <c r="B979" s="81" t="s">
        <v>584</v>
      </c>
      <c r="C979" s="4">
        <v>0</v>
      </c>
      <c r="D979" s="4">
        <v>0</v>
      </c>
      <c r="E979" s="14">
        <v>13000</v>
      </c>
      <c r="F979" s="14" t="e">
        <f aca="true" t="shared" si="101" ref="F979:F1083">E979/D979*100</f>
        <v>#DIV/0!</v>
      </c>
    </row>
    <row r="980" spans="1:6" ht="13.5" customHeight="1">
      <c r="A980" s="78"/>
      <c r="B980" s="81" t="s">
        <v>292</v>
      </c>
      <c r="C980" s="4">
        <v>0</v>
      </c>
      <c r="D980" s="4">
        <v>0</v>
      </c>
      <c r="E980" s="14">
        <v>0</v>
      </c>
      <c r="F980" s="14" t="e">
        <f aca="true" t="shared" si="102" ref="F980:F987">E980/D980*100</f>
        <v>#DIV/0!</v>
      </c>
    </row>
    <row r="981" spans="1:6" ht="13.5" customHeight="1">
      <c r="A981" s="78"/>
      <c r="B981" s="81" t="s">
        <v>817</v>
      </c>
      <c r="C981" s="4">
        <v>0</v>
      </c>
      <c r="D981" s="4">
        <v>0</v>
      </c>
      <c r="E981" s="14">
        <v>61311.81</v>
      </c>
      <c r="F981" s="14" t="e">
        <f t="shared" si="102"/>
        <v>#DIV/0!</v>
      </c>
    </row>
    <row r="982" spans="1:6" ht="13.5" customHeight="1">
      <c r="A982" s="78"/>
      <c r="B982" s="81" t="s">
        <v>818</v>
      </c>
      <c r="C982" s="4">
        <v>0</v>
      </c>
      <c r="D982" s="4">
        <v>0</v>
      </c>
      <c r="E982" s="14">
        <v>12000</v>
      </c>
      <c r="F982" s="14" t="e">
        <f t="shared" si="102"/>
        <v>#DIV/0!</v>
      </c>
    </row>
    <row r="983" spans="1:6" ht="13.5" customHeight="1">
      <c r="A983" s="78"/>
      <c r="B983" s="81" t="s">
        <v>147</v>
      </c>
      <c r="C983" s="4">
        <v>0</v>
      </c>
      <c r="D983" s="4">
        <v>0</v>
      </c>
      <c r="E983" s="14">
        <v>110000</v>
      </c>
      <c r="F983" s="14" t="e">
        <f t="shared" si="102"/>
        <v>#DIV/0!</v>
      </c>
    </row>
    <row r="984" spans="1:6" ht="13.5" customHeight="1">
      <c r="A984" s="78"/>
      <c r="B984" s="81" t="s">
        <v>819</v>
      </c>
      <c r="C984" s="4">
        <v>0</v>
      </c>
      <c r="D984" s="4">
        <v>0</v>
      </c>
      <c r="E984" s="14">
        <v>0</v>
      </c>
      <c r="F984" s="14" t="e">
        <f t="shared" si="102"/>
        <v>#DIV/0!</v>
      </c>
    </row>
    <row r="985" spans="1:6" ht="13.5" customHeight="1">
      <c r="A985" s="78"/>
      <c r="B985" s="81" t="s">
        <v>1206</v>
      </c>
      <c r="C985" s="4">
        <v>0</v>
      </c>
      <c r="D985" s="4">
        <v>0</v>
      </c>
      <c r="E985" s="14">
        <v>29217.01</v>
      </c>
      <c r="F985" s="14" t="e">
        <f t="shared" si="102"/>
        <v>#DIV/0!</v>
      </c>
    </row>
    <row r="986" spans="1:6" ht="13.5" customHeight="1">
      <c r="A986" s="78"/>
      <c r="B986" s="81" t="s">
        <v>656</v>
      </c>
      <c r="C986" s="4">
        <v>0</v>
      </c>
      <c r="D986" s="4">
        <v>0</v>
      </c>
      <c r="E986" s="14">
        <v>19000</v>
      </c>
      <c r="F986" s="14" t="e">
        <f t="shared" si="102"/>
        <v>#DIV/0!</v>
      </c>
    </row>
    <row r="987" spans="1:6" ht="13.5" customHeight="1">
      <c r="A987" s="78"/>
      <c r="B987" s="81" t="s">
        <v>739</v>
      </c>
      <c r="C987" s="4">
        <v>0</v>
      </c>
      <c r="D987" s="4">
        <v>0</v>
      </c>
      <c r="E987" s="14">
        <v>0</v>
      </c>
      <c r="F987" s="14" t="e">
        <f t="shared" si="102"/>
        <v>#DIV/0!</v>
      </c>
    </row>
    <row r="988" spans="1:6" ht="30" customHeight="1">
      <c r="A988" s="219" t="s">
        <v>1047</v>
      </c>
      <c r="B988" s="220"/>
      <c r="C988" s="63">
        <f>C989+C1001+C1013</f>
        <v>716000</v>
      </c>
      <c r="D988" s="63">
        <f>D989+D1001+D1013</f>
        <v>716000</v>
      </c>
      <c r="E988" s="137">
        <f>E989+E1001+E1013</f>
        <v>640412.19</v>
      </c>
      <c r="F988" s="14">
        <f t="shared" si="101"/>
        <v>89.44304329608937</v>
      </c>
    </row>
    <row r="989" spans="1:6" ht="25.5" customHeight="1">
      <c r="A989" s="217" t="s">
        <v>1048</v>
      </c>
      <c r="B989" s="218"/>
      <c r="C989" s="5">
        <f>C997</f>
        <v>650000</v>
      </c>
      <c r="D989" s="5">
        <f>D997</f>
        <v>650000</v>
      </c>
      <c r="E989" s="140">
        <f>E997</f>
        <v>620000</v>
      </c>
      <c r="F989" s="14">
        <f t="shared" si="101"/>
        <v>95.38461538461539</v>
      </c>
    </row>
    <row r="990" spans="1:6" ht="25.5" customHeight="1">
      <c r="A990" s="209" t="s">
        <v>1208</v>
      </c>
      <c r="B990" s="210"/>
      <c r="C990" s="64">
        <f>SUM(C991:C996)</f>
        <v>650000</v>
      </c>
      <c r="D990" s="64">
        <f>SUM(D991:D996)</f>
        <v>650000</v>
      </c>
      <c r="E990" s="138">
        <f>SUM(E991:E996)</f>
        <v>620000</v>
      </c>
      <c r="F990" s="14">
        <f t="shared" si="101"/>
        <v>95.38461538461539</v>
      </c>
    </row>
    <row r="991" spans="1:6" ht="18" customHeight="1">
      <c r="A991" s="207" t="s">
        <v>1116</v>
      </c>
      <c r="B991" s="208"/>
      <c r="C991" s="4">
        <v>650000</v>
      </c>
      <c r="D991" s="4">
        <v>650000</v>
      </c>
      <c r="E991" s="14">
        <v>620000</v>
      </c>
      <c r="F991" s="14">
        <f t="shared" si="101"/>
        <v>95.38461538461539</v>
      </c>
    </row>
    <row r="992" spans="1:6" ht="18" customHeight="1">
      <c r="A992" s="207" t="s">
        <v>1117</v>
      </c>
      <c r="B992" s="208"/>
      <c r="C992" s="4">
        <v>0</v>
      </c>
      <c r="D992" s="4">
        <v>0</v>
      </c>
      <c r="E992" s="14">
        <v>0</v>
      </c>
      <c r="F992" s="14" t="e">
        <f t="shared" si="101"/>
        <v>#DIV/0!</v>
      </c>
    </row>
    <row r="993" spans="1:6" ht="18" customHeight="1">
      <c r="A993" s="207" t="s">
        <v>1118</v>
      </c>
      <c r="B993" s="208"/>
      <c r="C993" s="4">
        <v>0</v>
      </c>
      <c r="D993" s="4">
        <v>0</v>
      </c>
      <c r="E993" s="14">
        <v>0</v>
      </c>
      <c r="F993" s="14" t="e">
        <f t="shared" si="101"/>
        <v>#DIV/0!</v>
      </c>
    </row>
    <row r="994" spans="1:6" ht="18" customHeight="1">
      <c r="A994" s="207" t="s">
        <v>1119</v>
      </c>
      <c r="B994" s="208"/>
      <c r="C994" s="4">
        <v>0</v>
      </c>
      <c r="D994" s="4">
        <v>0</v>
      </c>
      <c r="E994" s="14">
        <v>0</v>
      </c>
      <c r="F994" s="14" t="e">
        <f t="shared" si="101"/>
        <v>#DIV/0!</v>
      </c>
    </row>
    <row r="995" spans="1:6" ht="18" customHeight="1">
      <c r="A995" s="207" t="s">
        <v>1120</v>
      </c>
      <c r="B995" s="208"/>
      <c r="C995" s="4">
        <v>0</v>
      </c>
      <c r="D995" s="4">
        <v>0</v>
      </c>
      <c r="E995" s="14">
        <v>0</v>
      </c>
      <c r="F995" s="14" t="e">
        <f t="shared" si="101"/>
        <v>#DIV/0!</v>
      </c>
    </row>
    <row r="996" spans="1:6" ht="18" customHeight="1">
      <c r="A996" s="207" t="s">
        <v>1121</v>
      </c>
      <c r="B996" s="208"/>
      <c r="C996" s="4">
        <v>0</v>
      </c>
      <c r="D996" s="4">
        <v>0</v>
      </c>
      <c r="E996" s="14">
        <v>0</v>
      </c>
      <c r="F996" s="14" t="e">
        <f t="shared" si="101"/>
        <v>#DIV/0!</v>
      </c>
    </row>
    <row r="997" spans="1:6" ht="21" customHeight="1">
      <c r="A997" s="41" t="s">
        <v>639</v>
      </c>
      <c r="B997" s="3" t="s">
        <v>641</v>
      </c>
      <c r="C997" s="4">
        <f>C998</f>
        <v>650000</v>
      </c>
      <c r="D997" s="4">
        <f>D998</f>
        <v>650000</v>
      </c>
      <c r="E997" s="14">
        <f>E998</f>
        <v>620000</v>
      </c>
      <c r="F997" s="14">
        <f t="shared" si="101"/>
        <v>95.38461538461539</v>
      </c>
    </row>
    <row r="998" spans="1:6" ht="18" customHeight="1">
      <c r="A998" s="41" t="s">
        <v>640</v>
      </c>
      <c r="B998" s="3" t="s">
        <v>642</v>
      </c>
      <c r="C998" s="4">
        <v>650000</v>
      </c>
      <c r="D998" s="4">
        <v>650000</v>
      </c>
      <c r="E998" s="14">
        <f>E1000+E999</f>
        <v>620000</v>
      </c>
      <c r="F998" s="14">
        <f t="shared" si="101"/>
        <v>95.38461538461539</v>
      </c>
    </row>
    <row r="999" spans="1:6" ht="15" customHeight="1">
      <c r="A999" s="41" t="s">
        <v>643</v>
      </c>
      <c r="B999" s="76" t="s">
        <v>1067</v>
      </c>
      <c r="C999" s="4">
        <v>0</v>
      </c>
      <c r="D999" s="4">
        <v>0</v>
      </c>
      <c r="E999" s="14">
        <v>0</v>
      </c>
      <c r="F999" s="14" t="e">
        <f>E999/D999*100</f>
        <v>#DIV/0!</v>
      </c>
    </row>
    <row r="1000" spans="1:6" ht="15" customHeight="1">
      <c r="A1000" s="41" t="s">
        <v>646</v>
      </c>
      <c r="B1000" s="76" t="s">
        <v>657</v>
      </c>
      <c r="C1000" s="4">
        <v>0</v>
      </c>
      <c r="D1000" s="4">
        <v>0</v>
      </c>
      <c r="E1000" s="14">
        <v>620000</v>
      </c>
      <c r="F1000" s="14" t="e">
        <f t="shared" si="101"/>
        <v>#DIV/0!</v>
      </c>
    </row>
    <row r="1001" spans="1:6" ht="25.5" customHeight="1">
      <c r="A1001" s="217" t="s">
        <v>1049</v>
      </c>
      <c r="B1001" s="218"/>
      <c r="C1001" s="5">
        <f>C1009</f>
        <v>66000</v>
      </c>
      <c r="D1001" s="5">
        <f>D1009</f>
        <v>66000</v>
      </c>
      <c r="E1001" s="140">
        <f>E1009</f>
        <v>20412.19</v>
      </c>
      <c r="F1001" s="14">
        <f t="shared" si="101"/>
        <v>30.927560606060606</v>
      </c>
    </row>
    <row r="1002" spans="1:6" ht="25.5" customHeight="1">
      <c r="A1002" s="209" t="s">
        <v>1207</v>
      </c>
      <c r="B1002" s="210"/>
      <c r="C1002" s="64">
        <f>SUM(C1003:C1008)</f>
        <v>66000</v>
      </c>
      <c r="D1002" s="64">
        <f>SUM(D1003:D1008)</f>
        <v>66000</v>
      </c>
      <c r="E1002" s="138">
        <f>SUM(E1003:E1008)</f>
        <v>20412.19</v>
      </c>
      <c r="F1002" s="14">
        <f aca="true" t="shared" si="103" ref="F1002:F1008">E1002/D1002*100</f>
        <v>30.927560606060606</v>
      </c>
    </row>
    <row r="1003" spans="1:6" ht="18" customHeight="1">
      <c r="A1003" s="207" t="s">
        <v>1116</v>
      </c>
      <c r="B1003" s="208"/>
      <c r="C1003" s="4">
        <v>66000</v>
      </c>
      <c r="D1003" s="4">
        <v>66000</v>
      </c>
      <c r="E1003" s="14">
        <v>20412.19</v>
      </c>
      <c r="F1003" s="14">
        <f t="shared" si="103"/>
        <v>30.927560606060606</v>
      </c>
    </row>
    <row r="1004" spans="1:6" ht="18" customHeight="1">
      <c r="A1004" s="207" t="s">
        <v>1117</v>
      </c>
      <c r="B1004" s="208"/>
      <c r="C1004" s="4">
        <v>0</v>
      </c>
      <c r="D1004" s="4">
        <v>0</v>
      </c>
      <c r="E1004" s="14">
        <v>0</v>
      </c>
      <c r="F1004" s="14" t="e">
        <f t="shared" si="103"/>
        <v>#DIV/0!</v>
      </c>
    </row>
    <row r="1005" spans="1:6" ht="18" customHeight="1">
      <c r="A1005" s="207" t="s">
        <v>1118</v>
      </c>
      <c r="B1005" s="208"/>
      <c r="C1005" s="4">
        <v>0</v>
      </c>
      <c r="D1005" s="4">
        <v>0</v>
      </c>
      <c r="E1005" s="14">
        <v>0</v>
      </c>
      <c r="F1005" s="14" t="e">
        <f t="shared" si="103"/>
        <v>#DIV/0!</v>
      </c>
    </row>
    <row r="1006" spans="1:6" ht="18" customHeight="1">
      <c r="A1006" s="207" t="s">
        <v>1119</v>
      </c>
      <c r="B1006" s="208"/>
      <c r="C1006" s="4">
        <v>0</v>
      </c>
      <c r="D1006" s="4">
        <v>0</v>
      </c>
      <c r="E1006" s="14">
        <v>0</v>
      </c>
      <c r="F1006" s="14" t="e">
        <f t="shared" si="103"/>
        <v>#DIV/0!</v>
      </c>
    </row>
    <row r="1007" spans="1:6" ht="18" customHeight="1">
      <c r="A1007" s="207" t="s">
        <v>1120</v>
      </c>
      <c r="B1007" s="208"/>
      <c r="C1007" s="4">
        <v>0</v>
      </c>
      <c r="D1007" s="4">
        <v>0</v>
      </c>
      <c r="E1007" s="14">
        <v>0</v>
      </c>
      <c r="F1007" s="14" t="e">
        <f t="shared" si="103"/>
        <v>#DIV/0!</v>
      </c>
    </row>
    <row r="1008" spans="1:6" ht="18" customHeight="1">
      <c r="A1008" s="207" t="s">
        <v>1121</v>
      </c>
      <c r="B1008" s="208"/>
      <c r="C1008" s="4">
        <v>0</v>
      </c>
      <c r="D1008" s="4">
        <v>0</v>
      </c>
      <c r="E1008" s="14">
        <v>0</v>
      </c>
      <c r="F1008" s="14" t="e">
        <f t="shared" si="103"/>
        <v>#DIV/0!</v>
      </c>
    </row>
    <row r="1009" spans="1:6" ht="21" customHeight="1">
      <c r="A1009" s="41" t="s">
        <v>639</v>
      </c>
      <c r="B1009" s="3" t="s">
        <v>641</v>
      </c>
      <c r="C1009" s="4">
        <f>C1010</f>
        <v>66000</v>
      </c>
      <c r="D1009" s="4">
        <f>D1010</f>
        <v>66000</v>
      </c>
      <c r="E1009" s="14">
        <f>E1010</f>
        <v>20412.19</v>
      </c>
      <c r="F1009" s="14">
        <f t="shared" si="101"/>
        <v>30.927560606060606</v>
      </c>
    </row>
    <row r="1010" spans="1:6" ht="18" customHeight="1">
      <c r="A1010" s="41" t="s">
        <v>640</v>
      </c>
      <c r="B1010" s="3" t="s">
        <v>642</v>
      </c>
      <c r="C1010" s="4">
        <v>66000</v>
      </c>
      <c r="D1010" s="4">
        <v>66000</v>
      </c>
      <c r="E1010" s="14">
        <f>E1011+E1012</f>
        <v>20412.19</v>
      </c>
      <c r="F1010" s="14">
        <f t="shared" si="101"/>
        <v>30.927560606060606</v>
      </c>
    </row>
    <row r="1011" spans="1:6" ht="15" customHeight="1">
      <c r="A1011" s="41" t="s">
        <v>643</v>
      </c>
      <c r="B1011" s="81" t="s">
        <v>662</v>
      </c>
      <c r="C1011" s="4">
        <v>0</v>
      </c>
      <c r="D1011" s="4">
        <v>0</v>
      </c>
      <c r="E1011" s="14">
        <v>20412.19</v>
      </c>
      <c r="F1011" s="14" t="e">
        <f t="shared" si="101"/>
        <v>#DIV/0!</v>
      </c>
    </row>
    <row r="1012" spans="1:6" ht="15" customHeight="1">
      <c r="A1012" s="41" t="s">
        <v>646</v>
      </c>
      <c r="B1012" s="76" t="s">
        <v>663</v>
      </c>
      <c r="C1012" s="4">
        <v>0</v>
      </c>
      <c r="D1012" s="4">
        <v>0</v>
      </c>
      <c r="E1012" s="14">
        <v>0</v>
      </c>
      <c r="F1012" s="14" t="e">
        <f t="shared" si="101"/>
        <v>#DIV/0!</v>
      </c>
    </row>
    <row r="1013" spans="1:6" ht="25.5" customHeight="1">
      <c r="A1013" s="217" t="s">
        <v>1050</v>
      </c>
      <c r="B1013" s="218"/>
      <c r="C1013" s="5">
        <f>C1014</f>
        <v>0</v>
      </c>
      <c r="D1013" s="5">
        <f>D1014</f>
        <v>0</v>
      </c>
      <c r="E1013" s="140">
        <f>E1014</f>
        <v>0</v>
      </c>
      <c r="F1013" s="14" t="e">
        <f t="shared" si="101"/>
        <v>#DIV/0!</v>
      </c>
    </row>
    <row r="1014" spans="1:6" ht="21" customHeight="1">
      <c r="A1014" s="41" t="s">
        <v>305</v>
      </c>
      <c r="B1014" s="72" t="s">
        <v>306</v>
      </c>
      <c r="C1014" s="4">
        <f aca="true" t="shared" si="104" ref="C1014:E1015">C1015</f>
        <v>0</v>
      </c>
      <c r="D1014" s="4">
        <f t="shared" si="104"/>
        <v>0</v>
      </c>
      <c r="E1014" s="14">
        <f t="shared" si="104"/>
        <v>0</v>
      </c>
      <c r="F1014" s="14" t="e">
        <f t="shared" si="101"/>
        <v>#DIV/0!</v>
      </c>
    </row>
    <row r="1015" spans="1:6" ht="18" customHeight="1">
      <c r="A1015" s="41" t="s">
        <v>179</v>
      </c>
      <c r="B1015" s="3" t="s">
        <v>85</v>
      </c>
      <c r="C1015" s="4">
        <f t="shared" si="104"/>
        <v>0</v>
      </c>
      <c r="D1015" s="4">
        <f t="shared" si="104"/>
        <v>0</v>
      </c>
      <c r="E1015" s="14">
        <f t="shared" si="104"/>
        <v>0</v>
      </c>
      <c r="F1015" s="14" t="e">
        <f t="shared" si="101"/>
        <v>#DIV/0!</v>
      </c>
    </row>
    <row r="1016" spans="1:6" ht="15" customHeight="1">
      <c r="A1016" s="41" t="s">
        <v>342</v>
      </c>
      <c r="B1016" s="76" t="s">
        <v>786</v>
      </c>
      <c r="C1016" s="4">
        <v>0</v>
      </c>
      <c r="D1016" s="4">
        <v>0</v>
      </c>
      <c r="E1016" s="14">
        <v>0</v>
      </c>
      <c r="F1016" s="14" t="e">
        <f t="shared" si="101"/>
        <v>#DIV/0!</v>
      </c>
    </row>
    <row r="1017" spans="1:6" ht="30" customHeight="1">
      <c r="A1017" s="219" t="s">
        <v>1051</v>
      </c>
      <c r="B1017" s="220"/>
      <c r="C1017" s="63">
        <f>C1018+C1038+C1049+C1060+C1075+C1087+C1098</f>
        <v>1280000</v>
      </c>
      <c r="D1017" s="63">
        <f>D1018+D1038+D1049+D1060+D1075+D1087+D1098</f>
        <v>1280000</v>
      </c>
      <c r="E1017" s="137">
        <f>E1018+E1038+E1049+E1060+E1075+E1087+E1098</f>
        <v>900489.14</v>
      </c>
      <c r="F1017" s="14">
        <f t="shared" si="101"/>
        <v>70.3507140625</v>
      </c>
    </row>
    <row r="1018" spans="1:6" ht="25.5" customHeight="1">
      <c r="A1018" s="217" t="s">
        <v>1052</v>
      </c>
      <c r="B1018" s="218"/>
      <c r="C1018" s="5">
        <f>C1026</f>
        <v>525000</v>
      </c>
      <c r="D1018" s="5">
        <f>D1026</f>
        <v>525000</v>
      </c>
      <c r="E1018" s="140">
        <f>E1026</f>
        <v>448106.87</v>
      </c>
      <c r="F1018" s="14">
        <f t="shared" si="101"/>
        <v>85.35368952380952</v>
      </c>
    </row>
    <row r="1019" spans="1:6" ht="25.5" customHeight="1">
      <c r="A1019" s="209" t="s">
        <v>1209</v>
      </c>
      <c r="B1019" s="210"/>
      <c r="C1019" s="64">
        <f>SUM(C1020:C1025)</f>
        <v>525000</v>
      </c>
      <c r="D1019" s="64">
        <f>SUM(D1020:D1025)</f>
        <v>525000</v>
      </c>
      <c r="E1019" s="138">
        <f>SUM(E1020:E1025)</f>
        <v>448106.87</v>
      </c>
      <c r="F1019" s="14">
        <f t="shared" si="101"/>
        <v>85.35368952380952</v>
      </c>
    </row>
    <row r="1020" spans="1:6" ht="18" customHeight="1">
      <c r="A1020" s="207" t="s">
        <v>1116</v>
      </c>
      <c r="B1020" s="208"/>
      <c r="C1020" s="4">
        <v>525000</v>
      </c>
      <c r="D1020" s="4">
        <v>525000</v>
      </c>
      <c r="E1020" s="14">
        <v>448106.87</v>
      </c>
      <c r="F1020" s="14">
        <f t="shared" si="101"/>
        <v>85.35368952380952</v>
      </c>
    </row>
    <row r="1021" spans="1:6" ht="18" customHeight="1">
      <c r="A1021" s="207" t="s">
        <v>1117</v>
      </c>
      <c r="B1021" s="208"/>
      <c r="C1021" s="4">
        <v>0</v>
      </c>
      <c r="D1021" s="4">
        <v>0</v>
      </c>
      <c r="E1021" s="14">
        <v>0</v>
      </c>
      <c r="F1021" s="14" t="e">
        <f t="shared" si="101"/>
        <v>#DIV/0!</v>
      </c>
    </row>
    <row r="1022" spans="1:6" ht="18" customHeight="1">
      <c r="A1022" s="207" t="s">
        <v>1118</v>
      </c>
      <c r="B1022" s="208"/>
      <c r="C1022" s="4">
        <v>0</v>
      </c>
      <c r="D1022" s="4">
        <v>0</v>
      </c>
      <c r="E1022" s="14">
        <v>0</v>
      </c>
      <c r="F1022" s="14" t="e">
        <f t="shared" si="101"/>
        <v>#DIV/0!</v>
      </c>
    </row>
    <row r="1023" spans="1:6" ht="18" customHeight="1">
      <c r="A1023" s="207" t="s">
        <v>1119</v>
      </c>
      <c r="B1023" s="208"/>
      <c r="C1023" s="4">
        <v>0</v>
      </c>
      <c r="D1023" s="4">
        <v>0</v>
      </c>
      <c r="E1023" s="14">
        <v>0</v>
      </c>
      <c r="F1023" s="14" t="e">
        <f t="shared" si="101"/>
        <v>#DIV/0!</v>
      </c>
    </row>
    <row r="1024" spans="1:6" ht="18" customHeight="1">
      <c r="A1024" s="207" t="s">
        <v>1120</v>
      </c>
      <c r="B1024" s="208"/>
      <c r="C1024" s="4">
        <v>0</v>
      </c>
      <c r="D1024" s="4">
        <v>0</v>
      </c>
      <c r="E1024" s="14">
        <v>0</v>
      </c>
      <c r="F1024" s="14" t="e">
        <f t="shared" si="101"/>
        <v>#DIV/0!</v>
      </c>
    </row>
    <row r="1025" spans="1:6" ht="18" customHeight="1">
      <c r="A1025" s="207" t="s">
        <v>1121</v>
      </c>
      <c r="B1025" s="208"/>
      <c r="C1025" s="4">
        <v>0</v>
      </c>
      <c r="D1025" s="4">
        <v>0</v>
      </c>
      <c r="E1025" s="14">
        <v>0</v>
      </c>
      <c r="F1025" s="14" t="e">
        <f t="shared" si="101"/>
        <v>#DIV/0!</v>
      </c>
    </row>
    <row r="1026" spans="1:6" ht="21" customHeight="1">
      <c r="A1026" s="41">
        <v>37</v>
      </c>
      <c r="B1026" s="76" t="s">
        <v>118</v>
      </c>
      <c r="C1026" s="4">
        <f>C1027</f>
        <v>525000</v>
      </c>
      <c r="D1026" s="4">
        <f>D1027</f>
        <v>525000</v>
      </c>
      <c r="E1026" s="14">
        <f>E1027</f>
        <v>448106.87</v>
      </c>
      <c r="F1026" s="14">
        <f t="shared" si="101"/>
        <v>85.35368952380952</v>
      </c>
    </row>
    <row r="1027" spans="1:6" ht="18" customHeight="1">
      <c r="A1027" s="41">
        <v>372</v>
      </c>
      <c r="B1027" s="76" t="s">
        <v>119</v>
      </c>
      <c r="C1027" s="4">
        <v>525000</v>
      </c>
      <c r="D1027" s="4">
        <v>525000</v>
      </c>
      <c r="E1027" s="14">
        <f>E1028+E1031</f>
        <v>448106.87</v>
      </c>
      <c r="F1027" s="14">
        <f t="shared" si="101"/>
        <v>85.35368952380952</v>
      </c>
    </row>
    <row r="1028" spans="1:6" ht="15" customHeight="1">
      <c r="A1028" s="41">
        <v>3721</v>
      </c>
      <c r="B1028" s="76" t="s">
        <v>120</v>
      </c>
      <c r="C1028" s="4">
        <f>SUM(C1029:C1030)</f>
        <v>0</v>
      </c>
      <c r="D1028" s="4">
        <f>SUM(D1029:D1030)</f>
        <v>0</v>
      </c>
      <c r="E1028" s="14">
        <f>SUM(E1029:E1030)</f>
        <v>369477</v>
      </c>
      <c r="F1028" s="14" t="e">
        <f t="shared" si="101"/>
        <v>#DIV/0!</v>
      </c>
    </row>
    <row r="1029" spans="1:6" ht="13.5" customHeight="1">
      <c r="A1029" s="41"/>
      <c r="B1029" s="76" t="s">
        <v>121</v>
      </c>
      <c r="C1029" s="4">
        <v>0</v>
      </c>
      <c r="D1029" s="4">
        <v>0</v>
      </c>
      <c r="E1029" s="14">
        <v>149477</v>
      </c>
      <c r="F1029" s="14" t="e">
        <f t="shared" si="101"/>
        <v>#DIV/0!</v>
      </c>
    </row>
    <row r="1030" spans="1:6" ht="13.5" customHeight="1">
      <c r="A1030" s="41"/>
      <c r="B1030" s="76" t="s">
        <v>136</v>
      </c>
      <c r="C1030" s="4">
        <v>0</v>
      </c>
      <c r="D1030" s="4">
        <v>0</v>
      </c>
      <c r="E1030" s="14">
        <v>220000</v>
      </c>
      <c r="F1030" s="14" t="e">
        <f t="shared" si="101"/>
        <v>#DIV/0!</v>
      </c>
    </row>
    <row r="1031" spans="1:6" ht="15" customHeight="1">
      <c r="A1031" s="41">
        <v>3722</v>
      </c>
      <c r="B1031" s="76" t="s">
        <v>122</v>
      </c>
      <c r="C1031" s="4">
        <f>C1032+C1033+C1034+C1035+C1036+C1037</f>
        <v>0</v>
      </c>
      <c r="D1031" s="4">
        <f>D1032+D1033+D1034+D1035+D1036+D1037</f>
        <v>0</v>
      </c>
      <c r="E1031" s="14">
        <f>E1032+E1033+E1034+E1035+E1036+E1037</f>
        <v>78629.87</v>
      </c>
      <c r="F1031" s="14" t="e">
        <f t="shared" si="101"/>
        <v>#DIV/0!</v>
      </c>
    </row>
    <row r="1032" spans="1:6" ht="13.5" customHeight="1">
      <c r="A1032" s="76"/>
      <c r="B1032" s="76" t="s">
        <v>123</v>
      </c>
      <c r="C1032" s="4">
        <v>0</v>
      </c>
      <c r="D1032" s="4">
        <v>0</v>
      </c>
      <c r="E1032" s="14">
        <v>0</v>
      </c>
      <c r="F1032" s="14" t="e">
        <f t="shared" si="101"/>
        <v>#DIV/0!</v>
      </c>
    </row>
    <row r="1033" spans="1:6" ht="13.5" customHeight="1">
      <c r="A1033" s="76"/>
      <c r="B1033" s="76" t="s">
        <v>69</v>
      </c>
      <c r="C1033" s="4">
        <v>0</v>
      </c>
      <c r="D1033" s="4">
        <v>0</v>
      </c>
      <c r="E1033" s="14">
        <v>0</v>
      </c>
      <c r="F1033" s="14" t="e">
        <f t="shared" si="101"/>
        <v>#DIV/0!</v>
      </c>
    </row>
    <row r="1034" spans="1:6" ht="13.5" customHeight="1">
      <c r="A1034" s="76"/>
      <c r="B1034" s="76" t="s">
        <v>124</v>
      </c>
      <c r="C1034" s="4">
        <v>0</v>
      </c>
      <c r="D1034" s="4">
        <v>0</v>
      </c>
      <c r="E1034" s="14">
        <v>0</v>
      </c>
      <c r="F1034" s="14" t="e">
        <f t="shared" si="101"/>
        <v>#DIV/0!</v>
      </c>
    </row>
    <row r="1035" spans="1:6" ht="13.5" customHeight="1">
      <c r="A1035" s="76"/>
      <c r="B1035" s="76" t="s">
        <v>125</v>
      </c>
      <c r="C1035" s="4">
        <v>0</v>
      </c>
      <c r="D1035" s="4">
        <v>0</v>
      </c>
      <c r="E1035" s="14">
        <v>0</v>
      </c>
      <c r="F1035" s="14" t="e">
        <f t="shared" si="101"/>
        <v>#DIV/0!</v>
      </c>
    </row>
    <row r="1036" spans="1:6" ht="13.5" customHeight="1">
      <c r="A1036" s="76"/>
      <c r="B1036" s="76" t="s">
        <v>586</v>
      </c>
      <c r="C1036" s="4">
        <v>0</v>
      </c>
      <c r="D1036" s="4">
        <v>0</v>
      </c>
      <c r="E1036" s="14">
        <v>41233.17</v>
      </c>
      <c r="F1036" s="14" t="e">
        <f t="shared" si="101"/>
        <v>#DIV/0!</v>
      </c>
    </row>
    <row r="1037" spans="1:6" ht="13.5" customHeight="1">
      <c r="A1037" s="76"/>
      <c r="B1037" s="76" t="s">
        <v>126</v>
      </c>
      <c r="C1037" s="4">
        <v>0</v>
      </c>
      <c r="D1037" s="4">
        <v>0</v>
      </c>
      <c r="E1037" s="14">
        <v>37396.7</v>
      </c>
      <c r="F1037" s="14" t="e">
        <f t="shared" si="101"/>
        <v>#DIV/0!</v>
      </c>
    </row>
    <row r="1038" spans="1:6" ht="25.5" customHeight="1">
      <c r="A1038" s="217" t="s">
        <v>1053</v>
      </c>
      <c r="B1038" s="218"/>
      <c r="C1038" s="5">
        <f>C1046</f>
        <v>40000</v>
      </c>
      <c r="D1038" s="5">
        <f>D1046</f>
        <v>40000</v>
      </c>
      <c r="E1038" s="140">
        <f>E1046</f>
        <v>40000</v>
      </c>
      <c r="F1038" s="14">
        <f>E1038/D1038*100</f>
        <v>100</v>
      </c>
    </row>
    <row r="1039" spans="1:6" ht="25.5" customHeight="1">
      <c r="A1039" s="209" t="s">
        <v>1210</v>
      </c>
      <c r="B1039" s="210"/>
      <c r="C1039" s="64">
        <f>SUM(C1040:C1045)</f>
        <v>40000</v>
      </c>
      <c r="D1039" s="64">
        <f>SUM(D1040:D1045)</f>
        <v>40000</v>
      </c>
      <c r="E1039" s="138">
        <f>SUM(E1040:E1045)</f>
        <v>40000</v>
      </c>
      <c r="F1039" s="14">
        <f aca="true" t="shared" si="105" ref="F1039:F1045">E1039/D1039*100</f>
        <v>100</v>
      </c>
    </row>
    <row r="1040" spans="1:6" ht="18" customHeight="1">
      <c r="A1040" s="207" t="s">
        <v>1116</v>
      </c>
      <c r="B1040" s="208"/>
      <c r="C1040" s="4">
        <v>40000</v>
      </c>
      <c r="D1040" s="4">
        <v>40000</v>
      </c>
      <c r="E1040" s="14">
        <v>40000</v>
      </c>
      <c r="F1040" s="14">
        <f t="shared" si="105"/>
        <v>100</v>
      </c>
    </row>
    <row r="1041" spans="1:6" ht="18" customHeight="1">
      <c r="A1041" s="207" t="s">
        <v>1117</v>
      </c>
      <c r="B1041" s="208"/>
      <c r="C1041" s="4">
        <v>0</v>
      </c>
      <c r="D1041" s="4">
        <v>0</v>
      </c>
      <c r="E1041" s="14">
        <v>0</v>
      </c>
      <c r="F1041" s="14" t="e">
        <f t="shared" si="105"/>
        <v>#DIV/0!</v>
      </c>
    </row>
    <row r="1042" spans="1:6" ht="18" customHeight="1">
      <c r="A1042" s="207" t="s">
        <v>1118</v>
      </c>
      <c r="B1042" s="208"/>
      <c r="C1042" s="4">
        <v>0</v>
      </c>
      <c r="D1042" s="4">
        <v>0</v>
      </c>
      <c r="E1042" s="14">
        <v>0</v>
      </c>
      <c r="F1042" s="14" t="e">
        <f t="shared" si="105"/>
        <v>#DIV/0!</v>
      </c>
    </row>
    <row r="1043" spans="1:6" ht="18" customHeight="1">
      <c r="A1043" s="207" t="s">
        <v>1119</v>
      </c>
      <c r="B1043" s="208"/>
      <c r="C1043" s="4">
        <v>0</v>
      </c>
      <c r="D1043" s="4">
        <v>0</v>
      </c>
      <c r="E1043" s="14">
        <v>0</v>
      </c>
      <c r="F1043" s="14" t="e">
        <f t="shared" si="105"/>
        <v>#DIV/0!</v>
      </c>
    </row>
    <row r="1044" spans="1:6" ht="18" customHeight="1">
      <c r="A1044" s="207" t="s">
        <v>1120</v>
      </c>
      <c r="B1044" s="208"/>
      <c r="C1044" s="4">
        <v>0</v>
      </c>
      <c r="D1044" s="4">
        <v>0</v>
      </c>
      <c r="E1044" s="14">
        <v>0</v>
      </c>
      <c r="F1044" s="14" t="e">
        <f t="shared" si="105"/>
        <v>#DIV/0!</v>
      </c>
    </row>
    <row r="1045" spans="1:6" ht="18" customHeight="1">
      <c r="A1045" s="207" t="s">
        <v>1121</v>
      </c>
      <c r="B1045" s="208"/>
      <c r="C1045" s="4">
        <v>0</v>
      </c>
      <c r="D1045" s="4">
        <v>0</v>
      </c>
      <c r="E1045" s="14">
        <v>0</v>
      </c>
      <c r="F1045" s="14" t="e">
        <f t="shared" si="105"/>
        <v>#DIV/0!</v>
      </c>
    </row>
    <row r="1046" spans="1:6" ht="21" customHeight="1">
      <c r="A1046" s="41" t="s">
        <v>639</v>
      </c>
      <c r="B1046" s="3" t="s">
        <v>641</v>
      </c>
      <c r="C1046" s="4">
        <f aca="true" t="shared" si="106" ref="C1046:E1047">C1047</f>
        <v>40000</v>
      </c>
      <c r="D1046" s="4">
        <f t="shared" si="106"/>
        <v>40000</v>
      </c>
      <c r="E1046" s="14">
        <f t="shared" si="106"/>
        <v>40000</v>
      </c>
      <c r="F1046" s="14">
        <f>E1046/D1046*100</f>
        <v>100</v>
      </c>
    </row>
    <row r="1047" spans="1:6" ht="18" customHeight="1">
      <c r="A1047" s="41" t="s">
        <v>658</v>
      </c>
      <c r="B1047" s="3" t="s">
        <v>659</v>
      </c>
      <c r="C1047" s="4">
        <v>40000</v>
      </c>
      <c r="D1047" s="4">
        <v>40000</v>
      </c>
      <c r="E1047" s="14">
        <f t="shared" si="106"/>
        <v>40000</v>
      </c>
      <c r="F1047" s="14">
        <f>E1047/D1047*100</f>
        <v>100</v>
      </c>
    </row>
    <row r="1048" spans="1:6" ht="15" customHeight="1">
      <c r="A1048" s="41" t="s">
        <v>660</v>
      </c>
      <c r="B1048" s="81" t="s">
        <v>661</v>
      </c>
      <c r="C1048" s="4">
        <v>0</v>
      </c>
      <c r="D1048" s="4">
        <v>0</v>
      </c>
      <c r="E1048" s="14">
        <v>40000</v>
      </c>
      <c r="F1048" s="14" t="e">
        <f>E1048/D1048*100</f>
        <v>#DIV/0!</v>
      </c>
    </row>
    <row r="1049" spans="1:6" ht="25.5" customHeight="1">
      <c r="A1049" s="217" t="s">
        <v>1054</v>
      </c>
      <c r="B1049" s="218"/>
      <c r="C1049" s="5">
        <f>C1057</f>
        <v>300000</v>
      </c>
      <c r="D1049" s="5">
        <f>D1057</f>
        <v>300000</v>
      </c>
      <c r="E1049" s="140">
        <f>E1057</f>
        <v>119000</v>
      </c>
      <c r="F1049" s="14">
        <f t="shared" si="101"/>
        <v>39.666666666666664</v>
      </c>
    </row>
    <row r="1050" spans="1:6" ht="25.5" customHeight="1">
      <c r="A1050" s="209" t="s">
        <v>1211</v>
      </c>
      <c r="B1050" s="210"/>
      <c r="C1050" s="64">
        <f>SUM(C1051:C1056)</f>
        <v>300000</v>
      </c>
      <c r="D1050" s="64">
        <f>SUM(D1051:D1056)</f>
        <v>300000</v>
      </c>
      <c r="E1050" s="138">
        <f>SUM(E1051:E1056)</f>
        <v>119000</v>
      </c>
      <c r="F1050" s="14">
        <f t="shared" si="101"/>
        <v>39.666666666666664</v>
      </c>
    </row>
    <row r="1051" spans="1:6" ht="18" customHeight="1">
      <c r="A1051" s="207" t="s">
        <v>1116</v>
      </c>
      <c r="B1051" s="208"/>
      <c r="C1051" s="4">
        <v>250000</v>
      </c>
      <c r="D1051" s="4">
        <v>250000</v>
      </c>
      <c r="E1051" s="14">
        <v>119000</v>
      </c>
      <c r="F1051" s="14">
        <f t="shared" si="101"/>
        <v>47.599999999999994</v>
      </c>
    </row>
    <row r="1052" spans="1:6" ht="18" customHeight="1">
      <c r="A1052" s="207" t="s">
        <v>1117</v>
      </c>
      <c r="B1052" s="208"/>
      <c r="C1052" s="4">
        <v>50000</v>
      </c>
      <c r="D1052" s="4">
        <v>50000</v>
      </c>
      <c r="E1052" s="14">
        <v>0</v>
      </c>
      <c r="F1052" s="14">
        <f t="shared" si="101"/>
        <v>0</v>
      </c>
    </row>
    <row r="1053" spans="1:6" ht="18" customHeight="1">
      <c r="A1053" s="207" t="s">
        <v>1118</v>
      </c>
      <c r="B1053" s="208"/>
      <c r="C1053" s="4">
        <v>0</v>
      </c>
      <c r="D1053" s="4">
        <v>0</v>
      </c>
      <c r="E1053" s="14">
        <v>0</v>
      </c>
      <c r="F1053" s="14" t="e">
        <f t="shared" si="101"/>
        <v>#DIV/0!</v>
      </c>
    </row>
    <row r="1054" spans="1:6" ht="18" customHeight="1">
      <c r="A1054" s="207" t="s">
        <v>1119</v>
      </c>
      <c r="B1054" s="208"/>
      <c r="C1054" s="4">
        <v>0</v>
      </c>
      <c r="D1054" s="4">
        <v>0</v>
      </c>
      <c r="E1054" s="14">
        <v>0</v>
      </c>
      <c r="F1054" s="14" t="e">
        <f t="shared" si="101"/>
        <v>#DIV/0!</v>
      </c>
    </row>
    <row r="1055" spans="1:6" ht="18" customHeight="1">
      <c r="A1055" s="207" t="s">
        <v>1120</v>
      </c>
      <c r="B1055" s="208"/>
      <c r="C1055" s="4">
        <v>0</v>
      </c>
      <c r="D1055" s="4">
        <v>0</v>
      </c>
      <c r="E1055" s="14">
        <v>0</v>
      </c>
      <c r="F1055" s="14" t="e">
        <f t="shared" si="101"/>
        <v>#DIV/0!</v>
      </c>
    </row>
    <row r="1056" spans="1:6" ht="18" customHeight="1">
      <c r="A1056" s="207" t="s">
        <v>1121</v>
      </c>
      <c r="B1056" s="208"/>
      <c r="C1056" s="4">
        <v>0</v>
      </c>
      <c r="D1056" s="4">
        <v>0</v>
      </c>
      <c r="E1056" s="14">
        <v>0</v>
      </c>
      <c r="F1056" s="14" t="e">
        <f t="shared" si="101"/>
        <v>#DIV/0!</v>
      </c>
    </row>
    <row r="1057" spans="1:6" ht="21" customHeight="1">
      <c r="A1057" s="41">
        <v>37</v>
      </c>
      <c r="B1057" s="76" t="s">
        <v>118</v>
      </c>
      <c r="C1057" s="4">
        <f aca="true" t="shared" si="107" ref="C1057:E1058">C1058</f>
        <v>300000</v>
      </c>
      <c r="D1057" s="4">
        <f t="shared" si="107"/>
        <v>300000</v>
      </c>
      <c r="E1057" s="14">
        <f t="shared" si="107"/>
        <v>119000</v>
      </c>
      <c r="F1057" s="14">
        <f t="shared" si="101"/>
        <v>39.666666666666664</v>
      </c>
    </row>
    <row r="1058" spans="1:6" ht="18" customHeight="1">
      <c r="A1058" s="41">
        <v>372</v>
      </c>
      <c r="B1058" s="76" t="s">
        <v>119</v>
      </c>
      <c r="C1058" s="4">
        <v>300000</v>
      </c>
      <c r="D1058" s="4">
        <v>300000</v>
      </c>
      <c r="E1058" s="14">
        <f t="shared" si="107"/>
        <v>119000</v>
      </c>
      <c r="F1058" s="14">
        <f t="shared" si="101"/>
        <v>39.666666666666664</v>
      </c>
    </row>
    <row r="1059" spans="1:6" ht="15" customHeight="1">
      <c r="A1059" s="41">
        <v>3721</v>
      </c>
      <c r="B1059" s="76" t="s">
        <v>127</v>
      </c>
      <c r="C1059" s="4">
        <v>0</v>
      </c>
      <c r="D1059" s="4">
        <v>0</v>
      </c>
      <c r="E1059" s="14">
        <v>119000</v>
      </c>
      <c r="F1059" s="14" t="e">
        <f t="shared" si="101"/>
        <v>#DIV/0!</v>
      </c>
    </row>
    <row r="1060" spans="1:6" ht="25.5" customHeight="1">
      <c r="A1060" s="217" t="s">
        <v>1055</v>
      </c>
      <c r="B1060" s="218"/>
      <c r="C1060" s="5">
        <f>C1068</f>
        <v>65000</v>
      </c>
      <c r="D1060" s="5">
        <f>D1068</f>
        <v>65000</v>
      </c>
      <c r="E1060" s="140">
        <f>E1068</f>
        <v>60000</v>
      </c>
      <c r="F1060" s="14">
        <f t="shared" si="101"/>
        <v>92.3076923076923</v>
      </c>
    </row>
    <row r="1061" spans="1:6" ht="25.5" customHeight="1">
      <c r="A1061" s="209" t="s">
        <v>1212</v>
      </c>
      <c r="B1061" s="210"/>
      <c r="C1061" s="64">
        <f>SUM(C1062:C1067)</f>
        <v>65000</v>
      </c>
      <c r="D1061" s="64">
        <f>SUM(D1062:D1067)</f>
        <v>65000</v>
      </c>
      <c r="E1061" s="138">
        <f>SUM(E1062:E1067)</f>
        <v>60000</v>
      </c>
      <c r="F1061" s="14">
        <f aca="true" t="shared" si="108" ref="F1061:F1067">E1061/D1061*100</f>
        <v>92.3076923076923</v>
      </c>
    </row>
    <row r="1062" spans="1:6" ht="18" customHeight="1">
      <c r="A1062" s="207" t="s">
        <v>1116</v>
      </c>
      <c r="B1062" s="208"/>
      <c r="C1062" s="4">
        <v>65000</v>
      </c>
      <c r="D1062" s="4">
        <v>65000</v>
      </c>
      <c r="E1062" s="14">
        <v>60000</v>
      </c>
      <c r="F1062" s="14">
        <f t="shared" si="108"/>
        <v>92.3076923076923</v>
      </c>
    </row>
    <row r="1063" spans="1:6" ht="18" customHeight="1">
      <c r="A1063" s="207" t="s">
        <v>1117</v>
      </c>
      <c r="B1063" s="208"/>
      <c r="C1063" s="4">
        <v>0</v>
      </c>
      <c r="D1063" s="4">
        <v>0</v>
      </c>
      <c r="E1063" s="14">
        <v>0</v>
      </c>
      <c r="F1063" s="14" t="e">
        <f t="shared" si="108"/>
        <v>#DIV/0!</v>
      </c>
    </row>
    <row r="1064" spans="1:6" ht="18" customHeight="1">
      <c r="A1064" s="207" t="s">
        <v>1118</v>
      </c>
      <c r="B1064" s="208"/>
      <c r="C1064" s="4">
        <v>0</v>
      </c>
      <c r="D1064" s="4">
        <v>0</v>
      </c>
      <c r="E1064" s="14">
        <v>0</v>
      </c>
      <c r="F1064" s="14" t="e">
        <f t="shared" si="108"/>
        <v>#DIV/0!</v>
      </c>
    </row>
    <row r="1065" spans="1:6" ht="18" customHeight="1">
      <c r="A1065" s="207" t="s">
        <v>1119</v>
      </c>
      <c r="B1065" s="208"/>
      <c r="C1065" s="4">
        <v>0</v>
      </c>
      <c r="D1065" s="4">
        <v>0</v>
      </c>
      <c r="E1065" s="14">
        <v>0</v>
      </c>
      <c r="F1065" s="14" t="e">
        <f t="shared" si="108"/>
        <v>#DIV/0!</v>
      </c>
    </row>
    <row r="1066" spans="1:6" ht="18" customHeight="1">
      <c r="A1066" s="207" t="s">
        <v>1120</v>
      </c>
      <c r="B1066" s="208"/>
      <c r="C1066" s="4">
        <v>0</v>
      </c>
      <c r="D1066" s="4">
        <v>0</v>
      </c>
      <c r="E1066" s="14">
        <v>0</v>
      </c>
      <c r="F1066" s="14" t="e">
        <f t="shared" si="108"/>
        <v>#DIV/0!</v>
      </c>
    </row>
    <row r="1067" spans="1:6" ht="18" customHeight="1">
      <c r="A1067" s="207" t="s">
        <v>1121</v>
      </c>
      <c r="B1067" s="208"/>
      <c r="C1067" s="4">
        <v>0</v>
      </c>
      <c r="D1067" s="4">
        <v>0</v>
      </c>
      <c r="E1067" s="14">
        <v>0</v>
      </c>
      <c r="F1067" s="14" t="e">
        <f t="shared" si="108"/>
        <v>#DIV/0!</v>
      </c>
    </row>
    <row r="1068" spans="1:6" ht="21" customHeight="1">
      <c r="A1068" s="41">
        <v>38</v>
      </c>
      <c r="B1068" s="72" t="s">
        <v>580</v>
      </c>
      <c r="C1068" s="4">
        <f aca="true" t="shared" si="109" ref="C1068:E1069">C1069</f>
        <v>65000</v>
      </c>
      <c r="D1068" s="4">
        <f t="shared" si="109"/>
        <v>65000</v>
      </c>
      <c r="E1068" s="14">
        <f t="shared" si="109"/>
        <v>60000</v>
      </c>
      <c r="F1068" s="14">
        <f t="shared" si="101"/>
        <v>92.3076923076923</v>
      </c>
    </row>
    <row r="1069" spans="1:6" ht="18" customHeight="1">
      <c r="A1069" s="41">
        <v>381</v>
      </c>
      <c r="B1069" s="76" t="s">
        <v>68</v>
      </c>
      <c r="C1069" s="4">
        <v>65000</v>
      </c>
      <c r="D1069" s="4">
        <v>65000</v>
      </c>
      <c r="E1069" s="14">
        <f t="shared" si="109"/>
        <v>60000</v>
      </c>
      <c r="F1069" s="14">
        <f t="shared" si="101"/>
        <v>92.3076923076923</v>
      </c>
    </row>
    <row r="1070" spans="1:6" ht="15" customHeight="1">
      <c r="A1070" s="41">
        <v>3811</v>
      </c>
      <c r="B1070" s="76" t="s">
        <v>70</v>
      </c>
      <c r="C1070" s="4">
        <f>SUM(C1071:C1073)</f>
        <v>0</v>
      </c>
      <c r="D1070" s="4">
        <f>SUM(D1071:D1073)</f>
        <v>0</v>
      </c>
      <c r="E1070" s="14">
        <f>SUM(E1071:E1074)</f>
        <v>60000</v>
      </c>
      <c r="F1070" s="14" t="e">
        <f t="shared" si="101"/>
        <v>#DIV/0!</v>
      </c>
    </row>
    <row r="1071" spans="1:6" ht="13.5" customHeight="1">
      <c r="A1071" s="78"/>
      <c r="B1071" s="81" t="s">
        <v>740</v>
      </c>
      <c r="C1071" s="4">
        <v>0</v>
      </c>
      <c r="D1071" s="4">
        <v>0</v>
      </c>
      <c r="E1071" s="14">
        <v>20000</v>
      </c>
      <c r="F1071" s="14" t="e">
        <f>E1071/D1071*100</f>
        <v>#DIV/0!</v>
      </c>
    </row>
    <row r="1072" spans="1:6" ht="13.5" customHeight="1">
      <c r="A1072" s="78"/>
      <c r="B1072" s="81" t="s">
        <v>741</v>
      </c>
      <c r="C1072" s="4">
        <v>0</v>
      </c>
      <c r="D1072" s="4">
        <v>0</v>
      </c>
      <c r="E1072" s="14">
        <v>8000</v>
      </c>
      <c r="F1072" s="14" t="e">
        <f t="shared" si="101"/>
        <v>#DIV/0!</v>
      </c>
    </row>
    <row r="1073" spans="1:6" ht="13.5" customHeight="1">
      <c r="A1073" s="82"/>
      <c r="B1073" s="81" t="s">
        <v>1213</v>
      </c>
      <c r="C1073" s="4">
        <v>0</v>
      </c>
      <c r="D1073" s="4">
        <v>0</v>
      </c>
      <c r="E1073" s="14">
        <v>27000</v>
      </c>
      <c r="F1073" s="14" t="e">
        <f t="shared" si="101"/>
        <v>#DIV/0!</v>
      </c>
    </row>
    <row r="1074" spans="1:6" ht="13.5" customHeight="1">
      <c r="A1074" s="82"/>
      <c r="B1074" s="81" t="s">
        <v>1214</v>
      </c>
      <c r="C1074" s="4">
        <v>0</v>
      </c>
      <c r="D1074" s="4">
        <v>0</v>
      </c>
      <c r="E1074" s="14">
        <v>5000</v>
      </c>
      <c r="F1074" s="14" t="e">
        <f>E1074/D1074*100</f>
        <v>#DIV/0!</v>
      </c>
    </row>
    <row r="1075" spans="1:6" ht="25.5" customHeight="1">
      <c r="A1075" s="217" t="s">
        <v>1056</v>
      </c>
      <c r="B1075" s="218"/>
      <c r="C1075" s="5">
        <f>C1083</f>
        <v>20000</v>
      </c>
      <c r="D1075" s="5">
        <f>D1083</f>
        <v>20000</v>
      </c>
      <c r="E1075" s="140">
        <f>E1083</f>
        <v>5150</v>
      </c>
      <c r="F1075" s="14">
        <f t="shared" si="101"/>
        <v>25.75</v>
      </c>
    </row>
    <row r="1076" spans="1:6" ht="25.5" customHeight="1">
      <c r="A1076" s="209" t="s">
        <v>1216</v>
      </c>
      <c r="B1076" s="210"/>
      <c r="C1076" s="64">
        <f>SUM(C1077:C1082)</f>
        <v>20000</v>
      </c>
      <c r="D1076" s="64">
        <f>SUM(D1077:D1082)</f>
        <v>20000</v>
      </c>
      <c r="E1076" s="138">
        <f>SUM(E1077:E1082)</f>
        <v>5150</v>
      </c>
      <c r="F1076" s="14">
        <f t="shared" si="101"/>
        <v>25.75</v>
      </c>
    </row>
    <row r="1077" spans="1:6" ht="18" customHeight="1">
      <c r="A1077" s="207" t="s">
        <v>1116</v>
      </c>
      <c r="B1077" s="208"/>
      <c r="C1077" s="4">
        <v>10000</v>
      </c>
      <c r="D1077" s="4">
        <v>10000</v>
      </c>
      <c r="E1077" s="14">
        <v>400</v>
      </c>
      <c r="F1077" s="14">
        <f t="shared" si="101"/>
        <v>4</v>
      </c>
    </row>
    <row r="1078" spans="1:6" ht="18" customHeight="1">
      <c r="A1078" s="207" t="s">
        <v>1117</v>
      </c>
      <c r="B1078" s="208"/>
      <c r="C1078" s="4">
        <v>0</v>
      </c>
      <c r="D1078" s="4">
        <v>0</v>
      </c>
      <c r="E1078" s="14">
        <v>0</v>
      </c>
      <c r="F1078" s="14" t="e">
        <f t="shared" si="101"/>
        <v>#DIV/0!</v>
      </c>
    </row>
    <row r="1079" spans="1:6" ht="18" customHeight="1">
      <c r="A1079" s="207" t="s">
        <v>1118</v>
      </c>
      <c r="B1079" s="208"/>
      <c r="C1079" s="4">
        <v>0</v>
      </c>
      <c r="D1079" s="4">
        <v>0</v>
      </c>
      <c r="E1079" s="14">
        <v>0</v>
      </c>
      <c r="F1079" s="14" t="e">
        <f t="shared" si="101"/>
        <v>#DIV/0!</v>
      </c>
    </row>
    <row r="1080" spans="1:6" ht="18" customHeight="1">
      <c r="A1080" s="207" t="s">
        <v>1119</v>
      </c>
      <c r="B1080" s="208"/>
      <c r="C1080" s="4">
        <v>10000</v>
      </c>
      <c r="D1080" s="4">
        <v>10000</v>
      </c>
      <c r="E1080" s="14">
        <v>4750</v>
      </c>
      <c r="F1080" s="14">
        <f t="shared" si="101"/>
        <v>47.5</v>
      </c>
    </row>
    <row r="1081" spans="1:6" ht="18" customHeight="1">
      <c r="A1081" s="207" t="s">
        <v>1120</v>
      </c>
      <c r="B1081" s="208"/>
      <c r="C1081" s="4">
        <v>0</v>
      </c>
      <c r="D1081" s="4">
        <v>0</v>
      </c>
      <c r="E1081" s="14">
        <v>0</v>
      </c>
      <c r="F1081" s="14" t="e">
        <f t="shared" si="101"/>
        <v>#DIV/0!</v>
      </c>
    </row>
    <row r="1082" spans="1:6" ht="18" customHeight="1">
      <c r="A1082" s="207" t="s">
        <v>1121</v>
      </c>
      <c r="B1082" s="208"/>
      <c r="C1082" s="4">
        <v>0</v>
      </c>
      <c r="D1082" s="4">
        <v>0</v>
      </c>
      <c r="E1082" s="14">
        <v>0</v>
      </c>
      <c r="F1082" s="14" t="e">
        <f t="shared" si="101"/>
        <v>#DIV/0!</v>
      </c>
    </row>
    <row r="1083" spans="1:6" ht="21" customHeight="1">
      <c r="A1083" s="41">
        <v>37</v>
      </c>
      <c r="B1083" s="76" t="s">
        <v>118</v>
      </c>
      <c r="C1083" s="4">
        <f aca="true" t="shared" si="110" ref="C1083:E1085">C1084</f>
        <v>20000</v>
      </c>
      <c r="D1083" s="4">
        <f t="shared" si="110"/>
        <v>20000</v>
      </c>
      <c r="E1083" s="14">
        <f t="shared" si="110"/>
        <v>5150</v>
      </c>
      <c r="F1083" s="14">
        <f t="shared" si="101"/>
        <v>25.75</v>
      </c>
    </row>
    <row r="1084" spans="1:6" ht="18" customHeight="1">
      <c r="A1084" s="41">
        <v>372</v>
      </c>
      <c r="B1084" s="76" t="s">
        <v>119</v>
      </c>
      <c r="C1084" s="4">
        <v>20000</v>
      </c>
      <c r="D1084" s="4">
        <v>20000</v>
      </c>
      <c r="E1084" s="14">
        <f t="shared" si="110"/>
        <v>5150</v>
      </c>
      <c r="F1084" s="14">
        <f aca="true" t="shared" si="111" ref="F1084:F1228">E1084/D1084*100</f>
        <v>25.75</v>
      </c>
    </row>
    <row r="1085" spans="1:6" ht="15" customHeight="1">
      <c r="A1085" s="41">
        <v>3722</v>
      </c>
      <c r="B1085" s="76" t="s">
        <v>122</v>
      </c>
      <c r="C1085" s="4">
        <f t="shared" si="110"/>
        <v>0</v>
      </c>
      <c r="D1085" s="4">
        <f t="shared" si="110"/>
        <v>0</v>
      </c>
      <c r="E1085" s="14">
        <f t="shared" si="110"/>
        <v>5150</v>
      </c>
      <c r="F1085" s="14" t="e">
        <f t="shared" si="111"/>
        <v>#DIV/0!</v>
      </c>
    </row>
    <row r="1086" spans="1:6" ht="13.5" customHeight="1">
      <c r="A1086" s="76"/>
      <c r="B1086" s="76" t="s">
        <v>128</v>
      </c>
      <c r="C1086" s="4">
        <v>0</v>
      </c>
      <c r="D1086" s="4">
        <v>0</v>
      </c>
      <c r="E1086" s="14">
        <v>5150</v>
      </c>
      <c r="F1086" s="14" t="e">
        <f t="shared" si="111"/>
        <v>#DIV/0!</v>
      </c>
    </row>
    <row r="1087" spans="1:6" ht="25.5" customHeight="1">
      <c r="A1087" s="217" t="s">
        <v>1057</v>
      </c>
      <c r="B1087" s="218"/>
      <c r="C1087" s="5">
        <f>C1095</f>
        <v>230000</v>
      </c>
      <c r="D1087" s="5">
        <f>D1095</f>
        <v>230000</v>
      </c>
      <c r="E1087" s="140">
        <f>E1095</f>
        <v>228232.27</v>
      </c>
      <c r="F1087" s="14">
        <f t="shared" si="111"/>
        <v>99.23142173913043</v>
      </c>
    </row>
    <row r="1088" spans="1:6" ht="25.5" customHeight="1">
      <c r="A1088" s="209" t="s">
        <v>1215</v>
      </c>
      <c r="B1088" s="210"/>
      <c r="C1088" s="64">
        <f>SUM(C1089:C1094)</f>
        <v>230000</v>
      </c>
      <c r="D1088" s="64">
        <f>SUM(D1089:D1094)</f>
        <v>230000</v>
      </c>
      <c r="E1088" s="138">
        <f>SUM(E1089:E1094)</f>
        <v>228232.27</v>
      </c>
      <c r="F1088" s="14">
        <f t="shared" si="111"/>
        <v>99.23142173913043</v>
      </c>
    </row>
    <row r="1089" spans="1:6" ht="18" customHeight="1">
      <c r="A1089" s="207" t="s">
        <v>1116</v>
      </c>
      <c r="B1089" s="208"/>
      <c r="C1089" s="4">
        <v>230000</v>
      </c>
      <c r="D1089" s="4">
        <v>230000</v>
      </c>
      <c r="E1089" s="14">
        <v>228232.27</v>
      </c>
      <c r="F1089" s="14">
        <f t="shared" si="111"/>
        <v>99.23142173913043</v>
      </c>
    </row>
    <row r="1090" spans="1:6" ht="18" customHeight="1">
      <c r="A1090" s="207" t="s">
        <v>1117</v>
      </c>
      <c r="B1090" s="208"/>
      <c r="C1090" s="4">
        <v>0</v>
      </c>
      <c r="D1090" s="4">
        <v>0</v>
      </c>
      <c r="E1090" s="14">
        <v>0</v>
      </c>
      <c r="F1090" s="14" t="e">
        <f t="shared" si="111"/>
        <v>#DIV/0!</v>
      </c>
    </row>
    <row r="1091" spans="1:6" ht="18" customHeight="1">
      <c r="A1091" s="207" t="s">
        <v>1118</v>
      </c>
      <c r="B1091" s="208"/>
      <c r="C1091" s="4">
        <v>0</v>
      </c>
      <c r="D1091" s="4">
        <v>0</v>
      </c>
      <c r="E1091" s="14">
        <v>0</v>
      </c>
      <c r="F1091" s="14" t="e">
        <f t="shared" si="111"/>
        <v>#DIV/0!</v>
      </c>
    </row>
    <row r="1092" spans="1:6" ht="18" customHeight="1">
      <c r="A1092" s="207" t="s">
        <v>1119</v>
      </c>
      <c r="B1092" s="208"/>
      <c r="C1092" s="4">
        <v>0</v>
      </c>
      <c r="D1092" s="4">
        <v>0</v>
      </c>
      <c r="E1092" s="14">
        <v>0</v>
      </c>
      <c r="F1092" s="14" t="e">
        <f t="shared" si="111"/>
        <v>#DIV/0!</v>
      </c>
    </row>
    <row r="1093" spans="1:6" ht="18" customHeight="1">
      <c r="A1093" s="207" t="s">
        <v>1120</v>
      </c>
      <c r="B1093" s="208"/>
      <c r="C1093" s="4">
        <v>0</v>
      </c>
      <c r="D1093" s="4">
        <v>0</v>
      </c>
      <c r="E1093" s="14">
        <v>0</v>
      </c>
      <c r="F1093" s="14" t="e">
        <f t="shared" si="111"/>
        <v>#DIV/0!</v>
      </c>
    </row>
    <row r="1094" spans="1:6" ht="18" customHeight="1">
      <c r="A1094" s="207" t="s">
        <v>1121</v>
      </c>
      <c r="B1094" s="208"/>
      <c r="C1094" s="4">
        <v>0</v>
      </c>
      <c r="D1094" s="4">
        <v>0</v>
      </c>
      <c r="E1094" s="14">
        <v>0</v>
      </c>
      <c r="F1094" s="14" t="e">
        <f t="shared" si="111"/>
        <v>#DIV/0!</v>
      </c>
    </row>
    <row r="1095" spans="1:6" ht="21" customHeight="1">
      <c r="A1095" s="41">
        <v>38</v>
      </c>
      <c r="B1095" s="72" t="s">
        <v>580</v>
      </c>
      <c r="C1095" s="4">
        <f aca="true" t="shared" si="112" ref="C1095:E1096">C1096</f>
        <v>230000</v>
      </c>
      <c r="D1095" s="4">
        <f t="shared" si="112"/>
        <v>230000</v>
      </c>
      <c r="E1095" s="14">
        <f t="shared" si="112"/>
        <v>228232.27</v>
      </c>
      <c r="F1095" s="14">
        <f t="shared" si="111"/>
        <v>99.23142173913043</v>
      </c>
    </row>
    <row r="1096" spans="1:6" ht="18" customHeight="1">
      <c r="A1096" s="41">
        <v>381</v>
      </c>
      <c r="B1096" s="76" t="s">
        <v>68</v>
      </c>
      <c r="C1096" s="4">
        <v>230000</v>
      </c>
      <c r="D1096" s="4">
        <v>230000</v>
      </c>
      <c r="E1096" s="14">
        <f t="shared" si="112"/>
        <v>228232.27</v>
      </c>
      <c r="F1096" s="14">
        <f t="shared" si="111"/>
        <v>99.23142173913043</v>
      </c>
    </row>
    <row r="1097" spans="1:6" ht="15" customHeight="1">
      <c r="A1097" s="41">
        <v>3811</v>
      </c>
      <c r="B1097" s="76" t="s">
        <v>742</v>
      </c>
      <c r="C1097" s="4">
        <v>0</v>
      </c>
      <c r="D1097" s="4">
        <v>0</v>
      </c>
      <c r="E1097" s="14">
        <v>228232.27</v>
      </c>
      <c r="F1097" s="14" t="e">
        <f t="shared" si="111"/>
        <v>#DIV/0!</v>
      </c>
    </row>
    <row r="1098" spans="1:6" ht="25.5" customHeight="1">
      <c r="A1098" s="217" t="s">
        <v>1058</v>
      </c>
      <c r="B1098" s="218"/>
      <c r="C1098" s="5">
        <f>C1106</f>
        <v>100000</v>
      </c>
      <c r="D1098" s="5">
        <f>D1106</f>
        <v>100000</v>
      </c>
      <c r="E1098" s="140">
        <f>E1106</f>
        <v>0</v>
      </c>
      <c r="F1098" s="14">
        <f t="shared" si="111"/>
        <v>0</v>
      </c>
    </row>
    <row r="1099" spans="1:6" ht="25.5" customHeight="1">
      <c r="A1099" s="209" t="s">
        <v>1217</v>
      </c>
      <c r="B1099" s="210"/>
      <c r="C1099" s="64">
        <f>SUM(C1100:C1105)</f>
        <v>100000</v>
      </c>
      <c r="D1099" s="64">
        <f>SUM(D1100:D1105)</f>
        <v>100000</v>
      </c>
      <c r="E1099" s="138">
        <f>SUM(E1100:E1105)</f>
        <v>0</v>
      </c>
      <c r="F1099" s="14">
        <f aca="true" t="shared" si="113" ref="F1099:F1105">E1099/D1099*100</f>
        <v>0</v>
      </c>
    </row>
    <row r="1100" spans="1:6" ht="18" customHeight="1">
      <c r="A1100" s="207" t="s">
        <v>1116</v>
      </c>
      <c r="B1100" s="208"/>
      <c r="C1100" s="4">
        <v>0</v>
      </c>
      <c r="D1100" s="4">
        <v>0</v>
      </c>
      <c r="E1100" s="14">
        <v>0</v>
      </c>
      <c r="F1100" s="14" t="e">
        <f t="shared" si="113"/>
        <v>#DIV/0!</v>
      </c>
    </row>
    <row r="1101" spans="1:6" ht="18" customHeight="1">
      <c r="A1101" s="207" t="s">
        <v>1117</v>
      </c>
      <c r="B1101" s="208"/>
      <c r="C1101" s="4">
        <v>0</v>
      </c>
      <c r="D1101" s="4">
        <v>0</v>
      </c>
      <c r="E1101" s="14">
        <v>0</v>
      </c>
      <c r="F1101" s="14" t="e">
        <f t="shared" si="113"/>
        <v>#DIV/0!</v>
      </c>
    </row>
    <row r="1102" spans="1:6" ht="18" customHeight="1">
      <c r="A1102" s="207" t="s">
        <v>1118</v>
      </c>
      <c r="B1102" s="208"/>
      <c r="C1102" s="4">
        <v>100000</v>
      </c>
      <c r="D1102" s="4">
        <v>100000</v>
      </c>
      <c r="E1102" s="14">
        <v>0</v>
      </c>
      <c r="F1102" s="14">
        <f t="shared" si="113"/>
        <v>0</v>
      </c>
    </row>
    <row r="1103" spans="1:6" ht="18" customHeight="1">
      <c r="A1103" s="207" t="s">
        <v>1119</v>
      </c>
      <c r="B1103" s="208"/>
      <c r="C1103" s="4">
        <v>0</v>
      </c>
      <c r="D1103" s="4">
        <v>0</v>
      </c>
      <c r="E1103" s="14">
        <v>0</v>
      </c>
      <c r="F1103" s="14" t="e">
        <f t="shared" si="113"/>
        <v>#DIV/0!</v>
      </c>
    </row>
    <row r="1104" spans="1:6" ht="18" customHeight="1">
      <c r="A1104" s="207" t="s">
        <v>1120</v>
      </c>
      <c r="B1104" s="208"/>
      <c r="C1104" s="4">
        <v>0</v>
      </c>
      <c r="D1104" s="4">
        <v>0</v>
      </c>
      <c r="E1104" s="14">
        <v>0</v>
      </c>
      <c r="F1104" s="14" t="e">
        <f t="shared" si="113"/>
        <v>#DIV/0!</v>
      </c>
    </row>
    <row r="1105" spans="1:6" ht="18" customHeight="1">
      <c r="A1105" s="207" t="s">
        <v>1121</v>
      </c>
      <c r="B1105" s="208"/>
      <c r="C1105" s="4">
        <v>0</v>
      </c>
      <c r="D1105" s="4">
        <v>0</v>
      </c>
      <c r="E1105" s="14">
        <v>0</v>
      </c>
      <c r="F1105" s="14" t="e">
        <f t="shared" si="113"/>
        <v>#DIV/0!</v>
      </c>
    </row>
    <row r="1106" spans="1:6" ht="21" customHeight="1">
      <c r="A1106" s="41">
        <v>42</v>
      </c>
      <c r="B1106" s="76" t="s">
        <v>129</v>
      </c>
      <c r="C1106" s="4">
        <f aca="true" t="shared" si="114" ref="C1106:E1107">C1107</f>
        <v>100000</v>
      </c>
      <c r="D1106" s="4">
        <f t="shared" si="114"/>
        <v>100000</v>
      </c>
      <c r="E1106" s="14">
        <f t="shared" si="114"/>
        <v>0</v>
      </c>
      <c r="F1106" s="14">
        <f t="shared" si="111"/>
        <v>0</v>
      </c>
    </row>
    <row r="1107" spans="1:6" ht="18" customHeight="1">
      <c r="A1107" s="41">
        <v>421</v>
      </c>
      <c r="B1107" s="76" t="s">
        <v>85</v>
      </c>
      <c r="C1107" s="4">
        <v>100000</v>
      </c>
      <c r="D1107" s="4">
        <v>100000</v>
      </c>
      <c r="E1107" s="14">
        <f t="shared" si="114"/>
        <v>0</v>
      </c>
      <c r="F1107" s="14">
        <f t="shared" si="111"/>
        <v>0</v>
      </c>
    </row>
    <row r="1108" spans="1:6" ht="15" customHeight="1">
      <c r="A1108" s="41">
        <v>4212</v>
      </c>
      <c r="B1108" s="76" t="s">
        <v>130</v>
      </c>
      <c r="C1108" s="4">
        <v>0</v>
      </c>
      <c r="D1108" s="4">
        <v>0</v>
      </c>
      <c r="E1108" s="14">
        <v>0</v>
      </c>
      <c r="F1108" s="14" t="e">
        <f t="shared" si="111"/>
        <v>#DIV/0!</v>
      </c>
    </row>
    <row r="1109" spans="1:6" ht="36" customHeight="1">
      <c r="A1109" s="215" t="s">
        <v>294</v>
      </c>
      <c r="B1109" s="216"/>
      <c r="C1109" s="106">
        <f>C1115</f>
        <v>6872100</v>
      </c>
      <c r="D1109" s="106">
        <f>D1115</f>
        <v>6751844</v>
      </c>
      <c r="E1109" s="142">
        <f>E1115</f>
        <v>4229662.66</v>
      </c>
      <c r="F1109" s="61">
        <f t="shared" si="111"/>
        <v>62.64455547254942</v>
      </c>
    </row>
    <row r="1110" spans="1:6" ht="18" customHeight="1">
      <c r="A1110" s="207" t="s">
        <v>938</v>
      </c>
      <c r="B1110" s="208"/>
      <c r="C1110" s="4">
        <f aca="true" t="shared" si="115" ref="C1110:E1112">C1118+C1175</f>
        <v>3586000</v>
      </c>
      <c r="D1110" s="4">
        <f t="shared" si="115"/>
        <v>3465744</v>
      </c>
      <c r="E1110" s="14">
        <f t="shared" si="115"/>
        <v>3284133.15</v>
      </c>
      <c r="F1110" s="14">
        <f>E1110/D1110*100</f>
        <v>94.75983078957938</v>
      </c>
    </row>
    <row r="1111" spans="1:6" ht="18" customHeight="1">
      <c r="A1111" s="207" t="s">
        <v>939</v>
      </c>
      <c r="B1111" s="208"/>
      <c r="C1111" s="4">
        <f t="shared" si="115"/>
        <v>76100</v>
      </c>
      <c r="D1111" s="4">
        <f t="shared" si="115"/>
        <v>76100</v>
      </c>
      <c r="E1111" s="14">
        <v>8016.63</v>
      </c>
      <c r="F1111" s="14">
        <f>E1111/D1111*100</f>
        <v>10.534336399474375</v>
      </c>
    </row>
    <row r="1112" spans="1:6" ht="18" customHeight="1">
      <c r="A1112" s="207" t="s">
        <v>1224</v>
      </c>
      <c r="B1112" s="208"/>
      <c r="C1112" s="4">
        <f t="shared" si="115"/>
        <v>795000</v>
      </c>
      <c r="D1112" s="4">
        <f t="shared" si="115"/>
        <v>795000</v>
      </c>
      <c r="E1112" s="14">
        <v>758065.92</v>
      </c>
      <c r="F1112" s="14">
        <f>E1112/D1112*100</f>
        <v>95.35420377358491</v>
      </c>
    </row>
    <row r="1113" spans="1:6" ht="18" customHeight="1">
      <c r="A1113" s="207" t="s">
        <v>940</v>
      </c>
      <c r="B1113" s="208"/>
      <c r="C1113" s="4">
        <f aca="true" t="shared" si="116" ref="C1113:E1114">C1121+C1178</f>
        <v>2400000</v>
      </c>
      <c r="D1113" s="4">
        <f t="shared" si="116"/>
        <v>2400000</v>
      </c>
      <c r="E1113" s="14">
        <f t="shared" si="116"/>
        <v>173568</v>
      </c>
      <c r="F1113" s="14">
        <f>E1113/D1113*100</f>
        <v>7.231999999999999</v>
      </c>
    </row>
    <row r="1114" spans="1:6" ht="18" customHeight="1">
      <c r="A1114" s="207" t="s">
        <v>941</v>
      </c>
      <c r="B1114" s="208"/>
      <c r="C1114" s="4">
        <f t="shared" si="116"/>
        <v>15000</v>
      </c>
      <c r="D1114" s="4">
        <f t="shared" si="116"/>
        <v>15000</v>
      </c>
      <c r="E1114" s="14">
        <v>5878.96</v>
      </c>
      <c r="F1114" s="14">
        <f>E1114/D1114*100</f>
        <v>39.19306666666667</v>
      </c>
    </row>
    <row r="1115" spans="1:6" ht="30" customHeight="1">
      <c r="A1115" s="229" t="s">
        <v>591</v>
      </c>
      <c r="B1115" s="230"/>
      <c r="C1115" s="63">
        <f>C1116+C1173+C1184</f>
        <v>6872100</v>
      </c>
      <c r="D1115" s="63">
        <f>D1116+D1173+D1184</f>
        <v>6751844</v>
      </c>
      <c r="E1115" s="137">
        <f>E1116+E1173+E1184</f>
        <v>4229662.66</v>
      </c>
      <c r="F1115" s="14">
        <f t="shared" si="111"/>
        <v>62.64455547254942</v>
      </c>
    </row>
    <row r="1116" spans="1:6" ht="25.5" customHeight="1">
      <c r="A1116" s="217" t="s">
        <v>666</v>
      </c>
      <c r="B1116" s="218"/>
      <c r="C1116" s="5">
        <f>C1124+C1165</f>
        <v>4020100</v>
      </c>
      <c r="D1116" s="5">
        <f>D1124+D1165</f>
        <v>4020100</v>
      </c>
      <c r="E1116" s="140">
        <f>E1124+E1165</f>
        <v>3744236.41</v>
      </c>
      <c r="F1116" s="14">
        <f t="shared" si="111"/>
        <v>93.13789234098655</v>
      </c>
    </row>
    <row r="1117" spans="1:6" ht="25.5" customHeight="1">
      <c r="A1117" s="209" t="s">
        <v>1218</v>
      </c>
      <c r="B1117" s="210"/>
      <c r="C1117" s="64">
        <f>SUM(C1118:C1123)</f>
        <v>4020100</v>
      </c>
      <c r="D1117" s="64">
        <f>SUM(D1118:D1123)</f>
        <v>4020100</v>
      </c>
      <c r="E1117" s="138">
        <f>SUM(E1118:E1123)</f>
        <v>3744236.41</v>
      </c>
      <c r="F1117" s="14">
        <f t="shared" si="111"/>
        <v>93.13789234098655</v>
      </c>
    </row>
    <row r="1118" spans="1:6" ht="18" customHeight="1">
      <c r="A1118" s="207" t="s">
        <v>1116</v>
      </c>
      <c r="B1118" s="208"/>
      <c r="C1118" s="4">
        <v>3114000</v>
      </c>
      <c r="D1118" s="4">
        <v>3114000</v>
      </c>
      <c r="E1118" s="14">
        <v>2954594.9</v>
      </c>
      <c r="F1118" s="14">
        <f t="shared" si="111"/>
        <v>94.88101798330122</v>
      </c>
    </row>
    <row r="1119" spans="1:6" ht="18" customHeight="1">
      <c r="A1119" s="207" t="s">
        <v>1117</v>
      </c>
      <c r="B1119" s="208"/>
      <c r="C1119" s="4">
        <v>76100</v>
      </c>
      <c r="D1119" s="4">
        <v>76100</v>
      </c>
      <c r="E1119" s="14">
        <v>8016</v>
      </c>
      <c r="F1119" s="14">
        <f t="shared" si="111"/>
        <v>10.533508541392903</v>
      </c>
    </row>
    <row r="1120" spans="1:6" ht="18" customHeight="1">
      <c r="A1120" s="207" t="s">
        <v>1118</v>
      </c>
      <c r="B1120" s="208"/>
      <c r="C1120" s="4">
        <v>795000</v>
      </c>
      <c r="D1120" s="4">
        <v>795000</v>
      </c>
      <c r="E1120" s="14">
        <v>758066.51</v>
      </c>
      <c r="F1120" s="14">
        <f t="shared" si="111"/>
        <v>95.35427798742138</v>
      </c>
    </row>
    <row r="1121" spans="1:6" ht="18" customHeight="1">
      <c r="A1121" s="207" t="s">
        <v>1119</v>
      </c>
      <c r="B1121" s="208"/>
      <c r="C1121" s="4">
        <v>20000</v>
      </c>
      <c r="D1121" s="4">
        <v>20000</v>
      </c>
      <c r="E1121" s="14">
        <v>17680</v>
      </c>
      <c r="F1121" s="14">
        <f t="shared" si="111"/>
        <v>88.4</v>
      </c>
    </row>
    <row r="1122" spans="1:6" ht="18" customHeight="1">
      <c r="A1122" s="207" t="s">
        <v>1120</v>
      </c>
      <c r="B1122" s="208"/>
      <c r="C1122" s="4">
        <v>15000</v>
      </c>
      <c r="D1122" s="4">
        <v>15000</v>
      </c>
      <c r="E1122" s="14">
        <v>5879</v>
      </c>
      <c r="F1122" s="14">
        <f t="shared" si="111"/>
        <v>39.193333333333335</v>
      </c>
    </row>
    <row r="1123" spans="1:6" ht="18" customHeight="1">
      <c r="A1123" s="207" t="s">
        <v>1121</v>
      </c>
      <c r="B1123" s="208"/>
      <c r="C1123" s="4">
        <v>0</v>
      </c>
      <c r="D1123" s="4">
        <v>0</v>
      </c>
      <c r="E1123" s="14">
        <v>0</v>
      </c>
      <c r="F1123" s="14" t="e">
        <f t="shared" si="111"/>
        <v>#DIV/0!</v>
      </c>
    </row>
    <row r="1124" spans="1:6" ht="22.5" customHeight="1">
      <c r="A1124" s="41">
        <v>3</v>
      </c>
      <c r="B1124" s="76" t="s">
        <v>59</v>
      </c>
      <c r="C1124" s="4">
        <f>C1125+C1133+C1162</f>
        <v>3951000</v>
      </c>
      <c r="D1124" s="4">
        <f>D1125+D1133+D1162</f>
        <v>3932600</v>
      </c>
      <c r="E1124" s="14">
        <f>E1125+E1133+E1162</f>
        <v>3661544.35</v>
      </c>
      <c r="F1124" s="14">
        <f t="shared" si="111"/>
        <v>93.10746961297869</v>
      </c>
    </row>
    <row r="1125" spans="1:6" ht="21" customHeight="1">
      <c r="A1125" s="41">
        <v>31</v>
      </c>
      <c r="B1125" s="76" t="s">
        <v>131</v>
      </c>
      <c r="C1125" s="4">
        <f>C1126+C1128+C1130</f>
        <v>2897000</v>
      </c>
      <c r="D1125" s="4">
        <f>D1126+D1128+D1130</f>
        <v>2897000</v>
      </c>
      <c r="E1125" s="14">
        <f>E1126+E1128+E1130</f>
        <v>2776588.4</v>
      </c>
      <c r="F1125" s="14">
        <f t="shared" si="111"/>
        <v>95.84357611322058</v>
      </c>
    </row>
    <row r="1126" spans="1:6" ht="18" customHeight="1">
      <c r="A1126" s="41">
        <v>311</v>
      </c>
      <c r="B1126" s="76" t="s">
        <v>337</v>
      </c>
      <c r="C1126" s="4">
        <v>2393000</v>
      </c>
      <c r="D1126" s="4">
        <v>2393000</v>
      </c>
      <c r="E1126" s="14">
        <f>E1127</f>
        <v>2293812.58</v>
      </c>
      <c r="F1126" s="14">
        <f t="shared" si="111"/>
        <v>95.85510154617634</v>
      </c>
    </row>
    <row r="1127" spans="1:6" ht="15" customHeight="1">
      <c r="A1127" s="41">
        <v>3111</v>
      </c>
      <c r="B1127" s="76" t="s">
        <v>132</v>
      </c>
      <c r="C1127" s="4">
        <v>0</v>
      </c>
      <c r="D1127" s="4">
        <v>0</v>
      </c>
      <c r="E1127" s="14">
        <v>2293812.58</v>
      </c>
      <c r="F1127" s="14" t="e">
        <f t="shared" si="111"/>
        <v>#DIV/0!</v>
      </c>
    </row>
    <row r="1128" spans="1:6" ht="18" customHeight="1">
      <c r="A1128" s="41">
        <v>312</v>
      </c>
      <c r="B1128" s="76" t="s">
        <v>133</v>
      </c>
      <c r="C1128" s="4">
        <v>109000</v>
      </c>
      <c r="D1128" s="4">
        <v>109000</v>
      </c>
      <c r="E1128" s="14">
        <f>E1129</f>
        <v>102800</v>
      </c>
      <c r="F1128" s="14">
        <f t="shared" si="111"/>
        <v>94.3119266055046</v>
      </c>
    </row>
    <row r="1129" spans="1:6" ht="15" customHeight="1">
      <c r="A1129" s="41">
        <v>3121</v>
      </c>
      <c r="B1129" s="76" t="s">
        <v>134</v>
      </c>
      <c r="C1129" s="4">
        <v>0</v>
      </c>
      <c r="D1129" s="4">
        <v>0</v>
      </c>
      <c r="E1129" s="14">
        <v>102800</v>
      </c>
      <c r="F1129" s="14" t="e">
        <f t="shared" si="111"/>
        <v>#DIV/0!</v>
      </c>
    </row>
    <row r="1130" spans="1:6" ht="18" customHeight="1">
      <c r="A1130" s="41">
        <v>313</v>
      </c>
      <c r="B1130" s="76" t="s">
        <v>135</v>
      </c>
      <c r="C1130" s="4">
        <v>395000</v>
      </c>
      <c r="D1130" s="4">
        <v>395000</v>
      </c>
      <c r="E1130" s="14">
        <f>SUM(E1131:E1132)</f>
        <v>379975.82</v>
      </c>
      <c r="F1130" s="14">
        <f t="shared" si="111"/>
        <v>96.19641012658228</v>
      </c>
    </row>
    <row r="1131" spans="1:6" ht="15" customHeight="1">
      <c r="A1131" s="41">
        <v>3132</v>
      </c>
      <c r="B1131" s="72" t="s">
        <v>354</v>
      </c>
      <c r="C1131" s="4">
        <v>0</v>
      </c>
      <c r="D1131" s="4">
        <v>0</v>
      </c>
      <c r="E1131" s="14">
        <v>376902.82</v>
      </c>
      <c r="F1131" s="14" t="e">
        <f t="shared" si="111"/>
        <v>#DIV/0!</v>
      </c>
    </row>
    <row r="1132" spans="1:6" ht="15" customHeight="1">
      <c r="A1132" s="41">
        <v>3133</v>
      </c>
      <c r="B1132" s="72" t="s">
        <v>355</v>
      </c>
      <c r="C1132" s="4">
        <v>0</v>
      </c>
      <c r="D1132" s="4">
        <v>0</v>
      </c>
      <c r="E1132" s="14">
        <v>3073</v>
      </c>
      <c r="F1132" s="14" t="e">
        <f t="shared" si="111"/>
        <v>#DIV/0!</v>
      </c>
    </row>
    <row r="1133" spans="1:6" ht="21" customHeight="1">
      <c r="A1133" s="41">
        <v>32</v>
      </c>
      <c r="B1133" s="76" t="s">
        <v>284</v>
      </c>
      <c r="C1133" s="4">
        <f>C1134+C1139+C1145+C1154+C1156</f>
        <v>1037000</v>
      </c>
      <c r="D1133" s="4">
        <f>D1134+D1139+D1145+D1154+D1156</f>
        <v>1016100</v>
      </c>
      <c r="E1133" s="14">
        <f>E1134+E1139+E1145+E1154+E1156</f>
        <v>865560.41</v>
      </c>
      <c r="F1133" s="14">
        <f t="shared" si="111"/>
        <v>85.18456943214251</v>
      </c>
    </row>
    <row r="1134" spans="1:6" ht="18" customHeight="1">
      <c r="A1134" s="83">
        <v>321</v>
      </c>
      <c r="B1134" s="76" t="s">
        <v>152</v>
      </c>
      <c r="C1134" s="4">
        <v>185000</v>
      </c>
      <c r="D1134" s="4">
        <v>185000</v>
      </c>
      <c r="E1134" s="14">
        <f>SUM(E1135:E1138)</f>
        <v>152811.38999999998</v>
      </c>
      <c r="F1134" s="14">
        <f t="shared" si="111"/>
        <v>82.60075135135135</v>
      </c>
    </row>
    <row r="1135" spans="1:6" ht="15" customHeight="1">
      <c r="A1135" s="83">
        <v>3211</v>
      </c>
      <c r="B1135" s="76" t="s">
        <v>743</v>
      </c>
      <c r="C1135" s="4">
        <v>0</v>
      </c>
      <c r="D1135" s="4">
        <v>0</v>
      </c>
      <c r="E1135" s="14">
        <v>8705.05</v>
      </c>
      <c r="F1135" s="14" t="e">
        <f t="shared" si="111"/>
        <v>#DIV/0!</v>
      </c>
    </row>
    <row r="1136" spans="1:6" ht="15" customHeight="1">
      <c r="A1136" s="83">
        <v>3212</v>
      </c>
      <c r="B1136" s="76" t="s">
        <v>154</v>
      </c>
      <c r="C1136" s="4">
        <v>0</v>
      </c>
      <c r="D1136" s="4">
        <v>0</v>
      </c>
      <c r="E1136" s="14">
        <v>138438</v>
      </c>
      <c r="F1136" s="14" t="e">
        <f t="shared" si="111"/>
        <v>#DIV/0!</v>
      </c>
    </row>
    <row r="1137" spans="1:6" ht="15" customHeight="1">
      <c r="A1137" s="83">
        <v>3213</v>
      </c>
      <c r="B1137" s="76" t="s">
        <v>744</v>
      </c>
      <c r="C1137" s="4">
        <v>0</v>
      </c>
      <c r="D1137" s="4">
        <v>0</v>
      </c>
      <c r="E1137" s="14">
        <v>5368.34</v>
      </c>
      <c r="F1137" s="14" t="e">
        <f>E1137/D1137*100</f>
        <v>#DIV/0!</v>
      </c>
    </row>
    <row r="1138" spans="1:6" ht="15" customHeight="1">
      <c r="A1138" s="83">
        <v>3214</v>
      </c>
      <c r="B1138" s="76" t="s">
        <v>1219</v>
      </c>
      <c r="C1138" s="4">
        <v>0</v>
      </c>
      <c r="D1138" s="4">
        <v>0</v>
      </c>
      <c r="E1138" s="14">
        <v>300</v>
      </c>
      <c r="F1138" s="14" t="e">
        <f>E1138/D1138*100</f>
        <v>#DIV/0!</v>
      </c>
    </row>
    <row r="1139" spans="1:6" ht="18" customHeight="1">
      <c r="A1139" s="68">
        <v>322</v>
      </c>
      <c r="B1139" s="3" t="s">
        <v>19</v>
      </c>
      <c r="C1139" s="4">
        <v>538000</v>
      </c>
      <c r="D1139" s="4">
        <v>519600</v>
      </c>
      <c r="E1139" s="14">
        <f>SUM(E1140:E1144)</f>
        <v>504049.9</v>
      </c>
      <c r="F1139" s="14">
        <f t="shared" si="111"/>
        <v>97.00729407236336</v>
      </c>
    </row>
    <row r="1140" spans="1:6" ht="15" customHeight="1">
      <c r="A1140" s="68">
        <v>3221</v>
      </c>
      <c r="B1140" s="3" t="s">
        <v>288</v>
      </c>
      <c r="C1140" s="4">
        <v>0</v>
      </c>
      <c r="D1140" s="4">
        <v>0</v>
      </c>
      <c r="E1140" s="14">
        <v>158499.51</v>
      </c>
      <c r="F1140" s="14" t="e">
        <f t="shared" si="111"/>
        <v>#DIV/0!</v>
      </c>
    </row>
    <row r="1141" spans="1:6" ht="15" customHeight="1">
      <c r="A1141" s="68">
        <v>3222</v>
      </c>
      <c r="B1141" s="3" t="s">
        <v>745</v>
      </c>
      <c r="C1141" s="4">
        <v>0</v>
      </c>
      <c r="D1141" s="4">
        <v>0</v>
      </c>
      <c r="E1141" s="14">
        <v>243890.8</v>
      </c>
      <c r="F1141" s="14" t="e">
        <f>E1141/D1141*100</f>
        <v>#DIV/0!</v>
      </c>
    </row>
    <row r="1142" spans="1:6" ht="15" customHeight="1">
      <c r="A1142" s="68">
        <v>3223</v>
      </c>
      <c r="B1142" s="3" t="s">
        <v>149</v>
      </c>
      <c r="C1142" s="4">
        <v>0</v>
      </c>
      <c r="D1142" s="4">
        <v>0</v>
      </c>
      <c r="E1142" s="14">
        <v>70679.13</v>
      </c>
      <c r="F1142" s="14" t="e">
        <f t="shared" si="111"/>
        <v>#DIV/0!</v>
      </c>
    </row>
    <row r="1143" spans="1:6" ht="15" customHeight="1">
      <c r="A1143" s="68">
        <v>3224</v>
      </c>
      <c r="B1143" s="3" t="s">
        <v>291</v>
      </c>
      <c r="C1143" s="4">
        <v>0</v>
      </c>
      <c r="D1143" s="4">
        <v>0</v>
      </c>
      <c r="E1143" s="14">
        <v>29880.46</v>
      </c>
      <c r="F1143" s="14" t="e">
        <f>E1143/D1143*100</f>
        <v>#DIV/0!</v>
      </c>
    </row>
    <row r="1144" spans="1:6" ht="15" customHeight="1">
      <c r="A1144" s="68">
        <v>3227</v>
      </c>
      <c r="B1144" s="3" t="s">
        <v>746</v>
      </c>
      <c r="C1144" s="4">
        <v>0</v>
      </c>
      <c r="D1144" s="4">
        <v>0</v>
      </c>
      <c r="E1144" s="14">
        <v>1100</v>
      </c>
      <c r="F1144" s="14" t="e">
        <f t="shared" si="111"/>
        <v>#DIV/0!</v>
      </c>
    </row>
    <row r="1145" spans="1:6" ht="18" customHeight="1">
      <c r="A1145" s="41" t="s">
        <v>142</v>
      </c>
      <c r="B1145" s="76" t="s">
        <v>0</v>
      </c>
      <c r="C1145" s="4">
        <v>187000</v>
      </c>
      <c r="D1145" s="4">
        <v>187000</v>
      </c>
      <c r="E1145" s="14">
        <f>SUM(E1146:E1153)</f>
        <v>116265.94</v>
      </c>
      <c r="F1145" s="14">
        <f aca="true" t="shared" si="117" ref="F1145:F1155">E1145/D1145*100</f>
        <v>62.174299465240644</v>
      </c>
    </row>
    <row r="1146" spans="1:6" ht="15" customHeight="1">
      <c r="A1146" s="41" t="s">
        <v>747</v>
      </c>
      <c r="B1146" s="76" t="s">
        <v>748</v>
      </c>
      <c r="C1146" s="4">
        <v>0</v>
      </c>
      <c r="D1146" s="4">
        <v>0</v>
      </c>
      <c r="E1146" s="14">
        <v>14444.54</v>
      </c>
      <c r="F1146" s="14" t="e">
        <f t="shared" si="117"/>
        <v>#DIV/0!</v>
      </c>
    </row>
    <row r="1147" spans="1:6" ht="15" customHeight="1">
      <c r="A1147" s="41" t="s">
        <v>143</v>
      </c>
      <c r="B1147" s="76" t="s">
        <v>749</v>
      </c>
      <c r="C1147" s="4">
        <v>0</v>
      </c>
      <c r="D1147" s="4">
        <v>0</v>
      </c>
      <c r="E1147" s="14">
        <v>22782.75</v>
      </c>
      <c r="F1147" s="14" t="e">
        <f t="shared" si="117"/>
        <v>#DIV/0!</v>
      </c>
    </row>
    <row r="1148" spans="1:6" ht="15" customHeight="1">
      <c r="A1148" s="41" t="s">
        <v>725</v>
      </c>
      <c r="B1148" s="76" t="s">
        <v>1</v>
      </c>
      <c r="C1148" s="4">
        <v>0</v>
      </c>
      <c r="D1148" s="4">
        <v>0</v>
      </c>
      <c r="E1148" s="14">
        <v>1100</v>
      </c>
      <c r="F1148" s="14" t="e">
        <f t="shared" si="117"/>
        <v>#DIV/0!</v>
      </c>
    </row>
    <row r="1149" spans="1:6" ht="15" customHeight="1">
      <c r="A1149" s="41" t="s">
        <v>582</v>
      </c>
      <c r="B1149" s="76" t="s">
        <v>93</v>
      </c>
      <c r="C1149" s="4">
        <v>0</v>
      </c>
      <c r="D1149" s="4">
        <v>0</v>
      </c>
      <c r="E1149" s="14">
        <v>28626.48</v>
      </c>
      <c r="F1149" s="14" t="e">
        <f t="shared" si="117"/>
        <v>#DIV/0!</v>
      </c>
    </row>
    <row r="1150" spans="1:6" ht="15" customHeight="1">
      <c r="A1150" s="41" t="s">
        <v>103</v>
      </c>
      <c r="B1150" s="76" t="s">
        <v>750</v>
      </c>
      <c r="C1150" s="4">
        <v>0</v>
      </c>
      <c r="D1150" s="4">
        <v>0</v>
      </c>
      <c r="E1150" s="14">
        <v>10807</v>
      </c>
      <c r="F1150" s="14" t="e">
        <f>E1150/D1150*100</f>
        <v>#DIV/0!</v>
      </c>
    </row>
    <row r="1151" spans="1:6" ht="15" customHeight="1">
      <c r="A1151" s="41" t="s">
        <v>35</v>
      </c>
      <c r="B1151" s="76" t="s">
        <v>36</v>
      </c>
      <c r="C1151" s="4">
        <v>0</v>
      </c>
      <c r="D1151" s="4">
        <v>0</v>
      </c>
      <c r="E1151" s="14">
        <v>8076.59</v>
      </c>
      <c r="F1151" s="14" t="e">
        <f>E1151/D1151*100</f>
        <v>#DIV/0!</v>
      </c>
    </row>
    <row r="1152" spans="1:6" ht="15" customHeight="1">
      <c r="A1152" s="41" t="s">
        <v>701</v>
      </c>
      <c r="B1152" s="76" t="s">
        <v>751</v>
      </c>
      <c r="C1152" s="4">
        <v>0</v>
      </c>
      <c r="D1152" s="4">
        <v>0</v>
      </c>
      <c r="E1152" s="14">
        <v>11688.58</v>
      </c>
      <c r="F1152" s="14" t="e">
        <f>E1152/D1152*100</f>
        <v>#DIV/0!</v>
      </c>
    </row>
    <row r="1153" spans="1:6" ht="15" customHeight="1">
      <c r="A1153" s="41" t="s">
        <v>351</v>
      </c>
      <c r="B1153" s="76" t="s">
        <v>2</v>
      </c>
      <c r="C1153" s="4">
        <v>0</v>
      </c>
      <c r="D1153" s="4">
        <v>0</v>
      </c>
      <c r="E1153" s="14">
        <v>18740</v>
      </c>
      <c r="F1153" s="14" t="e">
        <f t="shared" si="117"/>
        <v>#DIV/0!</v>
      </c>
    </row>
    <row r="1154" spans="1:6" ht="18" customHeight="1">
      <c r="A1154" s="41" t="s">
        <v>313</v>
      </c>
      <c r="B1154" s="76" t="s">
        <v>752</v>
      </c>
      <c r="C1154" s="4">
        <f>C1155</f>
        <v>0</v>
      </c>
      <c r="D1154" s="4">
        <f>D1155</f>
        <v>0</v>
      </c>
      <c r="E1154" s="14">
        <f>E1155</f>
        <v>0</v>
      </c>
      <c r="F1154" s="14" t="e">
        <f t="shared" si="117"/>
        <v>#DIV/0!</v>
      </c>
    </row>
    <row r="1155" spans="1:6" ht="15" customHeight="1">
      <c r="A1155" s="41" t="s">
        <v>315</v>
      </c>
      <c r="B1155" s="76" t="s">
        <v>753</v>
      </c>
      <c r="C1155" s="4">
        <v>0</v>
      </c>
      <c r="D1155" s="4">
        <v>0</v>
      </c>
      <c r="E1155" s="14">
        <v>0</v>
      </c>
      <c r="F1155" s="14" t="e">
        <f t="shared" si="117"/>
        <v>#DIV/0!</v>
      </c>
    </row>
    <row r="1156" spans="1:6" ht="18" customHeight="1">
      <c r="A1156" s="41">
        <v>329</v>
      </c>
      <c r="B1156" s="76" t="s">
        <v>17</v>
      </c>
      <c r="C1156" s="4">
        <v>127000</v>
      </c>
      <c r="D1156" s="4">
        <v>124500</v>
      </c>
      <c r="E1156" s="14">
        <f>SUM(E1157:E1161)</f>
        <v>92433.18000000001</v>
      </c>
      <c r="F1156" s="14">
        <f t="shared" si="111"/>
        <v>74.24351807228916</v>
      </c>
    </row>
    <row r="1157" spans="1:6" ht="15" customHeight="1">
      <c r="A1157" s="41">
        <v>3291</v>
      </c>
      <c r="B1157" s="76" t="s">
        <v>18</v>
      </c>
      <c r="C1157" s="4">
        <v>0</v>
      </c>
      <c r="D1157" s="4">
        <v>0</v>
      </c>
      <c r="E1157" s="14">
        <v>18705</v>
      </c>
      <c r="F1157" s="14" t="e">
        <f>E1157/D1157*100</f>
        <v>#DIV/0!</v>
      </c>
    </row>
    <row r="1158" spans="1:6" ht="15" customHeight="1">
      <c r="A1158" s="41" t="s">
        <v>754</v>
      </c>
      <c r="B1158" s="76" t="s">
        <v>4</v>
      </c>
      <c r="C1158" s="4">
        <v>0</v>
      </c>
      <c r="D1158" s="4">
        <v>0</v>
      </c>
      <c r="E1158" s="14">
        <v>42760.55</v>
      </c>
      <c r="F1158" s="14" t="e">
        <f>E1158/D1158*100</f>
        <v>#DIV/0!</v>
      </c>
    </row>
    <row r="1159" spans="1:6" ht="15" customHeight="1">
      <c r="A1159" s="41" t="s">
        <v>755</v>
      </c>
      <c r="B1159" s="76" t="s">
        <v>756</v>
      </c>
      <c r="C1159" s="4">
        <v>0</v>
      </c>
      <c r="D1159" s="4">
        <v>0</v>
      </c>
      <c r="E1159" s="14">
        <v>7400.13</v>
      </c>
      <c r="F1159" s="14" t="e">
        <f>E1159/D1159*100</f>
        <v>#DIV/0!</v>
      </c>
    </row>
    <row r="1160" spans="1:6" ht="15" customHeight="1">
      <c r="A1160" s="41" t="s">
        <v>344</v>
      </c>
      <c r="B1160" s="76" t="s">
        <v>348</v>
      </c>
      <c r="C1160" s="4">
        <v>0</v>
      </c>
      <c r="D1160" s="4">
        <v>0</v>
      </c>
      <c r="E1160" s="14">
        <v>13656.94</v>
      </c>
      <c r="F1160" s="14" t="e">
        <f>E1160/D1160*100</f>
        <v>#DIV/0!</v>
      </c>
    </row>
    <row r="1161" spans="1:6" ht="15" customHeight="1">
      <c r="A1161" s="83">
        <v>3299</v>
      </c>
      <c r="B1161" s="76" t="s">
        <v>757</v>
      </c>
      <c r="C1161" s="4">
        <v>0</v>
      </c>
      <c r="D1161" s="4">
        <v>0</v>
      </c>
      <c r="E1161" s="14">
        <v>9910.56</v>
      </c>
      <c r="F1161" s="14" t="e">
        <f t="shared" si="111"/>
        <v>#DIV/0!</v>
      </c>
    </row>
    <row r="1162" spans="1:6" ht="21" customHeight="1">
      <c r="A1162" s="41" t="s">
        <v>758</v>
      </c>
      <c r="B1162" s="76" t="s">
        <v>60</v>
      </c>
      <c r="C1162" s="4">
        <f>C1163</f>
        <v>17000</v>
      </c>
      <c r="D1162" s="4">
        <f>D1163</f>
        <v>19500</v>
      </c>
      <c r="E1162" s="14">
        <f>E1163</f>
        <v>19395.54</v>
      </c>
      <c r="F1162" s="14">
        <f aca="true" t="shared" si="118" ref="F1162:F1168">E1162/D1162*100</f>
        <v>99.4643076923077</v>
      </c>
    </row>
    <row r="1163" spans="1:6" ht="18" customHeight="1">
      <c r="A1163" s="83">
        <v>343</v>
      </c>
      <c r="B1163" s="76" t="s">
        <v>61</v>
      </c>
      <c r="C1163" s="4">
        <v>17000</v>
      </c>
      <c r="D1163" s="4">
        <v>19500</v>
      </c>
      <c r="E1163" s="14">
        <f>SUM(E1164:E1164)</f>
        <v>19395.54</v>
      </c>
      <c r="F1163" s="14">
        <f t="shared" si="118"/>
        <v>99.4643076923077</v>
      </c>
    </row>
    <row r="1164" spans="1:6" ht="15" customHeight="1">
      <c r="A1164" s="83">
        <v>3431</v>
      </c>
      <c r="B1164" s="76" t="s">
        <v>759</v>
      </c>
      <c r="C1164" s="4">
        <v>0</v>
      </c>
      <c r="D1164" s="4">
        <v>0</v>
      </c>
      <c r="E1164" s="14">
        <v>19395.54</v>
      </c>
      <c r="F1164" s="14" t="e">
        <f t="shared" si="118"/>
        <v>#DIV/0!</v>
      </c>
    </row>
    <row r="1165" spans="1:6" ht="22.5" customHeight="1">
      <c r="A1165" s="68">
        <v>4</v>
      </c>
      <c r="B1165" s="3" t="s">
        <v>26</v>
      </c>
      <c r="C1165" s="4">
        <f>SUM(C1166)</f>
        <v>69100</v>
      </c>
      <c r="D1165" s="4">
        <f>SUM(D1166)</f>
        <v>87500</v>
      </c>
      <c r="E1165" s="14">
        <f>SUM(E1166)</f>
        <v>82692.06</v>
      </c>
      <c r="F1165" s="14">
        <f t="shared" si="118"/>
        <v>94.50521142857143</v>
      </c>
    </row>
    <row r="1166" spans="1:6" ht="21" customHeight="1">
      <c r="A1166" s="68">
        <v>42</v>
      </c>
      <c r="B1166" s="3" t="s">
        <v>9</v>
      </c>
      <c r="C1166" s="4">
        <f>C1167+C1171</f>
        <v>69100</v>
      </c>
      <c r="D1166" s="4">
        <f>D1167+D1171</f>
        <v>87500</v>
      </c>
      <c r="E1166" s="14">
        <f>E1167+E1171</f>
        <v>82692.06</v>
      </c>
      <c r="F1166" s="14">
        <f t="shared" si="118"/>
        <v>94.50521142857143</v>
      </c>
    </row>
    <row r="1167" spans="1:6" ht="18" customHeight="1">
      <c r="A1167" s="68">
        <v>422</v>
      </c>
      <c r="B1167" s="3" t="s">
        <v>10</v>
      </c>
      <c r="C1167" s="4">
        <v>64100</v>
      </c>
      <c r="D1167" s="4">
        <v>82500</v>
      </c>
      <c r="E1167" s="14">
        <f>SUM(E1168:E1170)</f>
        <v>81714.56</v>
      </c>
      <c r="F1167" s="14">
        <f t="shared" si="118"/>
        <v>99.04795151515151</v>
      </c>
    </row>
    <row r="1168" spans="1:6" ht="15" customHeight="1">
      <c r="A1168" s="68">
        <v>4221</v>
      </c>
      <c r="B1168" s="3" t="s">
        <v>760</v>
      </c>
      <c r="C1168" s="4">
        <v>0</v>
      </c>
      <c r="D1168" s="4">
        <v>0</v>
      </c>
      <c r="E1168" s="14">
        <v>4656</v>
      </c>
      <c r="F1168" s="14" t="e">
        <f t="shared" si="118"/>
        <v>#DIV/0!</v>
      </c>
    </row>
    <row r="1169" spans="1:6" ht="15" customHeight="1">
      <c r="A1169" s="68">
        <v>4222</v>
      </c>
      <c r="B1169" s="3" t="s">
        <v>12</v>
      </c>
      <c r="C1169" s="4">
        <v>0</v>
      </c>
      <c r="D1169" s="4">
        <v>0</v>
      </c>
      <c r="E1169" s="14">
        <v>1699.9</v>
      </c>
      <c r="F1169" s="14" t="e">
        <f>E1169/D1169*100</f>
        <v>#DIV/0!</v>
      </c>
    </row>
    <row r="1170" spans="1:6" ht="15" customHeight="1">
      <c r="A1170" s="68">
        <v>4227</v>
      </c>
      <c r="B1170" s="3" t="s">
        <v>784</v>
      </c>
      <c r="C1170" s="4">
        <v>0</v>
      </c>
      <c r="D1170" s="4">
        <v>0</v>
      </c>
      <c r="E1170" s="14">
        <v>75358.66</v>
      </c>
      <c r="F1170" s="14" t="e">
        <f>E1170/D1170*100</f>
        <v>#DIV/0!</v>
      </c>
    </row>
    <row r="1171" spans="1:6" ht="18" customHeight="1">
      <c r="A1171" s="68">
        <v>426</v>
      </c>
      <c r="B1171" s="3" t="s">
        <v>761</v>
      </c>
      <c r="C1171" s="4">
        <v>5000</v>
      </c>
      <c r="D1171" s="4">
        <v>5000</v>
      </c>
      <c r="E1171" s="14">
        <f>E1172</f>
        <v>977.5</v>
      </c>
      <c r="F1171" s="14">
        <f>E1171/D1171*100</f>
        <v>19.55</v>
      </c>
    </row>
    <row r="1172" spans="1:6" ht="15" customHeight="1">
      <c r="A1172" s="68">
        <v>4262</v>
      </c>
      <c r="B1172" s="3" t="s">
        <v>15</v>
      </c>
      <c r="C1172" s="4">
        <v>0</v>
      </c>
      <c r="D1172" s="4">
        <v>0</v>
      </c>
      <c r="E1172" s="14">
        <v>977.5</v>
      </c>
      <c r="F1172" s="14" t="e">
        <f>E1172/D1172*100</f>
        <v>#DIV/0!</v>
      </c>
    </row>
    <row r="1173" spans="1:6" ht="25.5" customHeight="1">
      <c r="A1173" s="217" t="s">
        <v>1220</v>
      </c>
      <c r="B1173" s="218"/>
      <c r="C1173" s="5">
        <f>C1181</f>
        <v>2852000</v>
      </c>
      <c r="D1173" s="5">
        <f>D1181</f>
        <v>2731744</v>
      </c>
      <c r="E1173" s="140">
        <f>E1181</f>
        <v>485426.25</v>
      </c>
      <c r="F1173" s="14">
        <f t="shared" si="111"/>
        <v>17.769829456933007</v>
      </c>
    </row>
    <row r="1174" spans="1:6" ht="25.5" customHeight="1">
      <c r="A1174" s="209" t="s">
        <v>1221</v>
      </c>
      <c r="B1174" s="210"/>
      <c r="C1174" s="64">
        <f>SUM(C1175:C1180)</f>
        <v>2852000</v>
      </c>
      <c r="D1174" s="64">
        <f>SUM(D1175:D1180)</f>
        <v>2731744</v>
      </c>
      <c r="E1174" s="138">
        <f>SUM(E1175:E1180)</f>
        <v>485426.25</v>
      </c>
      <c r="F1174" s="14">
        <f t="shared" si="111"/>
        <v>17.769829456933007</v>
      </c>
    </row>
    <row r="1175" spans="1:6" ht="18" customHeight="1">
      <c r="A1175" s="207" t="s">
        <v>1116</v>
      </c>
      <c r="B1175" s="208"/>
      <c r="C1175" s="4">
        <v>472000</v>
      </c>
      <c r="D1175" s="4">
        <v>351744</v>
      </c>
      <c r="E1175" s="14">
        <v>329538.25</v>
      </c>
      <c r="F1175" s="14">
        <f t="shared" si="111"/>
        <v>93.68695699144833</v>
      </c>
    </row>
    <row r="1176" spans="1:6" ht="18" customHeight="1">
      <c r="A1176" s="207" t="s">
        <v>1117</v>
      </c>
      <c r="B1176" s="208"/>
      <c r="C1176" s="4">
        <v>0</v>
      </c>
      <c r="D1176" s="4">
        <v>0</v>
      </c>
      <c r="E1176" s="14">
        <v>0</v>
      </c>
      <c r="F1176" s="14" t="e">
        <f t="shared" si="111"/>
        <v>#DIV/0!</v>
      </c>
    </row>
    <row r="1177" spans="1:6" ht="18" customHeight="1">
      <c r="A1177" s="207" t="s">
        <v>1118</v>
      </c>
      <c r="B1177" s="208"/>
      <c r="C1177" s="4">
        <v>0</v>
      </c>
      <c r="D1177" s="4">
        <v>0</v>
      </c>
      <c r="E1177" s="14">
        <v>0</v>
      </c>
      <c r="F1177" s="14" t="e">
        <f t="shared" si="111"/>
        <v>#DIV/0!</v>
      </c>
    </row>
    <row r="1178" spans="1:6" ht="18" customHeight="1">
      <c r="A1178" s="207" t="s">
        <v>1119</v>
      </c>
      <c r="B1178" s="208"/>
      <c r="C1178" s="4">
        <v>2380000</v>
      </c>
      <c r="D1178" s="4">
        <v>2380000</v>
      </c>
      <c r="E1178" s="14">
        <v>155888</v>
      </c>
      <c r="F1178" s="14">
        <f t="shared" si="111"/>
        <v>6.549915966386555</v>
      </c>
    </row>
    <row r="1179" spans="1:6" ht="18" customHeight="1">
      <c r="A1179" s="207" t="s">
        <v>1120</v>
      </c>
      <c r="B1179" s="208"/>
      <c r="C1179" s="4">
        <v>0</v>
      </c>
      <c r="D1179" s="4">
        <v>0</v>
      </c>
      <c r="E1179" s="14">
        <v>0</v>
      </c>
      <c r="F1179" s="14" t="e">
        <f t="shared" si="111"/>
        <v>#DIV/0!</v>
      </c>
    </row>
    <row r="1180" spans="1:6" ht="18" customHeight="1">
      <c r="A1180" s="207" t="s">
        <v>1121</v>
      </c>
      <c r="B1180" s="208"/>
      <c r="C1180" s="4">
        <v>0</v>
      </c>
      <c r="D1180" s="4">
        <v>0</v>
      </c>
      <c r="E1180" s="14">
        <v>0</v>
      </c>
      <c r="F1180" s="14" t="e">
        <f t="shared" si="111"/>
        <v>#DIV/0!</v>
      </c>
    </row>
    <row r="1181" spans="1:6" ht="21" customHeight="1">
      <c r="A1181" s="41" t="s">
        <v>587</v>
      </c>
      <c r="B1181" s="72" t="s">
        <v>76</v>
      </c>
      <c r="C1181" s="4">
        <f aca="true" t="shared" si="119" ref="C1181:E1182">C1182</f>
        <v>2852000</v>
      </c>
      <c r="D1181" s="4">
        <f t="shared" si="119"/>
        <v>2731744</v>
      </c>
      <c r="E1181" s="14">
        <f t="shared" si="119"/>
        <v>485426.25</v>
      </c>
      <c r="F1181" s="14">
        <f t="shared" si="111"/>
        <v>17.769829456933007</v>
      </c>
    </row>
    <row r="1182" spans="1:6" ht="18" customHeight="1">
      <c r="A1182" s="41" t="s">
        <v>588</v>
      </c>
      <c r="B1182" s="3" t="s">
        <v>589</v>
      </c>
      <c r="C1182" s="4">
        <v>2852000</v>
      </c>
      <c r="D1182" s="4">
        <v>2731744</v>
      </c>
      <c r="E1182" s="14">
        <f t="shared" si="119"/>
        <v>485426.25</v>
      </c>
      <c r="F1182" s="14">
        <f t="shared" si="111"/>
        <v>17.769829456933007</v>
      </c>
    </row>
    <row r="1183" spans="1:6" ht="15" customHeight="1">
      <c r="A1183" s="41" t="s">
        <v>590</v>
      </c>
      <c r="B1183" s="76" t="s">
        <v>787</v>
      </c>
      <c r="C1183" s="4">
        <v>0</v>
      </c>
      <c r="D1183" s="4">
        <v>0</v>
      </c>
      <c r="E1183" s="14">
        <v>485426.25</v>
      </c>
      <c r="F1183" s="14" t="e">
        <f t="shared" si="111"/>
        <v>#DIV/0!</v>
      </c>
    </row>
    <row r="1184" spans="1:6" ht="25.5" customHeight="1">
      <c r="A1184" s="211" t="s">
        <v>1061</v>
      </c>
      <c r="B1184" s="212"/>
      <c r="C1184" s="5">
        <f>C1185</f>
        <v>0</v>
      </c>
      <c r="D1184" s="5">
        <f>D1185</f>
        <v>0</v>
      </c>
      <c r="E1184" s="140">
        <f>E1185</f>
        <v>0</v>
      </c>
      <c r="F1184" s="14" t="e">
        <f t="shared" si="111"/>
        <v>#DIV/0!</v>
      </c>
    </row>
    <row r="1185" spans="1:6" ht="18" customHeight="1">
      <c r="A1185" s="41" t="s">
        <v>142</v>
      </c>
      <c r="B1185" s="76" t="s">
        <v>0</v>
      </c>
      <c r="C1185" s="4">
        <f>SUM(C1186:C1187)</f>
        <v>0</v>
      </c>
      <c r="D1185" s="4">
        <f>SUM(D1186:D1187)</f>
        <v>0</v>
      </c>
      <c r="E1185" s="14">
        <f>SUM(E1186:E1187)</f>
        <v>0</v>
      </c>
      <c r="F1185" s="14" t="e">
        <f t="shared" si="111"/>
        <v>#DIV/0!</v>
      </c>
    </row>
    <row r="1186" spans="1:6" ht="15" customHeight="1">
      <c r="A1186" s="41" t="s">
        <v>35</v>
      </c>
      <c r="B1186" s="76" t="s">
        <v>1059</v>
      </c>
      <c r="C1186" s="4">
        <v>0</v>
      </c>
      <c r="D1186" s="4">
        <v>0</v>
      </c>
      <c r="E1186" s="14">
        <v>0</v>
      </c>
      <c r="F1186" s="14" t="e">
        <f t="shared" si="111"/>
        <v>#DIV/0!</v>
      </c>
    </row>
    <row r="1187" spans="1:6" ht="15" customHeight="1">
      <c r="A1187" s="41" t="s">
        <v>351</v>
      </c>
      <c r="B1187" s="76" t="s">
        <v>1060</v>
      </c>
      <c r="C1187" s="4">
        <v>0</v>
      </c>
      <c r="D1187" s="4">
        <v>0</v>
      </c>
      <c r="E1187" s="14">
        <v>0</v>
      </c>
      <c r="F1187" s="14" t="e">
        <f t="shared" si="111"/>
        <v>#DIV/0!</v>
      </c>
    </row>
    <row r="1188" spans="1:6" ht="36" customHeight="1">
      <c r="A1188" s="213" t="s">
        <v>626</v>
      </c>
      <c r="B1188" s="214"/>
      <c r="C1188" s="106">
        <f>C1193</f>
        <v>633700</v>
      </c>
      <c r="D1188" s="106">
        <f>D1193</f>
        <v>633700</v>
      </c>
      <c r="E1188" s="142">
        <f>E1193</f>
        <v>567291.1200000001</v>
      </c>
      <c r="F1188" s="61">
        <f t="shared" si="111"/>
        <v>89.52045447372575</v>
      </c>
    </row>
    <row r="1189" spans="1:6" ht="18" customHeight="1">
      <c r="A1189" s="207" t="s">
        <v>942</v>
      </c>
      <c r="B1189" s="208"/>
      <c r="C1189" s="4">
        <v>544700</v>
      </c>
      <c r="D1189" s="4">
        <v>544700</v>
      </c>
      <c r="E1189" s="14">
        <v>468380.16</v>
      </c>
      <c r="F1189" s="14">
        <f t="shared" si="111"/>
        <v>85.98864696163025</v>
      </c>
    </row>
    <row r="1190" spans="1:6" ht="18" customHeight="1">
      <c r="A1190" s="207" t="s">
        <v>939</v>
      </c>
      <c r="B1190" s="208"/>
      <c r="C1190" s="4">
        <v>14000</v>
      </c>
      <c r="D1190" s="4">
        <v>14000</v>
      </c>
      <c r="E1190" s="14">
        <v>13470.98</v>
      </c>
      <c r="F1190" s="14">
        <f t="shared" si="111"/>
        <v>96.22128571428571</v>
      </c>
    </row>
    <row r="1191" spans="1:6" ht="18" customHeight="1">
      <c r="A1191" s="207" t="s">
        <v>940</v>
      </c>
      <c r="B1191" s="208"/>
      <c r="C1191" s="4">
        <v>60000</v>
      </c>
      <c r="D1191" s="4">
        <v>60000</v>
      </c>
      <c r="E1191" s="14">
        <v>72000</v>
      </c>
      <c r="F1191" s="14">
        <f t="shared" si="111"/>
        <v>120</v>
      </c>
    </row>
    <row r="1192" spans="1:6" ht="18" customHeight="1">
      <c r="A1192" s="207" t="s">
        <v>941</v>
      </c>
      <c r="B1192" s="208"/>
      <c r="C1192" s="4">
        <v>15000</v>
      </c>
      <c r="D1192" s="4">
        <v>15000</v>
      </c>
      <c r="E1192" s="14">
        <v>13439.98</v>
      </c>
      <c r="F1192" s="14">
        <f t="shared" si="111"/>
        <v>89.59986666666666</v>
      </c>
    </row>
    <row r="1193" spans="1:6" ht="30" customHeight="1">
      <c r="A1193" s="219" t="s">
        <v>592</v>
      </c>
      <c r="B1193" s="220"/>
      <c r="C1193" s="63">
        <f>C1194+C1240</f>
        <v>633700</v>
      </c>
      <c r="D1193" s="63">
        <f>D1194+D1240</f>
        <v>633700</v>
      </c>
      <c r="E1193" s="137">
        <f>E1194+E1240</f>
        <v>567291.1200000001</v>
      </c>
      <c r="F1193" s="14">
        <f t="shared" si="111"/>
        <v>89.52045447372575</v>
      </c>
    </row>
    <row r="1194" spans="1:6" ht="25.5" customHeight="1">
      <c r="A1194" s="217" t="s">
        <v>667</v>
      </c>
      <c r="B1194" s="218"/>
      <c r="C1194" s="5">
        <f>C1202+C1210+C1233+C1237</f>
        <v>493700</v>
      </c>
      <c r="D1194" s="5">
        <f>D1202+D1210+D1233+D1237</f>
        <v>493700</v>
      </c>
      <c r="E1194" s="140">
        <f>E1202+E1210+E1233+E1237</f>
        <v>411498.72000000003</v>
      </c>
      <c r="F1194" s="14">
        <f t="shared" si="111"/>
        <v>83.34995341300385</v>
      </c>
    </row>
    <row r="1195" spans="1:6" ht="25.5" customHeight="1">
      <c r="A1195" s="209" t="s">
        <v>1222</v>
      </c>
      <c r="B1195" s="210"/>
      <c r="C1195" s="64">
        <f>SUM(C1196:C1201)</f>
        <v>493700</v>
      </c>
      <c r="D1195" s="64">
        <f>SUM(D1196:D1201)</f>
        <v>493700</v>
      </c>
      <c r="E1195" s="138">
        <f>SUM(E1196:E1201)</f>
        <v>411498.72</v>
      </c>
      <c r="F1195" s="14">
        <f aca="true" t="shared" si="120" ref="F1195:F1201">E1195/D1195*100</f>
        <v>83.34995341300385</v>
      </c>
    </row>
    <row r="1196" spans="1:6" ht="18" customHeight="1">
      <c r="A1196" s="207" t="s">
        <v>1116</v>
      </c>
      <c r="B1196" s="208"/>
      <c r="C1196" s="4">
        <v>467700</v>
      </c>
      <c r="D1196" s="4">
        <v>467700</v>
      </c>
      <c r="E1196" s="14">
        <v>400482.04</v>
      </c>
      <c r="F1196" s="14">
        <f t="shared" si="120"/>
        <v>85.62797519777635</v>
      </c>
    </row>
    <row r="1197" spans="1:6" ht="18" customHeight="1">
      <c r="A1197" s="207" t="s">
        <v>1117</v>
      </c>
      <c r="B1197" s="208"/>
      <c r="C1197" s="4">
        <v>14000</v>
      </c>
      <c r="D1197" s="4">
        <v>14000</v>
      </c>
      <c r="E1197" s="14">
        <v>11016.68</v>
      </c>
      <c r="F1197" s="14">
        <f t="shared" si="120"/>
        <v>78.69057142857143</v>
      </c>
    </row>
    <row r="1198" spans="1:6" ht="18" customHeight="1">
      <c r="A1198" s="207" t="s">
        <v>1118</v>
      </c>
      <c r="B1198" s="208"/>
      <c r="C1198" s="4">
        <v>0</v>
      </c>
      <c r="D1198" s="4">
        <v>0</v>
      </c>
      <c r="E1198" s="14">
        <v>0</v>
      </c>
      <c r="F1198" s="14" t="e">
        <f t="shared" si="120"/>
        <v>#DIV/0!</v>
      </c>
    </row>
    <row r="1199" spans="1:6" ht="18" customHeight="1">
      <c r="A1199" s="207" t="s">
        <v>1119</v>
      </c>
      <c r="B1199" s="208"/>
      <c r="C1199" s="4">
        <v>0</v>
      </c>
      <c r="D1199" s="4">
        <v>0</v>
      </c>
      <c r="E1199" s="14">
        <v>0</v>
      </c>
      <c r="F1199" s="14" t="e">
        <f t="shared" si="120"/>
        <v>#DIV/0!</v>
      </c>
    </row>
    <row r="1200" spans="1:6" ht="18" customHeight="1">
      <c r="A1200" s="207" t="s">
        <v>1120</v>
      </c>
      <c r="B1200" s="208"/>
      <c r="C1200" s="4">
        <v>12000</v>
      </c>
      <c r="D1200" s="4">
        <v>12000</v>
      </c>
      <c r="E1200" s="14">
        <v>0</v>
      </c>
      <c r="F1200" s="14">
        <f t="shared" si="120"/>
        <v>0</v>
      </c>
    </row>
    <row r="1201" spans="1:6" ht="18" customHeight="1">
      <c r="A1201" s="207" t="s">
        <v>1121</v>
      </c>
      <c r="B1201" s="208"/>
      <c r="C1201" s="4">
        <v>0</v>
      </c>
      <c r="D1201" s="4">
        <v>0</v>
      </c>
      <c r="E1201" s="14">
        <v>0</v>
      </c>
      <c r="F1201" s="14" t="e">
        <f t="shared" si="120"/>
        <v>#DIV/0!</v>
      </c>
    </row>
    <row r="1202" spans="1:6" ht="21" customHeight="1">
      <c r="A1202" s="68">
        <v>31</v>
      </c>
      <c r="B1202" s="3" t="s">
        <v>131</v>
      </c>
      <c r="C1202" s="4">
        <f>C1203+C1205+C1207</f>
        <v>346000</v>
      </c>
      <c r="D1202" s="4">
        <f>D1203+D1205+D1207</f>
        <v>346000</v>
      </c>
      <c r="E1202" s="14">
        <f>E1203+E1205+E1207</f>
        <v>297834.99</v>
      </c>
      <c r="F1202" s="14">
        <f t="shared" si="111"/>
        <v>86.07947687861271</v>
      </c>
    </row>
    <row r="1203" spans="1:6" ht="18" customHeight="1">
      <c r="A1203" s="68">
        <v>311</v>
      </c>
      <c r="B1203" s="3" t="s">
        <v>337</v>
      </c>
      <c r="C1203" s="4">
        <v>287500</v>
      </c>
      <c r="D1203" s="4">
        <v>287500</v>
      </c>
      <c r="E1203" s="14">
        <f>SUM(E1204)</f>
        <v>251238.77</v>
      </c>
      <c r="F1203" s="14">
        <f t="shared" si="111"/>
        <v>87.38739826086956</v>
      </c>
    </row>
    <row r="1204" spans="1:6" ht="15" customHeight="1">
      <c r="A1204" s="68">
        <v>3111</v>
      </c>
      <c r="B1204" s="3" t="s">
        <v>132</v>
      </c>
      <c r="C1204" s="4">
        <v>0</v>
      </c>
      <c r="D1204" s="4">
        <v>0</v>
      </c>
      <c r="E1204" s="14">
        <v>251238.77</v>
      </c>
      <c r="F1204" s="14" t="e">
        <f t="shared" si="111"/>
        <v>#DIV/0!</v>
      </c>
    </row>
    <row r="1205" spans="1:6" ht="18" customHeight="1">
      <c r="A1205" s="68">
        <v>312</v>
      </c>
      <c r="B1205" s="3" t="s">
        <v>133</v>
      </c>
      <c r="C1205" s="4">
        <v>7500</v>
      </c>
      <c r="D1205" s="4">
        <v>7500</v>
      </c>
      <c r="E1205" s="14">
        <f>SUM(E1206)</f>
        <v>5000</v>
      </c>
      <c r="F1205" s="14">
        <f t="shared" si="111"/>
        <v>66.66666666666666</v>
      </c>
    </row>
    <row r="1206" spans="1:6" ht="15" customHeight="1">
      <c r="A1206" s="68">
        <v>3121</v>
      </c>
      <c r="B1206" s="3" t="s">
        <v>134</v>
      </c>
      <c r="C1206" s="4">
        <v>0</v>
      </c>
      <c r="D1206" s="4">
        <v>0</v>
      </c>
      <c r="E1206" s="14">
        <v>5000</v>
      </c>
      <c r="F1206" s="14" t="e">
        <f t="shared" si="111"/>
        <v>#DIV/0!</v>
      </c>
    </row>
    <row r="1207" spans="1:6" ht="18" customHeight="1">
      <c r="A1207" s="68">
        <v>313</v>
      </c>
      <c r="B1207" s="3" t="s">
        <v>135</v>
      </c>
      <c r="C1207" s="4">
        <v>51000</v>
      </c>
      <c r="D1207" s="4">
        <v>51000</v>
      </c>
      <c r="E1207" s="14">
        <f>SUM(E1208:E1209)</f>
        <v>41596.22</v>
      </c>
      <c r="F1207" s="14">
        <f>E1207/D1207*100</f>
        <v>81.56121568627451</v>
      </c>
    </row>
    <row r="1208" spans="1:6" ht="15" customHeight="1">
      <c r="A1208" s="68">
        <v>3132</v>
      </c>
      <c r="B1208" s="72" t="s">
        <v>354</v>
      </c>
      <c r="C1208" s="4">
        <v>0</v>
      </c>
      <c r="D1208" s="4">
        <v>0</v>
      </c>
      <c r="E1208" s="14">
        <v>41251.98</v>
      </c>
      <c r="F1208" s="14" t="e">
        <f t="shared" si="111"/>
        <v>#DIV/0!</v>
      </c>
    </row>
    <row r="1209" spans="1:6" ht="15" customHeight="1">
      <c r="A1209" s="68">
        <v>3133</v>
      </c>
      <c r="B1209" s="72" t="s">
        <v>355</v>
      </c>
      <c r="C1209" s="4">
        <v>0</v>
      </c>
      <c r="D1209" s="4">
        <v>0</v>
      </c>
      <c r="E1209" s="14">
        <v>344.24</v>
      </c>
      <c r="F1209" s="14" t="e">
        <f t="shared" si="111"/>
        <v>#DIV/0!</v>
      </c>
    </row>
    <row r="1210" spans="1:6" ht="21" customHeight="1">
      <c r="A1210" s="68">
        <v>32</v>
      </c>
      <c r="B1210" s="3" t="s">
        <v>284</v>
      </c>
      <c r="C1210" s="4">
        <f>C1211+C1215+C1219+C1227</f>
        <v>143400</v>
      </c>
      <c r="D1210" s="4">
        <f>D1211+D1215+D1219+D1227</f>
        <v>143400</v>
      </c>
      <c r="E1210" s="14">
        <f>E1211+E1215+E1219+E1227</f>
        <v>109634.03</v>
      </c>
      <c r="F1210" s="14">
        <f>E1210/D1210*100</f>
        <v>76.45329846582985</v>
      </c>
    </row>
    <row r="1211" spans="1:6" ht="18" customHeight="1">
      <c r="A1211" s="83">
        <v>321</v>
      </c>
      <c r="B1211" s="76" t="s">
        <v>152</v>
      </c>
      <c r="C1211" s="4">
        <v>12000</v>
      </c>
      <c r="D1211" s="4">
        <v>12000</v>
      </c>
      <c r="E1211" s="14">
        <f>SUM(E1212:E1214)</f>
        <v>6960</v>
      </c>
      <c r="F1211" s="14">
        <f t="shared" si="111"/>
        <v>57.99999999999999</v>
      </c>
    </row>
    <row r="1212" spans="1:6" ht="15" customHeight="1">
      <c r="A1212" s="83">
        <v>3211</v>
      </c>
      <c r="B1212" s="76" t="s">
        <v>743</v>
      </c>
      <c r="C1212" s="4">
        <v>0</v>
      </c>
      <c r="D1212" s="4">
        <v>0</v>
      </c>
      <c r="E1212" s="14">
        <v>0</v>
      </c>
      <c r="F1212" s="14" t="e">
        <f>E1212/D1212*100</f>
        <v>#DIV/0!</v>
      </c>
    </row>
    <row r="1213" spans="1:6" ht="15" customHeight="1">
      <c r="A1213" s="83">
        <v>3212</v>
      </c>
      <c r="B1213" s="76" t="s">
        <v>154</v>
      </c>
      <c r="C1213" s="4">
        <v>0</v>
      </c>
      <c r="D1213" s="4">
        <v>0</v>
      </c>
      <c r="E1213" s="14">
        <v>6960</v>
      </c>
      <c r="F1213" s="14" t="e">
        <f t="shared" si="111"/>
        <v>#DIV/0!</v>
      </c>
    </row>
    <row r="1214" spans="1:6" ht="15" customHeight="1">
      <c r="A1214" s="83">
        <v>3213</v>
      </c>
      <c r="B1214" s="76" t="s">
        <v>744</v>
      </c>
      <c r="C1214" s="4">
        <v>0</v>
      </c>
      <c r="D1214" s="4">
        <v>0</v>
      </c>
      <c r="E1214" s="14">
        <v>0</v>
      </c>
      <c r="F1214" s="14" t="e">
        <f>E1214/D1214*100</f>
        <v>#DIV/0!</v>
      </c>
    </row>
    <row r="1215" spans="1:6" ht="17.25" customHeight="1">
      <c r="A1215" s="68">
        <v>322</v>
      </c>
      <c r="B1215" s="3" t="s">
        <v>19</v>
      </c>
      <c r="C1215" s="4">
        <v>17000</v>
      </c>
      <c r="D1215" s="4">
        <v>17000</v>
      </c>
      <c r="E1215" s="14">
        <f>SUM(E1216:E1218)</f>
        <v>10749.61</v>
      </c>
      <c r="F1215" s="14">
        <f t="shared" si="111"/>
        <v>63.233000000000004</v>
      </c>
    </row>
    <row r="1216" spans="1:6" ht="15" customHeight="1">
      <c r="A1216" s="68">
        <v>3221</v>
      </c>
      <c r="B1216" s="3" t="s">
        <v>20</v>
      </c>
      <c r="C1216" s="4">
        <v>0</v>
      </c>
      <c r="D1216" s="4">
        <v>0</v>
      </c>
      <c r="E1216" s="14">
        <v>3776.25</v>
      </c>
      <c r="F1216" s="14" t="e">
        <f t="shared" si="111"/>
        <v>#DIV/0!</v>
      </c>
    </row>
    <row r="1217" spans="1:6" ht="15" customHeight="1">
      <c r="A1217" s="68">
        <v>3224</v>
      </c>
      <c r="B1217" s="3" t="s">
        <v>21</v>
      </c>
      <c r="C1217" s="4">
        <v>0</v>
      </c>
      <c r="D1217" s="4">
        <v>0</v>
      </c>
      <c r="E1217" s="14">
        <v>1302.61</v>
      </c>
      <c r="F1217" s="14" t="e">
        <f t="shared" si="111"/>
        <v>#DIV/0!</v>
      </c>
    </row>
    <row r="1218" spans="1:6" ht="15" customHeight="1">
      <c r="A1218" s="68">
        <v>3225</v>
      </c>
      <c r="B1218" s="3" t="s">
        <v>22</v>
      </c>
      <c r="C1218" s="4">
        <v>0</v>
      </c>
      <c r="D1218" s="4">
        <v>0</v>
      </c>
      <c r="E1218" s="14">
        <v>5670.75</v>
      </c>
      <c r="F1218" s="14" t="e">
        <f t="shared" si="111"/>
        <v>#DIV/0!</v>
      </c>
    </row>
    <row r="1219" spans="1:6" ht="18" customHeight="1">
      <c r="A1219" s="68">
        <v>323</v>
      </c>
      <c r="B1219" s="3" t="s">
        <v>0</v>
      </c>
      <c r="C1219" s="4">
        <v>95450</v>
      </c>
      <c r="D1219" s="4">
        <v>95450</v>
      </c>
      <c r="E1219" s="14">
        <f>SUM(E1220:E1226)</f>
        <v>80110.49</v>
      </c>
      <c r="F1219" s="14">
        <f t="shared" si="111"/>
        <v>83.92927187008907</v>
      </c>
    </row>
    <row r="1220" spans="1:6" ht="15" customHeight="1">
      <c r="A1220" s="68">
        <v>3231</v>
      </c>
      <c r="B1220" s="3" t="s">
        <v>23</v>
      </c>
      <c r="C1220" s="4">
        <v>0</v>
      </c>
      <c r="D1220" s="4">
        <v>0</v>
      </c>
      <c r="E1220" s="14">
        <v>6219.06</v>
      </c>
      <c r="F1220" s="14" t="e">
        <f t="shared" si="111"/>
        <v>#DIV/0!</v>
      </c>
    </row>
    <row r="1221" spans="1:6" ht="15" customHeight="1">
      <c r="A1221" s="68">
        <v>3232</v>
      </c>
      <c r="B1221" s="3" t="s">
        <v>74</v>
      </c>
      <c r="C1221" s="4">
        <v>0</v>
      </c>
      <c r="D1221" s="4">
        <v>0</v>
      </c>
      <c r="E1221" s="14">
        <v>4514.44</v>
      </c>
      <c r="F1221" s="14" t="e">
        <f t="shared" si="111"/>
        <v>#DIV/0!</v>
      </c>
    </row>
    <row r="1222" spans="1:6" ht="15" customHeight="1">
      <c r="A1222" s="68">
        <v>3233</v>
      </c>
      <c r="B1222" s="3" t="s">
        <v>108</v>
      </c>
      <c r="C1222" s="4">
        <v>0</v>
      </c>
      <c r="D1222" s="4">
        <v>0</v>
      </c>
      <c r="E1222" s="14">
        <v>1875</v>
      </c>
      <c r="F1222" s="14" t="e">
        <f t="shared" si="111"/>
        <v>#DIV/0!</v>
      </c>
    </row>
    <row r="1223" spans="1:6" ht="15" customHeight="1">
      <c r="A1223" s="68">
        <v>3235</v>
      </c>
      <c r="B1223" s="3" t="s">
        <v>622</v>
      </c>
      <c r="C1223" s="4">
        <v>0</v>
      </c>
      <c r="D1223" s="4">
        <v>0</v>
      </c>
      <c r="E1223" s="14">
        <v>510</v>
      </c>
      <c r="F1223" s="14" t="e">
        <f>E1223/D1223*100</f>
        <v>#DIV/0!</v>
      </c>
    </row>
    <row r="1224" spans="1:6" ht="15" customHeight="1">
      <c r="A1224" s="68">
        <v>3237</v>
      </c>
      <c r="B1224" s="3" t="s">
        <v>24</v>
      </c>
      <c r="C1224" s="4">
        <v>0</v>
      </c>
      <c r="D1224" s="4">
        <v>0</v>
      </c>
      <c r="E1224" s="14">
        <v>48215.61</v>
      </c>
      <c r="F1224" s="14" t="e">
        <f t="shared" si="111"/>
        <v>#DIV/0!</v>
      </c>
    </row>
    <row r="1225" spans="1:6" ht="15" customHeight="1">
      <c r="A1225" s="68">
        <v>3238</v>
      </c>
      <c r="B1225" s="3" t="s">
        <v>594</v>
      </c>
      <c r="C1225" s="4">
        <v>0</v>
      </c>
      <c r="D1225" s="4">
        <v>0</v>
      </c>
      <c r="E1225" s="14">
        <v>5675</v>
      </c>
      <c r="F1225" s="14" t="e">
        <f t="shared" si="111"/>
        <v>#DIV/0!</v>
      </c>
    </row>
    <row r="1226" spans="1:6" ht="15" customHeight="1">
      <c r="A1226" s="68">
        <v>3239</v>
      </c>
      <c r="B1226" s="3" t="s">
        <v>164</v>
      </c>
      <c r="C1226" s="4">
        <v>0</v>
      </c>
      <c r="D1226" s="4">
        <v>0</v>
      </c>
      <c r="E1226" s="14">
        <v>13101.38</v>
      </c>
      <c r="F1226" s="14" t="e">
        <f t="shared" si="111"/>
        <v>#DIV/0!</v>
      </c>
    </row>
    <row r="1227" spans="1:6" ht="18" customHeight="1">
      <c r="A1227" s="68">
        <v>329</v>
      </c>
      <c r="B1227" s="3" t="s">
        <v>25</v>
      </c>
      <c r="C1227" s="4">
        <v>18950</v>
      </c>
      <c r="D1227" s="4">
        <v>18950</v>
      </c>
      <c r="E1227" s="14">
        <f>SUM(E1228:E1232)</f>
        <v>11813.93</v>
      </c>
      <c r="F1227" s="14">
        <f t="shared" si="111"/>
        <v>62.34263852242744</v>
      </c>
    </row>
    <row r="1228" spans="1:6" ht="15" customHeight="1">
      <c r="A1228" s="68">
        <v>3292</v>
      </c>
      <c r="B1228" s="3" t="s">
        <v>4</v>
      </c>
      <c r="C1228" s="4">
        <v>0</v>
      </c>
      <c r="D1228" s="4">
        <v>0</v>
      </c>
      <c r="E1228" s="14">
        <v>7345.86</v>
      </c>
      <c r="F1228" s="14" t="e">
        <f t="shared" si="111"/>
        <v>#DIV/0!</v>
      </c>
    </row>
    <row r="1229" spans="1:6" ht="15" customHeight="1">
      <c r="A1229" s="68">
        <v>3293</v>
      </c>
      <c r="B1229" s="3" t="s">
        <v>756</v>
      </c>
      <c r="C1229" s="4">
        <v>0</v>
      </c>
      <c r="D1229" s="4">
        <v>0</v>
      </c>
      <c r="E1229" s="14">
        <v>2702.97</v>
      </c>
      <c r="F1229" s="14" t="e">
        <f>E1229/D1229*100</f>
        <v>#DIV/0!</v>
      </c>
    </row>
    <row r="1230" spans="1:6" ht="15" customHeight="1">
      <c r="A1230" s="68">
        <v>3294</v>
      </c>
      <c r="B1230" s="3" t="s">
        <v>763</v>
      </c>
      <c r="C1230" s="4">
        <v>0</v>
      </c>
      <c r="D1230" s="4">
        <v>0</v>
      </c>
      <c r="E1230" s="14">
        <v>0</v>
      </c>
      <c r="F1230" s="14" t="e">
        <f>E1230/D1230*100</f>
        <v>#DIV/0!</v>
      </c>
    </row>
    <row r="1231" spans="1:6" ht="15" customHeight="1">
      <c r="A1231" s="68">
        <v>3295</v>
      </c>
      <c r="B1231" s="3" t="s">
        <v>348</v>
      </c>
      <c r="C1231" s="4">
        <v>0</v>
      </c>
      <c r="D1231" s="4">
        <v>0</v>
      </c>
      <c r="E1231" s="14">
        <v>250</v>
      </c>
      <c r="F1231" s="14" t="e">
        <f>E1231/D1231*100</f>
        <v>#DIV/0!</v>
      </c>
    </row>
    <row r="1232" spans="1:6" ht="15" customHeight="1">
      <c r="A1232" s="68">
        <v>3299</v>
      </c>
      <c r="B1232" s="3" t="s">
        <v>764</v>
      </c>
      <c r="C1232" s="4">
        <v>0</v>
      </c>
      <c r="D1232" s="4">
        <v>0</v>
      </c>
      <c r="E1232" s="14">
        <v>1515.1</v>
      </c>
      <c r="F1232" s="14" t="e">
        <f aca="true" t="shared" si="121" ref="F1232:F1239">E1232/D1232*100</f>
        <v>#DIV/0!</v>
      </c>
    </row>
    <row r="1233" spans="1:6" ht="21" customHeight="1">
      <c r="A1233" s="41" t="s">
        <v>758</v>
      </c>
      <c r="B1233" s="76" t="s">
        <v>60</v>
      </c>
      <c r="C1233" s="4">
        <f>C1234</f>
        <v>4300</v>
      </c>
      <c r="D1233" s="4">
        <f>D1234</f>
        <v>4300</v>
      </c>
      <c r="E1233" s="14">
        <f>E1234</f>
        <v>4029.7</v>
      </c>
      <c r="F1233" s="14">
        <f t="shared" si="121"/>
        <v>93.7139534883721</v>
      </c>
    </row>
    <row r="1234" spans="1:6" ht="18" customHeight="1">
      <c r="A1234" s="83">
        <v>343</v>
      </c>
      <c r="B1234" s="76" t="s">
        <v>61</v>
      </c>
      <c r="C1234" s="4">
        <v>4300</v>
      </c>
      <c r="D1234" s="4">
        <v>4300</v>
      </c>
      <c r="E1234" s="14">
        <f>SUM(E1235:E1236)</f>
        <v>4029.7</v>
      </c>
      <c r="F1234" s="14">
        <f t="shared" si="121"/>
        <v>93.7139534883721</v>
      </c>
    </row>
    <row r="1235" spans="1:6" ht="15" customHeight="1">
      <c r="A1235" s="83">
        <v>3431</v>
      </c>
      <c r="B1235" s="76" t="s">
        <v>759</v>
      </c>
      <c r="C1235" s="4">
        <v>0</v>
      </c>
      <c r="D1235" s="4">
        <v>0</v>
      </c>
      <c r="E1235" s="14">
        <v>0</v>
      </c>
      <c r="F1235" s="14" t="e">
        <f t="shared" si="121"/>
        <v>#DIV/0!</v>
      </c>
    </row>
    <row r="1236" spans="1:6" ht="15" customHeight="1">
      <c r="A1236" s="83">
        <v>3434</v>
      </c>
      <c r="B1236" s="76" t="s">
        <v>1076</v>
      </c>
      <c r="C1236" s="4">
        <v>0</v>
      </c>
      <c r="D1236" s="4">
        <v>0</v>
      </c>
      <c r="E1236" s="14">
        <v>4029.7</v>
      </c>
      <c r="F1236" s="14" t="e">
        <f>E1236/D1236*100</f>
        <v>#DIV/0!</v>
      </c>
    </row>
    <row r="1237" spans="1:6" ht="21" customHeight="1">
      <c r="A1237" s="41">
        <v>38</v>
      </c>
      <c r="B1237" s="72" t="s">
        <v>580</v>
      </c>
      <c r="C1237" s="4">
        <f aca="true" t="shared" si="122" ref="C1237:E1238">C1238</f>
        <v>0</v>
      </c>
      <c r="D1237" s="4">
        <f t="shared" si="122"/>
        <v>0</v>
      </c>
      <c r="E1237" s="14">
        <f t="shared" si="122"/>
        <v>0</v>
      </c>
      <c r="F1237" s="14" t="e">
        <f t="shared" si="121"/>
        <v>#DIV/0!</v>
      </c>
    </row>
    <row r="1238" spans="1:6" ht="18" customHeight="1">
      <c r="A1238" s="41">
        <v>381</v>
      </c>
      <c r="B1238" s="76" t="s">
        <v>68</v>
      </c>
      <c r="C1238" s="4">
        <v>0</v>
      </c>
      <c r="D1238" s="4">
        <v>0</v>
      </c>
      <c r="E1238" s="14">
        <f t="shared" si="122"/>
        <v>0</v>
      </c>
      <c r="F1238" s="14" t="e">
        <f t="shared" si="121"/>
        <v>#DIV/0!</v>
      </c>
    </row>
    <row r="1239" spans="1:6" ht="15" customHeight="1">
      <c r="A1239" s="41">
        <v>3811</v>
      </c>
      <c r="B1239" s="76" t="s">
        <v>765</v>
      </c>
      <c r="C1239" s="4">
        <v>0</v>
      </c>
      <c r="D1239" s="4">
        <v>0</v>
      </c>
      <c r="E1239" s="14">
        <v>0</v>
      </c>
      <c r="F1239" s="14" t="e">
        <f t="shared" si="121"/>
        <v>#DIV/0!</v>
      </c>
    </row>
    <row r="1240" spans="1:6" ht="25.5" customHeight="1">
      <c r="A1240" s="211" t="s">
        <v>593</v>
      </c>
      <c r="B1240" s="212"/>
      <c r="C1240" s="5">
        <f>C1248+C1257</f>
        <v>140000</v>
      </c>
      <c r="D1240" s="5">
        <f>D1248+D1257</f>
        <v>140000</v>
      </c>
      <c r="E1240" s="140">
        <f>E1248+E1257</f>
        <v>155792.40000000002</v>
      </c>
      <c r="F1240" s="14">
        <f aca="true" t="shared" si="123" ref="F1240:F1260">E1240/D1240*100</f>
        <v>111.28028571428572</v>
      </c>
    </row>
    <row r="1241" spans="1:6" ht="25.5" customHeight="1">
      <c r="A1241" s="209" t="s">
        <v>1223</v>
      </c>
      <c r="B1241" s="210"/>
      <c r="C1241" s="64">
        <f>SUM(C1242:C1247)</f>
        <v>140000</v>
      </c>
      <c r="D1241" s="64">
        <f>SUM(D1242:D1247)</f>
        <v>140000</v>
      </c>
      <c r="E1241" s="138">
        <f>SUM(E1242:E1247)</f>
        <v>155792.4</v>
      </c>
      <c r="F1241" s="14">
        <f t="shared" si="123"/>
        <v>111.28028571428572</v>
      </c>
    </row>
    <row r="1242" spans="1:6" ht="18" customHeight="1">
      <c r="A1242" s="207" t="s">
        <v>1116</v>
      </c>
      <c r="B1242" s="208"/>
      <c r="C1242" s="4">
        <v>77000</v>
      </c>
      <c r="D1242" s="4">
        <v>77000</v>
      </c>
      <c r="E1242" s="14">
        <v>67898.12</v>
      </c>
      <c r="F1242" s="14">
        <f t="shared" si="123"/>
        <v>88.17937662337661</v>
      </c>
    </row>
    <row r="1243" spans="1:6" ht="18" customHeight="1">
      <c r="A1243" s="207" t="s">
        <v>1117</v>
      </c>
      <c r="B1243" s="208"/>
      <c r="C1243" s="4">
        <v>0</v>
      </c>
      <c r="D1243" s="4">
        <v>0</v>
      </c>
      <c r="E1243" s="14">
        <v>2454.3</v>
      </c>
      <c r="F1243" s="14" t="e">
        <f t="shared" si="123"/>
        <v>#DIV/0!</v>
      </c>
    </row>
    <row r="1244" spans="1:6" ht="18" customHeight="1">
      <c r="A1244" s="207" t="s">
        <v>1118</v>
      </c>
      <c r="B1244" s="208"/>
      <c r="C1244" s="4">
        <v>0</v>
      </c>
      <c r="D1244" s="4">
        <v>0</v>
      </c>
      <c r="E1244" s="14">
        <v>0</v>
      </c>
      <c r="F1244" s="14" t="e">
        <f t="shared" si="123"/>
        <v>#DIV/0!</v>
      </c>
    </row>
    <row r="1245" spans="1:6" ht="18" customHeight="1">
      <c r="A1245" s="207" t="s">
        <v>1119</v>
      </c>
      <c r="B1245" s="208"/>
      <c r="C1245" s="4">
        <v>60000</v>
      </c>
      <c r="D1245" s="4">
        <v>60000</v>
      </c>
      <c r="E1245" s="14">
        <v>72000</v>
      </c>
      <c r="F1245" s="14">
        <f t="shared" si="123"/>
        <v>120</v>
      </c>
    </row>
    <row r="1246" spans="1:6" ht="18" customHeight="1">
      <c r="A1246" s="207" t="s">
        <v>1120</v>
      </c>
      <c r="B1246" s="208"/>
      <c r="C1246" s="4">
        <v>3000</v>
      </c>
      <c r="D1246" s="4">
        <v>3000</v>
      </c>
      <c r="E1246" s="14">
        <v>13439.98</v>
      </c>
      <c r="F1246" s="14">
        <f t="shared" si="123"/>
        <v>447.9993333333333</v>
      </c>
    </row>
    <row r="1247" spans="1:6" ht="18" customHeight="1">
      <c r="A1247" s="207" t="s">
        <v>1121</v>
      </c>
      <c r="B1247" s="208"/>
      <c r="C1247" s="4">
        <v>0</v>
      </c>
      <c r="D1247" s="4">
        <v>0</v>
      </c>
      <c r="E1247" s="14">
        <v>0</v>
      </c>
      <c r="F1247" s="14" t="e">
        <f t="shared" si="123"/>
        <v>#DIV/0!</v>
      </c>
    </row>
    <row r="1248" spans="1:6" ht="21" customHeight="1">
      <c r="A1248" s="68">
        <v>42</v>
      </c>
      <c r="B1248" s="3" t="s">
        <v>9</v>
      </c>
      <c r="C1248" s="4">
        <f>C1249+C1252+C1254</f>
        <v>140000</v>
      </c>
      <c r="D1248" s="4">
        <f>D1249+D1252+D1254</f>
        <v>140000</v>
      </c>
      <c r="E1248" s="14">
        <f>E1249+E1252+E1254</f>
        <v>155700.40000000002</v>
      </c>
      <c r="F1248" s="14">
        <f t="shared" si="123"/>
        <v>111.21457142857145</v>
      </c>
    </row>
    <row r="1249" spans="1:6" ht="18" customHeight="1">
      <c r="A1249" s="68">
        <v>422</v>
      </c>
      <c r="B1249" s="3" t="s">
        <v>10</v>
      </c>
      <c r="C1249" s="4">
        <v>11000</v>
      </c>
      <c r="D1249" s="4">
        <v>11000</v>
      </c>
      <c r="E1249" s="14">
        <f>E1250+E1251</f>
        <v>4399.48</v>
      </c>
      <c r="F1249" s="14">
        <f t="shared" si="123"/>
        <v>39.99527272727272</v>
      </c>
    </row>
    <row r="1250" spans="1:6" ht="15" customHeight="1">
      <c r="A1250" s="68">
        <v>4221</v>
      </c>
      <c r="B1250" s="3" t="s">
        <v>151</v>
      </c>
      <c r="C1250" s="4">
        <v>0</v>
      </c>
      <c r="D1250" s="4">
        <v>0</v>
      </c>
      <c r="E1250" s="14">
        <v>4399.48</v>
      </c>
      <c r="F1250" s="14" t="e">
        <f t="shared" si="123"/>
        <v>#DIV/0!</v>
      </c>
    </row>
    <row r="1251" spans="1:6" ht="15" customHeight="1">
      <c r="A1251" s="68">
        <v>4223</v>
      </c>
      <c r="B1251" s="3" t="s">
        <v>13</v>
      </c>
      <c r="C1251" s="4">
        <v>0</v>
      </c>
      <c r="D1251" s="4">
        <v>0</v>
      </c>
      <c r="E1251" s="14">
        <v>0</v>
      </c>
      <c r="F1251" s="14" t="e">
        <f>E1251/D1251*100</f>
        <v>#DIV/0!</v>
      </c>
    </row>
    <row r="1252" spans="1:6" ht="18" customHeight="1">
      <c r="A1252" s="68">
        <v>424</v>
      </c>
      <c r="B1252" s="3" t="s">
        <v>27</v>
      </c>
      <c r="C1252" s="4">
        <v>120000</v>
      </c>
      <c r="D1252" s="4">
        <v>120000</v>
      </c>
      <c r="E1252" s="14">
        <f>SUM(E1253)</f>
        <v>147802.28</v>
      </c>
      <c r="F1252" s="14">
        <f t="shared" si="123"/>
        <v>123.16856666666666</v>
      </c>
    </row>
    <row r="1253" spans="1:6" ht="15" customHeight="1">
      <c r="A1253" s="68">
        <v>4241</v>
      </c>
      <c r="B1253" s="3" t="s">
        <v>28</v>
      </c>
      <c r="C1253" s="4">
        <v>0</v>
      </c>
      <c r="D1253" s="4">
        <v>0</v>
      </c>
      <c r="E1253" s="14">
        <v>147802.28</v>
      </c>
      <c r="F1253" s="14" t="e">
        <f t="shared" si="123"/>
        <v>#DIV/0!</v>
      </c>
    </row>
    <row r="1254" spans="1:6" ht="18" customHeight="1">
      <c r="A1254" s="68">
        <v>426</v>
      </c>
      <c r="B1254" s="3" t="s">
        <v>761</v>
      </c>
      <c r="C1254" s="4">
        <v>9000</v>
      </c>
      <c r="D1254" s="4">
        <v>9000</v>
      </c>
      <c r="E1254" s="14">
        <f>SUM(E1255:E1256)</f>
        <v>3498.64</v>
      </c>
      <c r="F1254" s="14">
        <f t="shared" si="123"/>
        <v>38.873777777777775</v>
      </c>
    </row>
    <row r="1255" spans="1:6" ht="15" customHeight="1">
      <c r="A1255" s="68">
        <v>4262</v>
      </c>
      <c r="B1255" s="3" t="s">
        <v>762</v>
      </c>
      <c r="C1255" s="4">
        <v>0</v>
      </c>
      <c r="D1255" s="4">
        <v>0</v>
      </c>
      <c r="E1255" s="14">
        <v>0</v>
      </c>
      <c r="F1255" s="14" t="e">
        <f t="shared" si="123"/>
        <v>#DIV/0!</v>
      </c>
    </row>
    <row r="1256" spans="1:6" ht="15" customHeight="1">
      <c r="A1256" s="68">
        <v>4263</v>
      </c>
      <c r="B1256" s="3" t="s">
        <v>766</v>
      </c>
      <c r="C1256" s="4">
        <v>0</v>
      </c>
      <c r="D1256" s="4">
        <v>0</v>
      </c>
      <c r="E1256" s="14">
        <v>3498.64</v>
      </c>
      <c r="F1256" s="14" t="e">
        <f>E1256/D1256*100</f>
        <v>#DIV/0!</v>
      </c>
    </row>
    <row r="1257" spans="1:6" ht="21" customHeight="1">
      <c r="A1257" s="68">
        <v>43</v>
      </c>
      <c r="B1257" s="3" t="s">
        <v>820</v>
      </c>
      <c r="C1257" s="4">
        <f aca="true" t="shared" si="124" ref="C1257:E1258">C1258</f>
        <v>0</v>
      </c>
      <c r="D1257" s="4">
        <f t="shared" si="124"/>
        <v>0</v>
      </c>
      <c r="E1257" s="14">
        <f t="shared" si="124"/>
        <v>92</v>
      </c>
      <c r="F1257" s="14" t="e">
        <f>E1257/D1257*100</f>
        <v>#DIV/0!</v>
      </c>
    </row>
    <row r="1258" spans="1:6" ht="18" customHeight="1">
      <c r="A1258" s="68">
        <v>431</v>
      </c>
      <c r="B1258" s="3" t="s">
        <v>821</v>
      </c>
      <c r="C1258" s="4">
        <v>0</v>
      </c>
      <c r="D1258" s="4">
        <v>0</v>
      </c>
      <c r="E1258" s="14">
        <f t="shared" si="124"/>
        <v>92</v>
      </c>
      <c r="F1258" s="14" t="e">
        <f>E1258/D1258*100</f>
        <v>#DIV/0!</v>
      </c>
    </row>
    <row r="1259" spans="1:6" ht="15" customHeight="1">
      <c r="A1259" s="68">
        <v>4312</v>
      </c>
      <c r="B1259" s="3" t="s">
        <v>822</v>
      </c>
      <c r="C1259" s="4">
        <v>0</v>
      </c>
      <c r="D1259" s="4">
        <v>0</v>
      </c>
      <c r="E1259" s="14">
        <v>92</v>
      </c>
      <c r="F1259" s="14" t="e">
        <f>E1259/D1259*100</f>
        <v>#DIV/0!</v>
      </c>
    </row>
    <row r="1260" spans="1:6" ht="32.25" customHeight="1">
      <c r="A1260" s="3"/>
      <c r="B1260" s="144" t="s">
        <v>29</v>
      </c>
      <c r="C1260" s="84">
        <f>C6</f>
        <v>64164661</v>
      </c>
      <c r="D1260" s="84">
        <f>D6</f>
        <v>64164661</v>
      </c>
      <c r="E1260" s="143">
        <f>E6</f>
        <v>47538891.24</v>
      </c>
      <c r="F1260" s="14">
        <f t="shared" si="123"/>
        <v>74.08889955796697</v>
      </c>
    </row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</sheetData>
  <sheetProtection/>
  <mergeCells count="700">
    <mergeCell ref="A775:B775"/>
    <mergeCell ref="A764:B764"/>
    <mergeCell ref="A769:B769"/>
    <mergeCell ref="A770:B770"/>
    <mergeCell ref="A771:B771"/>
    <mergeCell ref="A772:B772"/>
    <mergeCell ref="A773:B773"/>
    <mergeCell ref="A760:B760"/>
    <mergeCell ref="A761:B761"/>
    <mergeCell ref="A762:B762"/>
    <mergeCell ref="A763:B763"/>
    <mergeCell ref="A774:B774"/>
    <mergeCell ref="A768:B768"/>
    <mergeCell ref="A751:B751"/>
    <mergeCell ref="A752:B752"/>
    <mergeCell ref="A753:B753"/>
    <mergeCell ref="A758:B758"/>
    <mergeCell ref="A757:B757"/>
    <mergeCell ref="A759:B759"/>
    <mergeCell ref="A723:B723"/>
    <mergeCell ref="A724:B724"/>
    <mergeCell ref="A747:B747"/>
    <mergeCell ref="A748:B748"/>
    <mergeCell ref="A749:B749"/>
    <mergeCell ref="A750:B750"/>
    <mergeCell ref="A718:B718"/>
    <mergeCell ref="A719:B719"/>
    <mergeCell ref="A720:B720"/>
    <mergeCell ref="A721:B721"/>
    <mergeCell ref="A717:B717"/>
    <mergeCell ref="A722:B722"/>
    <mergeCell ref="A707:B707"/>
    <mergeCell ref="A708:B708"/>
    <mergeCell ref="A709:B709"/>
    <mergeCell ref="A704:B704"/>
    <mergeCell ref="A710:B710"/>
    <mergeCell ref="A711:B711"/>
    <mergeCell ref="A696:B696"/>
    <mergeCell ref="A697:B697"/>
    <mergeCell ref="A698:B698"/>
    <mergeCell ref="A699:B699"/>
    <mergeCell ref="A705:B705"/>
    <mergeCell ref="A706:B706"/>
    <mergeCell ref="A685:B685"/>
    <mergeCell ref="A686:B686"/>
    <mergeCell ref="A687:B687"/>
    <mergeCell ref="A693:B693"/>
    <mergeCell ref="A694:B694"/>
    <mergeCell ref="A695:B695"/>
    <mergeCell ref="A675:B675"/>
    <mergeCell ref="A676:B676"/>
    <mergeCell ref="A681:B681"/>
    <mergeCell ref="A682:B682"/>
    <mergeCell ref="A683:B683"/>
    <mergeCell ref="A684:B684"/>
    <mergeCell ref="A670:B670"/>
    <mergeCell ref="A671:B671"/>
    <mergeCell ref="A668:B668"/>
    <mergeCell ref="A672:B672"/>
    <mergeCell ref="A673:B673"/>
    <mergeCell ref="A674:B674"/>
    <mergeCell ref="A659:B659"/>
    <mergeCell ref="A660:B660"/>
    <mergeCell ref="A661:B661"/>
    <mergeCell ref="A662:B662"/>
    <mergeCell ref="A663:B663"/>
    <mergeCell ref="A664:B664"/>
    <mergeCell ref="A647:B647"/>
    <mergeCell ref="A643:B643"/>
    <mergeCell ref="A648:B648"/>
    <mergeCell ref="A649:B649"/>
    <mergeCell ref="A650:B650"/>
    <mergeCell ref="A658:B658"/>
    <mergeCell ref="A623:B623"/>
    <mergeCell ref="A634:B634"/>
    <mergeCell ref="A635:B635"/>
    <mergeCell ref="A644:B644"/>
    <mergeCell ref="A645:B645"/>
    <mergeCell ref="A646:B646"/>
    <mergeCell ref="A631:B631"/>
    <mergeCell ref="A610:B610"/>
    <mergeCell ref="A611:B611"/>
    <mergeCell ref="A612:B612"/>
    <mergeCell ref="A617:B617"/>
    <mergeCell ref="A618:B618"/>
    <mergeCell ref="A619:B619"/>
    <mergeCell ref="A620:B620"/>
    <mergeCell ref="A621:B621"/>
    <mergeCell ref="A622:B622"/>
    <mergeCell ref="A600:B600"/>
    <mergeCell ref="A601:B601"/>
    <mergeCell ref="A606:B606"/>
    <mergeCell ref="A607:B607"/>
    <mergeCell ref="A608:B608"/>
    <mergeCell ref="A609:B609"/>
    <mergeCell ref="A583:B583"/>
    <mergeCell ref="A595:B595"/>
    <mergeCell ref="A596:B596"/>
    <mergeCell ref="A597:B597"/>
    <mergeCell ref="A598:B598"/>
    <mergeCell ref="A599:B599"/>
    <mergeCell ref="A582:B582"/>
    <mergeCell ref="A589:B589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62:B562"/>
    <mergeCell ref="A563:B563"/>
    <mergeCell ref="A564:B564"/>
    <mergeCell ref="A565:B565"/>
    <mergeCell ref="A566:B566"/>
    <mergeCell ref="A567:B567"/>
    <mergeCell ref="A542:B542"/>
    <mergeCell ref="A543:B543"/>
    <mergeCell ref="A544:B544"/>
    <mergeCell ref="A545:B545"/>
    <mergeCell ref="A546:B546"/>
    <mergeCell ref="A561:B561"/>
    <mergeCell ref="A556:B556"/>
    <mergeCell ref="A531:B531"/>
    <mergeCell ref="A532:B532"/>
    <mergeCell ref="A533:B533"/>
    <mergeCell ref="A534:B534"/>
    <mergeCell ref="A540:B540"/>
    <mergeCell ref="A541:B541"/>
    <mergeCell ref="A518:B518"/>
    <mergeCell ref="A519:B519"/>
    <mergeCell ref="A520:B520"/>
    <mergeCell ref="A528:B528"/>
    <mergeCell ref="A529:B529"/>
    <mergeCell ref="A530:B530"/>
    <mergeCell ref="A507:B507"/>
    <mergeCell ref="A508:B508"/>
    <mergeCell ref="A514:B514"/>
    <mergeCell ref="A515:B515"/>
    <mergeCell ref="A516:B516"/>
    <mergeCell ref="A517:B517"/>
    <mergeCell ref="A512:B512"/>
    <mergeCell ref="A496:B496"/>
    <mergeCell ref="A502:B502"/>
    <mergeCell ref="A503:B503"/>
    <mergeCell ref="A504:B504"/>
    <mergeCell ref="A505:B505"/>
    <mergeCell ref="A506:B506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9:B489"/>
    <mergeCell ref="A479:B479"/>
    <mergeCell ref="A480:B480"/>
    <mergeCell ref="A481:B481"/>
    <mergeCell ref="A482:B482"/>
    <mergeCell ref="A483:B483"/>
    <mergeCell ref="A484:B484"/>
    <mergeCell ref="A469:B469"/>
    <mergeCell ref="A470:B470"/>
    <mergeCell ref="A471:B471"/>
    <mergeCell ref="A472:B472"/>
    <mergeCell ref="A473:B473"/>
    <mergeCell ref="A478:B478"/>
    <mergeCell ref="A457:B457"/>
    <mergeCell ref="A458:B458"/>
    <mergeCell ref="A459:B459"/>
    <mergeCell ref="A466:B466"/>
    <mergeCell ref="A467:B467"/>
    <mergeCell ref="A468:B468"/>
    <mergeCell ref="A447:B447"/>
    <mergeCell ref="A448:B448"/>
    <mergeCell ref="A453:B453"/>
    <mergeCell ref="A454:B454"/>
    <mergeCell ref="A455:B455"/>
    <mergeCell ref="A456:B456"/>
    <mergeCell ref="A437:B437"/>
    <mergeCell ref="A442:B442"/>
    <mergeCell ref="A443:B443"/>
    <mergeCell ref="A444:B444"/>
    <mergeCell ref="A445:B445"/>
    <mergeCell ref="A446:B446"/>
    <mergeCell ref="A441:B441"/>
    <mergeCell ref="A431:B431"/>
    <mergeCell ref="A432:B432"/>
    <mergeCell ref="A433:B433"/>
    <mergeCell ref="A434:B434"/>
    <mergeCell ref="A435:B435"/>
    <mergeCell ref="A436:B436"/>
    <mergeCell ref="A421:B421"/>
    <mergeCell ref="A418:B418"/>
    <mergeCell ref="A422:B422"/>
    <mergeCell ref="A423:B423"/>
    <mergeCell ref="A424:B424"/>
    <mergeCell ref="A425:B425"/>
    <mergeCell ref="A407:B407"/>
    <mergeCell ref="A408:B408"/>
    <mergeCell ref="A409:B409"/>
    <mergeCell ref="A410:B410"/>
    <mergeCell ref="A419:B419"/>
    <mergeCell ref="A420:B420"/>
    <mergeCell ref="A414:B414"/>
    <mergeCell ref="A394:B394"/>
    <mergeCell ref="A395:B395"/>
    <mergeCell ref="A396:B396"/>
    <mergeCell ref="A404:B404"/>
    <mergeCell ref="A405:B405"/>
    <mergeCell ref="A406:B406"/>
    <mergeCell ref="A403:B403"/>
    <mergeCell ref="A402:B402"/>
    <mergeCell ref="A384:B384"/>
    <mergeCell ref="A385:B385"/>
    <mergeCell ref="A390:B390"/>
    <mergeCell ref="A391:B391"/>
    <mergeCell ref="A392:B392"/>
    <mergeCell ref="A393:B393"/>
    <mergeCell ref="A389:B389"/>
    <mergeCell ref="A378:B378"/>
    <mergeCell ref="A379:B379"/>
    <mergeCell ref="A380:B380"/>
    <mergeCell ref="A381:B381"/>
    <mergeCell ref="A382:B382"/>
    <mergeCell ref="A383:B383"/>
    <mergeCell ref="A369:B369"/>
    <mergeCell ref="A370:B370"/>
    <mergeCell ref="A371:B371"/>
    <mergeCell ref="A372:B372"/>
    <mergeCell ref="A373:B373"/>
    <mergeCell ref="A374:B374"/>
    <mergeCell ref="A359:B359"/>
    <mergeCell ref="A360:B360"/>
    <mergeCell ref="A361:B361"/>
    <mergeCell ref="A362:B362"/>
    <mergeCell ref="A363:B363"/>
    <mergeCell ref="A368:B368"/>
    <mergeCell ref="A367:B367"/>
    <mergeCell ref="A349:B349"/>
    <mergeCell ref="A350:B350"/>
    <mergeCell ref="A351:B351"/>
    <mergeCell ref="A352:B352"/>
    <mergeCell ref="A357:B357"/>
    <mergeCell ref="A358:B358"/>
    <mergeCell ref="A340:B340"/>
    <mergeCell ref="A341:B341"/>
    <mergeCell ref="A346:B346"/>
    <mergeCell ref="A347:B347"/>
    <mergeCell ref="A348:B348"/>
    <mergeCell ref="A345:B345"/>
    <mergeCell ref="A330:B330"/>
    <mergeCell ref="A335:B335"/>
    <mergeCell ref="A336:B336"/>
    <mergeCell ref="A337:B337"/>
    <mergeCell ref="A338:B338"/>
    <mergeCell ref="A339:B339"/>
    <mergeCell ref="A324:B324"/>
    <mergeCell ref="A325:B325"/>
    <mergeCell ref="A326:B326"/>
    <mergeCell ref="A327:B327"/>
    <mergeCell ref="A328:B328"/>
    <mergeCell ref="A329:B329"/>
    <mergeCell ref="A313:B313"/>
    <mergeCell ref="A314:B314"/>
    <mergeCell ref="A315:B315"/>
    <mergeCell ref="A316:B316"/>
    <mergeCell ref="A317:B317"/>
    <mergeCell ref="A318:B318"/>
    <mergeCell ref="A303:B303"/>
    <mergeCell ref="A304:B304"/>
    <mergeCell ref="A305:B305"/>
    <mergeCell ref="A306:B306"/>
    <mergeCell ref="A307:B307"/>
    <mergeCell ref="A312:B312"/>
    <mergeCell ref="A311:B311"/>
    <mergeCell ref="A291:B291"/>
    <mergeCell ref="A292:B292"/>
    <mergeCell ref="A293:B293"/>
    <mergeCell ref="A294:B294"/>
    <mergeCell ref="A301:B301"/>
    <mergeCell ref="A302:B302"/>
    <mergeCell ref="A300:B300"/>
    <mergeCell ref="A280:B280"/>
    <mergeCell ref="A281:B281"/>
    <mergeCell ref="A282:B282"/>
    <mergeCell ref="A288:B288"/>
    <mergeCell ref="A289:B289"/>
    <mergeCell ref="A290:B290"/>
    <mergeCell ref="A286:B286"/>
    <mergeCell ref="A287:B287"/>
    <mergeCell ref="A271:B271"/>
    <mergeCell ref="A276:B276"/>
    <mergeCell ref="A277:B277"/>
    <mergeCell ref="A278:B278"/>
    <mergeCell ref="A275:B275"/>
    <mergeCell ref="A279:B279"/>
    <mergeCell ref="A269:B269"/>
    <mergeCell ref="A270:B270"/>
    <mergeCell ref="A263:B263"/>
    <mergeCell ref="A265:B265"/>
    <mergeCell ref="A266:B266"/>
    <mergeCell ref="A258:B258"/>
    <mergeCell ref="A254:B254"/>
    <mergeCell ref="A255:B255"/>
    <mergeCell ref="A256:B256"/>
    <mergeCell ref="A259:B259"/>
    <mergeCell ref="A252:B252"/>
    <mergeCell ref="A268:B268"/>
    <mergeCell ref="A264:B264"/>
    <mergeCell ref="A267:B267"/>
    <mergeCell ref="A244:B244"/>
    <mergeCell ref="A245:B245"/>
    <mergeCell ref="A246:B246"/>
    <mergeCell ref="A247:B247"/>
    <mergeCell ref="A248:B248"/>
    <mergeCell ref="A253:B253"/>
    <mergeCell ref="A234:B234"/>
    <mergeCell ref="A235:B235"/>
    <mergeCell ref="A236:B236"/>
    <mergeCell ref="A237:B237"/>
    <mergeCell ref="A242:B242"/>
    <mergeCell ref="A243:B243"/>
    <mergeCell ref="A241:B241"/>
    <mergeCell ref="A221:B221"/>
    <mergeCell ref="A222:B222"/>
    <mergeCell ref="A223:B223"/>
    <mergeCell ref="A231:B231"/>
    <mergeCell ref="A232:B232"/>
    <mergeCell ref="A233:B233"/>
    <mergeCell ref="A207:B207"/>
    <mergeCell ref="A208:B208"/>
    <mergeCell ref="A217:B217"/>
    <mergeCell ref="A218:B218"/>
    <mergeCell ref="A219:B219"/>
    <mergeCell ref="A220:B220"/>
    <mergeCell ref="A215:B215"/>
    <mergeCell ref="A193:B193"/>
    <mergeCell ref="A194:B194"/>
    <mergeCell ref="A195:B195"/>
    <mergeCell ref="A196:B196"/>
    <mergeCell ref="A197:B197"/>
    <mergeCell ref="A202:B202"/>
    <mergeCell ref="A201:B201"/>
    <mergeCell ref="A185:B185"/>
    <mergeCell ref="A186:B186"/>
    <mergeCell ref="A191:B191"/>
    <mergeCell ref="A192:B192"/>
    <mergeCell ref="A170:B170"/>
    <mergeCell ref="A171:B171"/>
    <mergeCell ref="A172:B172"/>
    <mergeCell ref="A173:B173"/>
    <mergeCell ref="A190:B190"/>
    <mergeCell ref="A183:B183"/>
    <mergeCell ref="A16:B16"/>
    <mergeCell ref="A53:B53"/>
    <mergeCell ref="A54:B54"/>
    <mergeCell ref="A55:B55"/>
    <mergeCell ref="A56:B56"/>
    <mergeCell ref="A17:B17"/>
    <mergeCell ref="A18:B18"/>
    <mergeCell ref="A52:B52"/>
    <mergeCell ref="A22:B22"/>
    <mergeCell ref="A19:B19"/>
    <mergeCell ref="A160:B160"/>
    <mergeCell ref="A161:B161"/>
    <mergeCell ref="A167:B167"/>
    <mergeCell ref="A168:B168"/>
    <mergeCell ref="A169:B169"/>
    <mergeCell ref="A166:B166"/>
    <mergeCell ref="A162:B162"/>
    <mergeCell ref="A146:B146"/>
    <mergeCell ref="A147:B147"/>
    <mergeCell ref="A156:B156"/>
    <mergeCell ref="A157:B157"/>
    <mergeCell ref="A158:B158"/>
    <mergeCell ref="A159:B159"/>
    <mergeCell ref="A154:B154"/>
    <mergeCell ref="A148:B148"/>
    <mergeCell ref="A118:B118"/>
    <mergeCell ref="A119:B119"/>
    <mergeCell ref="A142:B142"/>
    <mergeCell ref="A143:B143"/>
    <mergeCell ref="A144:B144"/>
    <mergeCell ref="A145:B145"/>
    <mergeCell ref="A141:B141"/>
    <mergeCell ref="A120:B120"/>
    <mergeCell ref="A94:B94"/>
    <mergeCell ref="A74:B74"/>
    <mergeCell ref="A89:B89"/>
    <mergeCell ref="A90:B90"/>
    <mergeCell ref="A91:B91"/>
    <mergeCell ref="A92:B92"/>
    <mergeCell ref="A93:B93"/>
    <mergeCell ref="A75:B75"/>
    <mergeCell ref="A88:B88"/>
    <mergeCell ref="A116:B116"/>
    <mergeCell ref="A155:B155"/>
    <mergeCell ref="A57:B57"/>
    <mergeCell ref="A113:B113"/>
    <mergeCell ref="A69:B69"/>
    <mergeCell ref="A70:B70"/>
    <mergeCell ref="A71:B71"/>
    <mergeCell ref="A72:B72"/>
    <mergeCell ref="A73:B73"/>
    <mergeCell ref="A95:B95"/>
    <mergeCell ref="A184:B184"/>
    <mergeCell ref="A181:B181"/>
    <mergeCell ref="A182:B182"/>
    <mergeCell ref="A20:B20"/>
    <mergeCell ref="A21:B21"/>
    <mergeCell ref="A87:B87"/>
    <mergeCell ref="A68:B68"/>
    <mergeCell ref="A179:B179"/>
    <mergeCell ref="A114:B114"/>
    <mergeCell ref="A115:B115"/>
    <mergeCell ref="A14:B14"/>
    <mergeCell ref="A477:B477"/>
    <mergeCell ref="A322:B322"/>
    <mergeCell ref="A356:B356"/>
    <mergeCell ref="A429:B429"/>
    <mergeCell ref="A430:B430"/>
    <mergeCell ref="A58:B58"/>
    <mergeCell ref="A59:B59"/>
    <mergeCell ref="A180:B180"/>
    <mergeCell ref="A117:B117"/>
    <mergeCell ref="A15:B15"/>
    <mergeCell ref="A140:B140"/>
    <mergeCell ref="A112:B112"/>
    <mergeCell ref="A629:B629"/>
    <mergeCell ref="A630:B630"/>
    <mergeCell ref="A632:B632"/>
    <mergeCell ref="A203:B203"/>
    <mergeCell ref="A204:B204"/>
    <mergeCell ref="A205:B205"/>
    <mergeCell ref="A206:B206"/>
    <mergeCell ref="A633:B633"/>
    <mergeCell ref="A746:B746"/>
    <mergeCell ref="A560:B560"/>
    <mergeCell ref="A669:B669"/>
    <mergeCell ref="A584:B584"/>
    <mergeCell ref="A585:B585"/>
    <mergeCell ref="A628:B628"/>
    <mergeCell ref="A586:B586"/>
    <mergeCell ref="A587:B587"/>
    <mergeCell ref="A588:B588"/>
    <mergeCell ref="A1193:B1193"/>
    <mergeCell ref="A968:B968"/>
    <mergeCell ref="A1060:B1060"/>
    <mergeCell ref="A943:B943"/>
    <mergeCell ref="A944:B944"/>
    <mergeCell ref="A806:B806"/>
    <mergeCell ref="A807:B807"/>
    <mergeCell ref="A808:B808"/>
    <mergeCell ref="A817:B817"/>
    <mergeCell ref="A1173:B1173"/>
    <mergeCell ref="A780:B780"/>
    <mergeCell ref="A845:B845"/>
    <mergeCell ref="A2:F2"/>
    <mergeCell ref="A4:B4"/>
    <mergeCell ref="A5:B5"/>
    <mergeCell ref="A513:B513"/>
    <mergeCell ref="A616:B616"/>
    <mergeCell ref="A594:B594"/>
    <mergeCell ref="A605:B605"/>
    <mergeCell ref="A257:B257"/>
    <mergeCell ref="A7:B7"/>
    <mergeCell ref="A1194:B1194"/>
    <mergeCell ref="A1013:B1013"/>
    <mergeCell ref="A1017:B1017"/>
    <mergeCell ref="A1018:B1018"/>
    <mergeCell ref="A1049:B1049"/>
    <mergeCell ref="A1115:B1115"/>
    <mergeCell ref="A1038:B1038"/>
    <mergeCell ref="A1116:B1116"/>
    <mergeCell ref="A593:B593"/>
    <mergeCell ref="A6:B6"/>
    <mergeCell ref="A1110:B1110"/>
    <mergeCell ref="A1111:B1111"/>
    <mergeCell ref="A1001:B1001"/>
    <mergeCell ref="A230:B230"/>
    <mergeCell ref="A323:B323"/>
    <mergeCell ref="A334:B334"/>
    <mergeCell ref="A8:B8"/>
    <mergeCell ref="A9:B9"/>
    <mergeCell ref="A11:B11"/>
    <mergeCell ref="A12:B12"/>
    <mergeCell ref="A10:B10"/>
    <mergeCell ref="A13:B13"/>
    <mergeCell ref="A452:B452"/>
    <mergeCell ref="A657:B657"/>
    <mergeCell ref="A692:B692"/>
    <mergeCell ref="A680:B680"/>
    <mergeCell ref="A216:B216"/>
    <mergeCell ref="A538:B538"/>
    <mergeCell ref="A539:B539"/>
    <mergeCell ref="A779:B779"/>
    <mergeCell ref="A876:B876"/>
    <mergeCell ref="A627:B627"/>
    <mergeCell ref="A527:B527"/>
    <mergeCell ref="A781:B781"/>
    <mergeCell ref="A782:B782"/>
    <mergeCell ref="A783:B783"/>
    <mergeCell ref="A784:B784"/>
    <mergeCell ref="A785:B785"/>
    <mergeCell ref="A703:B703"/>
    <mergeCell ref="A786:B786"/>
    <mergeCell ref="A787:B787"/>
    <mergeCell ref="A802:B802"/>
    <mergeCell ref="A803:B803"/>
    <mergeCell ref="A804:B804"/>
    <mergeCell ref="A805:B805"/>
    <mergeCell ref="A801:B801"/>
    <mergeCell ref="A818:B818"/>
    <mergeCell ref="A819:B819"/>
    <mergeCell ref="A816:B816"/>
    <mergeCell ref="A820:B820"/>
    <mergeCell ref="A821:B821"/>
    <mergeCell ref="A822:B822"/>
    <mergeCell ref="A823:B823"/>
    <mergeCell ref="A846:B846"/>
    <mergeCell ref="A847:B847"/>
    <mergeCell ref="A848:B848"/>
    <mergeCell ref="A849:B849"/>
    <mergeCell ref="A850:B850"/>
    <mergeCell ref="A851:B851"/>
    <mergeCell ref="A852:B852"/>
    <mergeCell ref="A860:B860"/>
    <mergeCell ref="A859:B859"/>
    <mergeCell ref="A861:B861"/>
    <mergeCell ref="A862:B862"/>
    <mergeCell ref="A863:B863"/>
    <mergeCell ref="A864:B864"/>
    <mergeCell ref="A865:B865"/>
    <mergeCell ref="A866:B866"/>
    <mergeCell ref="A877:B877"/>
    <mergeCell ref="A878:B878"/>
    <mergeCell ref="A879:B879"/>
    <mergeCell ref="A880:B880"/>
    <mergeCell ref="A881:B881"/>
    <mergeCell ref="A882:B882"/>
    <mergeCell ref="A883:B883"/>
    <mergeCell ref="A888:B888"/>
    <mergeCell ref="A889:B889"/>
    <mergeCell ref="A890:B890"/>
    <mergeCell ref="A891:B891"/>
    <mergeCell ref="A892:B892"/>
    <mergeCell ref="A887:B887"/>
    <mergeCell ref="A893:B893"/>
    <mergeCell ref="A894:B894"/>
    <mergeCell ref="A905:B905"/>
    <mergeCell ref="A906:B906"/>
    <mergeCell ref="A907:B907"/>
    <mergeCell ref="A908:B908"/>
    <mergeCell ref="A904:B904"/>
    <mergeCell ref="A909:B909"/>
    <mergeCell ref="A910:B910"/>
    <mergeCell ref="A911:B911"/>
    <mergeCell ref="A933:B933"/>
    <mergeCell ref="A934:B934"/>
    <mergeCell ref="A935:B935"/>
    <mergeCell ref="A915:B915"/>
    <mergeCell ref="A936:B936"/>
    <mergeCell ref="A932:B932"/>
    <mergeCell ref="A937:B937"/>
    <mergeCell ref="A938:B938"/>
    <mergeCell ref="A939:B939"/>
    <mergeCell ref="A945:B945"/>
    <mergeCell ref="A946:B946"/>
    <mergeCell ref="A947:B947"/>
    <mergeCell ref="A948:B948"/>
    <mergeCell ref="A949:B949"/>
    <mergeCell ref="A950:B950"/>
    <mergeCell ref="A951:B951"/>
    <mergeCell ref="A957:B957"/>
    <mergeCell ref="A958:B958"/>
    <mergeCell ref="A955:B955"/>
    <mergeCell ref="A959:B959"/>
    <mergeCell ref="A960:B960"/>
    <mergeCell ref="A961:B961"/>
    <mergeCell ref="A956:B956"/>
    <mergeCell ref="A962:B962"/>
    <mergeCell ref="A963:B963"/>
    <mergeCell ref="A969:B969"/>
    <mergeCell ref="A970:B970"/>
    <mergeCell ref="A971:B971"/>
    <mergeCell ref="A972:B972"/>
    <mergeCell ref="A973:B973"/>
    <mergeCell ref="A974:B974"/>
    <mergeCell ref="A975:B975"/>
    <mergeCell ref="A990:B990"/>
    <mergeCell ref="A991:B991"/>
    <mergeCell ref="A992:B992"/>
    <mergeCell ref="A988:B988"/>
    <mergeCell ref="A989:B989"/>
    <mergeCell ref="A993:B993"/>
    <mergeCell ref="A994:B994"/>
    <mergeCell ref="A995:B995"/>
    <mergeCell ref="A996:B996"/>
    <mergeCell ref="A1019:B1019"/>
    <mergeCell ref="A1020:B1020"/>
    <mergeCell ref="A1021:B1021"/>
    <mergeCell ref="A1022:B1022"/>
    <mergeCell ref="A1023:B1023"/>
    <mergeCell ref="A1007:B1007"/>
    <mergeCell ref="A1008:B1008"/>
    <mergeCell ref="A1002:B1002"/>
    <mergeCell ref="A1003:B1003"/>
    <mergeCell ref="A1004:B1004"/>
    <mergeCell ref="A1005:B1005"/>
    <mergeCell ref="A1006:B1006"/>
    <mergeCell ref="A1024:B1024"/>
    <mergeCell ref="A1025:B1025"/>
    <mergeCell ref="A1039:B1039"/>
    <mergeCell ref="A1040:B1040"/>
    <mergeCell ref="A1041:B1041"/>
    <mergeCell ref="A1042:B1042"/>
    <mergeCell ref="A1043:B1043"/>
    <mergeCell ref="A1044:B1044"/>
    <mergeCell ref="A1045:B1045"/>
    <mergeCell ref="A1050:B1050"/>
    <mergeCell ref="A1051:B1051"/>
    <mergeCell ref="A1052:B1052"/>
    <mergeCell ref="A1053:B1053"/>
    <mergeCell ref="A1054:B1054"/>
    <mergeCell ref="A1055:B1055"/>
    <mergeCell ref="A1056:B1056"/>
    <mergeCell ref="A1061:B1061"/>
    <mergeCell ref="A1062:B1062"/>
    <mergeCell ref="A1063:B1063"/>
    <mergeCell ref="A1064:B1064"/>
    <mergeCell ref="A1065:B1065"/>
    <mergeCell ref="A1066:B1066"/>
    <mergeCell ref="A1067:B1067"/>
    <mergeCell ref="A1076:B1076"/>
    <mergeCell ref="A1075:B1075"/>
    <mergeCell ref="A1077:B1077"/>
    <mergeCell ref="A1078:B1078"/>
    <mergeCell ref="A1079:B1079"/>
    <mergeCell ref="A1080:B1080"/>
    <mergeCell ref="A1081:B1081"/>
    <mergeCell ref="A1082:B1082"/>
    <mergeCell ref="A1088:B1088"/>
    <mergeCell ref="A1089:B1089"/>
    <mergeCell ref="A1090:B1090"/>
    <mergeCell ref="A1087:B1087"/>
    <mergeCell ref="A1091:B1091"/>
    <mergeCell ref="A1092:B1092"/>
    <mergeCell ref="A1093:B1093"/>
    <mergeCell ref="A1094:B1094"/>
    <mergeCell ref="A1099:B1099"/>
    <mergeCell ref="A1100:B1100"/>
    <mergeCell ref="A1098:B1098"/>
    <mergeCell ref="A1101:B1101"/>
    <mergeCell ref="A1102:B1102"/>
    <mergeCell ref="A1103:B1103"/>
    <mergeCell ref="A1104:B1104"/>
    <mergeCell ref="A1105:B1105"/>
    <mergeCell ref="A1117:B1117"/>
    <mergeCell ref="A1113:B1113"/>
    <mergeCell ref="A1114:B1114"/>
    <mergeCell ref="A1109:B1109"/>
    <mergeCell ref="A1118:B1118"/>
    <mergeCell ref="A1119:B1119"/>
    <mergeCell ref="A1120:B1120"/>
    <mergeCell ref="A1112:B1112"/>
    <mergeCell ref="A1121:B1121"/>
    <mergeCell ref="A1122:B1122"/>
    <mergeCell ref="A1123:B1123"/>
    <mergeCell ref="A1174:B1174"/>
    <mergeCell ref="A1175:B1175"/>
    <mergeCell ref="A1176:B1176"/>
    <mergeCell ref="A1177:B1177"/>
    <mergeCell ref="A1178:B1178"/>
    <mergeCell ref="A1179:B1179"/>
    <mergeCell ref="A1180:B1180"/>
    <mergeCell ref="A1195:B1195"/>
    <mergeCell ref="A1196:B1196"/>
    <mergeCell ref="A1184:B1184"/>
    <mergeCell ref="A1189:B1189"/>
    <mergeCell ref="A1190:B1190"/>
    <mergeCell ref="A1191:B1191"/>
    <mergeCell ref="A1192:B1192"/>
    <mergeCell ref="A1188:B1188"/>
    <mergeCell ref="A1197:B1197"/>
    <mergeCell ref="A1198:B1198"/>
    <mergeCell ref="A1199:B1199"/>
    <mergeCell ref="A1200:B1200"/>
    <mergeCell ref="A1201:B1201"/>
    <mergeCell ref="A1241:B1241"/>
    <mergeCell ref="A1240:B1240"/>
    <mergeCell ref="A1242:B1242"/>
    <mergeCell ref="A1243:B1243"/>
    <mergeCell ref="A1244:B1244"/>
    <mergeCell ref="A1245:B1245"/>
    <mergeCell ref="A1246:B1246"/>
    <mergeCell ref="A1247:B1247"/>
  </mergeCells>
  <printOptions/>
  <pageMargins left="0.5905511811023623" right="0.35433070866141736" top="0.7874015748031497" bottom="0.7086614173228347" header="0.4724409448818898" footer="0.3937007874015748"/>
  <pageSetup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2020-07-15T07:57:35Z</cp:lastPrinted>
  <dcterms:created xsi:type="dcterms:W3CDTF">2004-01-09T13:07:12Z</dcterms:created>
  <dcterms:modified xsi:type="dcterms:W3CDTF">2020-07-15T10:26:24Z</dcterms:modified>
  <cp:category/>
  <cp:version/>
  <cp:contentType/>
  <cp:contentStatus/>
</cp:coreProperties>
</file>