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599" activeTab="7"/>
  </bookViews>
  <sheets>
    <sheet name="TABLICA 1-3" sheetId="1" r:id="rId1"/>
    <sheet name="TABLICA 4-5" sheetId="2" r:id="rId2"/>
    <sheet name="TABLICA 6" sheetId="3" r:id="rId3"/>
    <sheet name="TABLICA 7" sheetId="4" r:id="rId4"/>
    <sheet name="TABLICA 8" sheetId="5" r:id="rId5"/>
    <sheet name="TABLICA 9" sheetId="6" r:id="rId6"/>
    <sheet name="TABLICA 10" sheetId="7" r:id="rId7"/>
    <sheet name="TABLICA 11" sheetId="8" r:id="rId8"/>
  </sheets>
  <definedNames/>
  <calcPr fullCalcOnLoad="1"/>
</workbook>
</file>

<file path=xl/sharedStrings.xml><?xml version="1.0" encoding="utf-8"?>
<sst xmlns="http://schemas.openxmlformats.org/spreadsheetml/2006/main" count="2371" uniqueCount="1312">
  <si>
    <t xml:space="preserve">  RASHODI ZA USLUGE </t>
  </si>
  <si>
    <t xml:space="preserve">  Usluge promidžbe i informiranja </t>
  </si>
  <si>
    <t xml:space="preserve">  Ostale usluge </t>
  </si>
  <si>
    <t xml:space="preserve">  OSTALI NESPOMENUTI RASHODI POSL. </t>
  </si>
  <si>
    <t xml:space="preserve">  Premije osiguranja </t>
  </si>
  <si>
    <t xml:space="preserve">  Ostali nespomenuti rashodi </t>
  </si>
  <si>
    <t xml:space="preserve">  OSTALI RASHODI </t>
  </si>
  <si>
    <t xml:space="preserve">  IZVANREDNI RASHODI </t>
  </si>
  <si>
    <t xml:space="preserve">  Nepredviđeni rashodi - proračunska pričuva </t>
  </si>
  <si>
    <t xml:space="preserve">  PROIZVEDENA DUGOTRAJNA IMOVINA </t>
  </si>
  <si>
    <t xml:space="preserve">  POSTROJENJA I OPREMA </t>
  </si>
  <si>
    <t xml:space="preserve">  Uredska oprema i namještaj </t>
  </si>
  <si>
    <t xml:space="preserve">  Komunikacijska oprema </t>
  </si>
  <si>
    <t xml:space="preserve">  Oprema za održavanje i zaštitu </t>
  </si>
  <si>
    <t xml:space="preserve">  NEMATERIJALNA PROIZVED. IMOVINA </t>
  </si>
  <si>
    <t xml:space="preserve">  Ulaganje u računalne programe </t>
  </si>
  <si>
    <t>RASHODI POSLOVANJA</t>
  </si>
  <si>
    <t xml:space="preserve">  OSTALI NESP. RASHODI POSLOVANJA </t>
  </si>
  <si>
    <t xml:space="preserve">  Naknade članovima upravnog vijeća </t>
  </si>
  <si>
    <t xml:space="preserve">  RASHODI ZA MATERIJAL I ENERGIJU </t>
  </si>
  <si>
    <t xml:space="preserve">  Uredski materijal i ostali mat.rashodi </t>
  </si>
  <si>
    <t xml:space="preserve">  Materijal i djelovi za tekuće i inv.održavanje </t>
  </si>
  <si>
    <t xml:space="preserve">  Sitni inventar </t>
  </si>
  <si>
    <t xml:space="preserve">  Usluge telefona, pošte i prijevoza </t>
  </si>
  <si>
    <t xml:space="preserve">  Intelektualne i osobne usluge  </t>
  </si>
  <si>
    <t xml:space="preserve">  OSTALI NESPOMENUTI RASHODI </t>
  </si>
  <si>
    <t xml:space="preserve">  RASHODI ZA NABAVU NEFIN. IMOVINE </t>
  </si>
  <si>
    <t xml:space="preserve">  KNJIGE, UMJ.DJELA I OSTALE VRIJED. </t>
  </si>
  <si>
    <t xml:space="preserve">  Knjige u knjižnici </t>
  </si>
  <si>
    <t xml:space="preserve">  UKUPNO RASHODI I IZDACI </t>
  </si>
  <si>
    <t xml:space="preserve"> Komunikacijska oprema</t>
  </si>
  <si>
    <t xml:space="preserve"> Oprema za održavanje i zaštitu</t>
  </si>
  <si>
    <t xml:space="preserve"> POSTROJENJA I OPREMA</t>
  </si>
  <si>
    <t xml:space="preserve"> KNJIGE, UMJET.DJELA I OSTALE VRIJEDNOSTI</t>
  </si>
  <si>
    <t xml:space="preserve"> NEMATERIJALNA PROIZVEDENA IMOVINA</t>
  </si>
  <si>
    <t>3237</t>
  </si>
  <si>
    <t xml:space="preserve">  Intelektualne i osobne usluge </t>
  </si>
  <si>
    <t xml:space="preserve">   Reprezentacija</t>
  </si>
  <si>
    <t xml:space="preserve">RASHODI ZA ZAPOSLENE </t>
  </si>
  <si>
    <t xml:space="preserve">Plaće za redovan rad </t>
  </si>
  <si>
    <t xml:space="preserve">OSTALI RASHODI ZA ZAPOSLENE </t>
  </si>
  <si>
    <t xml:space="preserve">Ostali rashodi za zaposlene </t>
  </si>
  <si>
    <t xml:space="preserve">DOPRINOSI NA PLAĆE </t>
  </si>
  <si>
    <t>MATERIJALNI RASHODI</t>
  </si>
  <si>
    <t xml:space="preserve">NAKNADA TROŠKOVA ZAPOSLENIMA </t>
  </si>
  <si>
    <t>Službena putovanja</t>
  </si>
  <si>
    <t>Stručno usavršavanje zaposlenika</t>
  </si>
  <si>
    <t xml:space="preserve">RASHODI ZA MATERIJAL I ENERGIJU </t>
  </si>
  <si>
    <t xml:space="preserve">Uredski materijal i ostali materijalni rashodi </t>
  </si>
  <si>
    <t xml:space="preserve">Energija </t>
  </si>
  <si>
    <t xml:space="preserve">Materijal i djel. za tekuće i invest. održavanje </t>
  </si>
  <si>
    <t>Sitni inventar</t>
  </si>
  <si>
    <t xml:space="preserve">RASHODI ZA USLUGE </t>
  </si>
  <si>
    <t xml:space="preserve">Usluge telefona, pošte i prijevoza </t>
  </si>
  <si>
    <t xml:space="preserve">Usluge tekućeg i investicijskog održavanja </t>
  </si>
  <si>
    <t xml:space="preserve">Komunalne usluge </t>
  </si>
  <si>
    <t xml:space="preserve">Računalne usluge </t>
  </si>
  <si>
    <t xml:space="preserve">OSTALI NESPOMENUTI RASHODI POSL. </t>
  </si>
  <si>
    <t xml:space="preserve">MATERIJALNI RASHODI </t>
  </si>
  <si>
    <t xml:space="preserve">  RASHODI POSLOVANJA</t>
  </si>
  <si>
    <t xml:space="preserve">  FINANCIJSKI RASHODI </t>
  </si>
  <si>
    <t xml:space="preserve">  OSTALI FINANCIJSKI RASHODI</t>
  </si>
  <si>
    <t xml:space="preserve">  Bankarske usluge i usluge platnog prometa</t>
  </si>
  <si>
    <t xml:space="preserve">  Zatezne kamate</t>
  </si>
  <si>
    <t xml:space="preserve">  MATERIJALNI RASHODI</t>
  </si>
  <si>
    <t xml:space="preserve">  OSTALI RASHODI POSLOVANJA</t>
  </si>
  <si>
    <t xml:space="preserve">  Rashodi za protupožarnu zaštitu</t>
  </si>
  <si>
    <t xml:space="preserve">  DONACIJE I OSTALI RASHODI</t>
  </si>
  <si>
    <t xml:space="preserve">  TEKUĆE DONACIJE</t>
  </si>
  <si>
    <t xml:space="preserve">  - Sufinanciranje cijene prijevoza</t>
  </si>
  <si>
    <t xml:space="preserve">  Tekuće donacije u novcu</t>
  </si>
  <si>
    <t xml:space="preserve">  RASHODI ZA MATERIJAL I ENERGIJU</t>
  </si>
  <si>
    <t xml:space="preserve">  Materijal i djelovi za tekuće i invest.održ.</t>
  </si>
  <si>
    <t xml:space="preserve">  RASHODI ZA USLUGE</t>
  </si>
  <si>
    <t xml:space="preserve">  Usluge tekućeg i investicijskog održavanja</t>
  </si>
  <si>
    <t xml:space="preserve">  RASHODI ZA NABAVU NEFIN. IMOVINE</t>
  </si>
  <si>
    <t xml:space="preserve">  DODATNA ULAGANJA NA NEF.IMOVINI</t>
  </si>
  <si>
    <t xml:space="preserve">  DODATNA ULAG. NA GRAĐ.OBJEKTIMA</t>
  </si>
  <si>
    <t xml:space="preserve">  SUBVENCIJE</t>
  </si>
  <si>
    <t xml:space="preserve">  SUBVENCIJE IZVAN JAVNOG SEKTORA</t>
  </si>
  <si>
    <t xml:space="preserve">  Subvencije poljoprivrednicima</t>
  </si>
  <si>
    <t xml:space="preserve">  Materijal i djelovi za održavanje cesta</t>
  </si>
  <si>
    <t xml:space="preserve">  RASHODI ZA  NEPROIZVED. IMOVINU </t>
  </si>
  <si>
    <t xml:space="preserve">  PRIRODNA BOGATSTVA </t>
  </si>
  <si>
    <t xml:space="preserve">  RASHODI ZA PROIZ.DUGOTR. IMOVINU</t>
  </si>
  <si>
    <t xml:space="preserve">  GRAĐEVINSKI OBJEKTI</t>
  </si>
  <si>
    <t xml:space="preserve">  KAPITALNE POMOĆI</t>
  </si>
  <si>
    <t xml:space="preserve">  Geodetsko-katastarske usluge</t>
  </si>
  <si>
    <t xml:space="preserve">  NEMATERIJALNA PROIZVED. IMOVINA</t>
  </si>
  <si>
    <t xml:space="preserve">  Prijenosi Hvarskom vodovodu Jelsa</t>
  </si>
  <si>
    <t xml:space="preserve">  Materijal za tekuće i invest.održavanje jav.rasv.</t>
  </si>
  <si>
    <t xml:space="preserve">  Materijal za tekuće i invest.održavanje </t>
  </si>
  <si>
    <t xml:space="preserve">  Usluge tekućeg i investicijskog održavanja </t>
  </si>
  <si>
    <t xml:space="preserve">  Komunalne usluge </t>
  </si>
  <si>
    <t xml:space="preserve">  KAPITALNE DONACIJE</t>
  </si>
  <si>
    <t xml:space="preserve">  TEKUĆE DONACIJE </t>
  </si>
  <si>
    <t xml:space="preserve">  Tekuće donacije u novcu </t>
  </si>
  <si>
    <t xml:space="preserve">  Tekuće donacije sportskim društvima </t>
  </si>
  <si>
    <t xml:space="preserve">  - Nogometni klub Hvar</t>
  </si>
  <si>
    <t xml:space="preserve">  - Nogometni klub "Levanda" V.Grablje</t>
  </si>
  <si>
    <t xml:space="preserve">  - Muški rukometni klub Hvar</t>
  </si>
  <si>
    <t xml:space="preserve">  - Ženski rukometni klub Hvar</t>
  </si>
  <si>
    <t xml:space="preserve">  - Boćarski klub "Zlatan otok" Sv.Nedjelja</t>
  </si>
  <si>
    <t>3236</t>
  </si>
  <si>
    <t xml:space="preserve">  Veterinarske usluge</t>
  </si>
  <si>
    <t xml:space="preserve"> Zdravstvene i veterinarske usluge</t>
  </si>
  <si>
    <t xml:space="preserve">  Sitni inventar</t>
  </si>
  <si>
    <t xml:space="preserve">  Najam prostora za održavanje priredbi</t>
  </si>
  <si>
    <t xml:space="preserve">  Usluge promidžbe i informiranja</t>
  </si>
  <si>
    <t xml:space="preserve">  Intelektualne i osobne usluge -honorari i sl.</t>
  </si>
  <si>
    <t xml:space="preserve">  OSTALI NESPOMENUTI RASHODI POSL.</t>
  </si>
  <si>
    <t xml:space="preserve">  Reprezentacija</t>
  </si>
  <si>
    <t xml:space="preserve">  Ostali nespomenuti rashodi poslovanja</t>
  </si>
  <si>
    <t xml:space="preserve">  Tekuće donacije udrugama u kulturi</t>
  </si>
  <si>
    <t xml:space="preserve">  - Dramski studio mladih Hvar</t>
  </si>
  <si>
    <t xml:space="preserve">  - Folklorno društvo "Šaltin" Hvar</t>
  </si>
  <si>
    <t xml:space="preserve">  - GSU "Stela Maris" Hvar</t>
  </si>
  <si>
    <t xml:space="preserve">  - Donacije polit.strankama zastupljenim u GV</t>
  </si>
  <si>
    <t xml:space="preserve">  NAKNADE GRAĐANIMA I KUĆANSTVIMA</t>
  </si>
  <si>
    <t xml:space="preserve">  NAKNADE GRAĐ. I KUĆ. IZ PRORAČUNA</t>
  </si>
  <si>
    <t xml:space="preserve">  Naknade građanima i kućanstvima u novcu</t>
  </si>
  <si>
    <t xml:space="preserve">  - Jednokratne novčane pomoći</t>
  </si>
  <si>
    <t xml:space="preserve">  Naknade građanima i kućanstvima u naravi</t>
  </si>
  <si>
    <t xml:space="preserve">  - Troškovi borbe protiv ovisnosti</t>
  </si>
  <si>
    <t xml:space="preserve">  - Subvencije boravka djece u vrtiću</t>
  </si>
  <si>
    <t xml:space="preserve">  - Subvencije stacionara</t>
  </si>
  <si>
    <t xml:space="preserve">  - Ostale naknade u naravi</t>
  </si>
  <si>
    <t xml:space="preserve">  Stipendije i školarine</t>
  </si>
  <si>
    <t xml:space="preserve">  - naknade za troškove stanovanja</t>
  </si>
  <si>
    <t xml:space="preserve">  PROIZVEDENA DUGOTRAJNA IMOVINA</t>
  </si>
  <si>
    <t xml:space="preserve">  Dom za starije "Novak Leonidas"</t>
  </si>
  <si>
    <t xml:space="preserve">  RASHODI ZA ZAPOSLENE </t>
  </si>
  <si>
    <t xml:space="preserve">  Plaće za redovan rad </t>
  </si>
  <si>
    <t xml:space="preserve">  OSTALI RASHODI ZA ZAPOSLENE </t>
  </si>
  <si>
    <t xml:space="preserve">  Ostali rashodi za zaposlene </t>
  </si>
  <si>
    <t xml:space="preserve">  DOPRINOSI NA PLAĆE </t>
  </si>
  <si>
    <t xml:space="preserve">  - Pomoći za novorođenu djecu</t>
  </si>
  <si>
    <t xml:space="preserve"> Ostali prihodi od nefinancijske imovine</t>
  </si>
  <si>
    <t xml:space="preserve"> - prihodi od spomeničke rente</t>
  </si>
  <si>
    <t xml:space="preserve"> - naknada za korištenje javnih površina</t>
  </si>
  <si>
    <t xml:space="preserve">  Energija - javna rasvjeta </t>
  </si>
  <si>
    <t>32</t>
  </si>
  <si>
    <t>323</t>
  </si>
  <si>
    <t>3232</t>
  </si>
  <si>
    <t xml:space="preserve">  Gorska služba spašavanja - tekuća donacija</t>
  </si>
  <si>
    <t xml:space="preserve">  DVD Hvar - tekuća donacija</t>
  </si>
  <si>
    <t xml:space="preserve">  - Jedriličarski klub "Zvir" Hvar</t>
  </si>
  <si>
    <t xml:space="preserve">  - Udruga "Pjover" V.Grablje</t>
  </si>
  <si>
    <t xml:space="preserve">  Održavanje oborinske i fekalne kanalizacije</t>
  </si>
  <si>
    <t xml:space="preserve">  Energija</t>
  </si>
  <si>
    <t xml:space="preserve">  OSTALI NESPOMENUTI RASHODI POSLOVANJA</t>
  </si>
  <si>
    <t xml:space="preserve">  Oprema i namještaj</t>
  </si>
  <si>
    <t xml:space="preserve">  NAKNADE TROŠKOVA ZAPOSLENIMA</t>
  </si>
  <si>
    <t>3212</t>
  </si>
  <si>
    <t xml:space="preserve">  Naknada za prijevoz na posao i s posla</t>
  </si>
  <si>
    <t>Naknada prijevoza na posao i s posla</t>
  </si>
  <si>
    <t xml:space="preserve"> Naknada za prijevoz na posao i s posla</t>
  </si>
  <si>
    <t xml:space="preserve">382 </t>
  </si>
  <si>
    <t>3821</t>
  </si>
  <si>
    <t xml:space="preserve">  Uređenje i održavanje sportskih terena</t>
  </si>
  <si>
    <t xml:space="preserve">  Tekuće donacije vjerskim zajednicama</t>
  </si>
  <si>
    <t>GRAD HVAR</t>
  </si>
  <si>
    <t xml:space="preserve"> Dodatna ulaganja na građevinskim objektima</t>
  </si>
  <si>
    <t xml:space="preserve">  Kapital. donacija DVD-u za dovršetak vatrogas.doma</t>
  </si>
  <si>
    <t xml:space="preserve">  Ostale usluge</t>
  </si>
  <si>
    <t xml:space="preserve">  - kapitalne pomoći iz županijskog proračuna</t>
  </si>
  <si>
    <t xml:space="preserve">  - tekuće pomoći iz državnog proračuna</t>
  </si>
  <si>
    <t xml:space="preserve">  - tekuće pomoći iz županijskog proračuna</t>
  </si>
  <si>
    <t xml:space="preserve">  - kapitalne pomoći iz državnog proračuna</t>
  </si>
  <si>
    <t xml:space="preserve"> - kamate na oročena sredstva</t>
  </si>
  <si>
    <t xml:space="preserve"> - naknade za koncesije na pomorskom dobru</t>
  </si>
  <si>
    <t xml:space="preserve"> - ostale nespomenute kazne</t>
  </si>
  <si>
    <t xml:space="preserve"> - prihodi od prodaje građevinskog zemljišta</t>
  </si>
  <si>
    <t xml:space="preserve"> Prihodi od prodaje stambenih objekata</t>
  </si>
  <si>
    <t xml:space="preserve">  Razvoj sustava zaštite i spašavanja</t>
  </si>
  <si>
    <t>422</t>
  </si>
  <si>
    <t xml:space="preserve">  POSTROJENJA I OPREMA</t>
  </si>
  <si>
    <t>4227</t>
  </si>
  <si>
    <t>421</t>
  </si>
  <si>
    <t>4213</t>
  </si>
  <si>
    <t xml:space="preserve">  Izgradnja javnih površina</t>
  </si>
  <si>
    <t>/u kunama/</t>
  </si>
  <si>
    <t xml:space="preserve">  Naknade članovima vijeća za koncesije</t>
  </si>
  <si>
    <t xml:space="preserve"> PRIHODI OD POREZA</t>
  </si>
  <si>
    <t xml:space="preserve"> POREZ I PRIREZ NA DOHODAK</t>
  </si>
  <si>
    <t xml:space="preserve"> Porez i prirez na doh. od nesamostalnog rada</t>
  </si>
  <si>
    <t xml:space="preserve"> Porez i prirez na doh. od samostalnih djelatnosti</t>
  </si>
  <si>
    <t xml:space="preserve"> Porez i prirez na doh. od imovine i imov.prava</t>
  </si>
  <si>
    <t xml:space="preserve"> Porez i prirez na dohodak po godišnjoj prijavi</t>
  </si>
  <si>
    <t xml:space="preserve"> POREZ NA IMOVINU</t>
  </si>
  <si>
    <t xml:space="preserve"> Stalni porezi na nepokretnu imovinu</t>
  </si>
  <si>
    <t xml:space="preserve"> Povremeni porezi na imovinu</t>
  </si>
  <si>
    <t xml:space="preserve"> POREZI NA ROBU I USLUGE</t>
  </si>
  <si>
    <t xml:space="preserve"> Porez na promet </t>
  </si>
  <si>
    <t xml:space="preserve"> P O M O Ć I</t>
  </si>
  <si>
    <t xml:space="preserve"> Tekuće pomoći iz proračuna</t>
  </si>
  <si>
    <t xml:space="preserve"> Kapitalne pomoći iz proračuna</t>
  </si>
  <si>
    <t xml:space="preserve"> PRIHODI OD IMOVINE</t>
  </si>
  <si>
    <t xml:space="preserve"> PRIHODI OD FINANCIJSKE IMOVINE</t>
  </si>
  <si>
    <t xml:space="preserve"> Kamate na oročena sredstva i depozite po viđenju</t>
  </si>
  <si>
    <t xml:space="preserve"> PRIHODI OD NEFINANCIJSKE IMOVINE</t>
  </si>
  <si>
    <t xml:space="preserve"> Naknada za koncesije</t>
  </si>
  <si>
    <t xml:space="preserve"> Prihodi od zakupa i iznajmljivanja imovine</t>
  </si>
  <si>
    <t xml:space="preserve"> PRIH. OD  PRISTOJBI I PO POSEBNIM PROPISIMA</t>
  </si>
  <si>
    <t xml:space="preserve"> Gradske pristojbe i naknade</t>
  </si>
  <si>
    <t xml:space="preserve"> PRIHODI PO POSEBNIM PROPISIMA</t>
  </si>
  <si>
    <t xml:space="preserve"> Ostale kazne</t>
  </si>
  <si>
    <t xml:space="preserve"> DONACIJE OD PRAVNIH I FIZIČKIH OSOBA</t>
  </si>
  <si>
    <t xml:space="preserve"> Tekuće donacije</t>
  </si>
  <si>
    <t xml:space="preserve"> PRIHODI OD PRODAJE MATERIJALNE IMOVINE</t>
  </si>
  <si>
    <t xml:space="preserve"> Prihodi od prodaje zemljišta</t>
  </si>
  <si>
    <t xml:space="preserve"> PRIHODI OD PRODAJE GRAĐEVIN.OBJEKATA</t>
  </si>
  <si>
    <t xml:space="preserve"> RASHODI ZA ZAPOSLENE</t>
  </si>
  <si>
    <t xml:space="preserve"> Plaće za redovan rad</t>
  </si>
  <si>
    <t xml:space="preserve"> Ostali rashodi za zaposlene</t>
  </si>
  <si>
    <t xml:space="preserve"> MATERIJALNI RASHODI</t>
  </si>
  <si>
    <t xml:space="preserve"> Službena putovanja</t>
  </si>
  <si>
    <t xml:space="preserve"> Stručno usavršavanje zaposlenika</t>
  </si>
  <si>
    <t xml:space="preserve"> Uredski materijal i ostali materijalni rashodi</t>
  </si>
  <si>
    <t xml:space="preserve"> Energija</t>
  </si>
  <si>
    <t xml:space="preserve"> Materijal i djelovi za tekuće i invest.održavanje</t>
  </si>
  <si>
    <t xml:space="preserve"> Sitni inventar</t>
  </si>
  <si>
    <t xml:space="preserve"> Usluge telefona, pošte i prijevoza</t>
  </si>
  <si>
    <t xml:space="preserve">  Održavanje i sanacija divljih odlagališta otpada</t>
  </si>
  <si>
    <t xml:space="preserve"> Usluge tekućeg i investicijskog održavanja</t>
  </si>
  <si>
    <t xml:space="preserve"> Usluge promidžbe i informiranja</t>
  </si>
  <si>
    <t xml:space="preserve"> Komunalne usluge</t>
  </si>
  <si>
    <t xml:space="preserve"> Zakupnine i najamnine</t>
  </si>
  <si>
    <t xml:space="preserve"> Intelektualne i osobne usluge</t>
  </si>
  <si>
    <t xml:space="preserve"> Računalne usluge</t>
  </si>
  <si>
    <t xml:space="preserve"> Ostale usluge</t>
  </si>
  <si>
    <t xml:space="preserve"> Ostali nespomenuti rashodi poslovanja</t>
  </si>
  <si>
    <t xml:space="preserve"> Premije osiguranja</t>
  </si>
  <si>
    <t xml:space="preserve"> Reprezentacija</t>
  </si>
  <si>
    <t xml:space="preserve"> FINANCIJSKI RASHODI</t>
  </si>
  <si>
    <t xml:space="preserve"> Bankarske usluge i usluge platnog prometa</t>
  </si>
  <si>
    <t xml:space="preserve"> Zatezne kamate</t>
  </si>
  <si>
    <t xml:space="preserve"> SUBVENCIJE</t>
  </si>
  <si>
    <t xml:space="preserve"> Subvencije poljoprivrednicima, obrtnicima i poduzetnicima</t>
  </si>
  <si>
    <t xml:space="preserve"> NAKNADE GRAĐANIMA I KUĆANSTVIMA</t>
  </si>
  <si>
    <t xml:space="preserve"> Naknade građanima i kućanstvima u novcu</t>
  </si>
  <si>
    <t xml:space="preserve"> Naknade građanima i kućanstvima u naravi</t>
  </si>
  <si>
    <t xml:space="preserve"> Tekuće donacije u novcu</t>
  </si>
  <si>
    <t xml:space="preserve"> Kapitalne donacije neprofitnim organizacijama</t>
  </si>
  <si>
    <t xml:space="preserve"> Nepredviđeni rashodi do visine proračunske pričuve</t>
  </si>
  <si>
    <t xml:space="preserve"> Kapitalne pomoći trg. društvima u javnom sektoru</t>
  </si>
  <si>
    <t xml:space="preserve"> RASHODI ZA NABAVU NEFINANCIJSKE IMOVINE</t>
  </si>
  <si>
    <t xml:space="preserve"> Zemljište</t>
  </si>
  <si>
    <t xml:space="preserve"> Poslovni objekti</t>
  </si>
  <si>
    <t xml:space="preserve"> Uredska oprema i namještaj</t>
  </si>
  <si>
    <t xml:space="preserve"> Knjige u knjižnicama</t>
  </si>
  <si>
    <t xml:space="preserve"> Ulaganje u računalne programe</t>
  </si>
  <si>
    <t xml:space="preserve">        B.  RAČUN ZADUŽIVANJA / FINANCIRANJA:</t>
  </si>
  <si>
    <t xml:space="preserve">        A.  RAČUN PRIHODA I RASHODA </t>
  </si>
  <si>
    <t xml:space="preserve">        UKUPNO PRIHODI I PRIMICI</t>
  </si>
  <si>
    <t xml:space="preserve">        UKUPNO RASHODI I IZDACI</t>
  </si>
  <si>
    <t xml:space="preserve">        RAZLIKA  VIŠAK/MANJAK</t>
  </si>
  <si>
    <t xml:space="preserve"> PRIHODI  POSLOVANJA</t>
  </si>
  <si>
    <t xml:space="preserve"> - porez na kuće za odmor</t>
  </si>
  <si>
    <t xml:space="preserve"> - porez na korištenje javnih površina</t>
  </si>
  <si>
    <t xml:space="preserve"> - porez na promet nekretnina</t>
  </si>
  <si>
    <t xml:space="preserve"> - porez na potrošnju</t>
  </si>
  <si>
    <t xml:space="preserve"> - porez na tvrtku odnosno naziv</t>
  </si>
  <si>
    <t xml:space="preserve"> - prihodi od prodaje državnih biljega</t>
  </si>
  <si>
    <t xml:space="preserve"> - boravišne pristojbe</t>
  </si>
  <si>
    <t xml:space="preserve"> - komunalni doprinosi</t>
  </si>
  <si>
    <t xml:space="preserve"> - komunalne naknade</t>
  </si>
  <si>
    <t xml:space="preserve"> OSTALI RASHODI ZA ZAPOSLENE</t>
  </si>
  <si>
    <t xml:space="preserve"> NAKNADE TROŠKOVA ZAPOSLENIMA</t>
  </si>
  <si>
    <t xml:space="preserve"> - ostale naknade utvrđene gradskom odlukom</t>
  </si>
  <si>
    <t xml:space="preserve"> RASHODI ZA MATERIJAL I ENERGIJU</t>
  </si>
  <si>
    <t xml:space="preserve"> RASHODI ZA USLUGE</t>
  </si>
  <si>
    <t xml:space="preserve"> OSTALI NESPOMENUTI RASHODI POSLOVANJA</t>
  </si>
  <si>
    <t xml:space="preserve"> OSTALI FINANCIJSKI RASHODI</t>
  </si>
  <si>
    <t xml:space="preserve"> SUBVENCIJE IZVAN JAVNOG SEKTORA</t>
  </si>
  <si>
    <t xml:space="preserve"> TEKUĆE DONACIJE</t>
  </si>
  <si>
    <t xml:space="preserve"> KAPITALNE DONACIJE</t>
  </si>
  <si>
    <t xml:space="preserve"> IZVANREDNI RASHODI</t>
  </si>
  <si>
    <t xml:space="preserve"> KAPITALNE POMOĆI</t>
  </si>
  <si>
    <t xml:space="preserve"> MATERIJALNA IMOVINA - PRIRODNA BOGATSTVA</t>
  </si>
  <si>
    <t xml:space="preserve"> GRAĐEVINSKI OBJEKTI</t>
  </si>
  <si>
    <t xml:space="preserve"> R A S H O D I     P O S L O V A NJ A</t>
  </si>
  <si>
    <t xml:space="preserve">  MATERIJALNI RASHODI </t>
  </si>
  <si>
    <t>3221</t>
  </si>
  <si>
    <t xml:space="preserve">  Uredski i ostali materijal</t>
  </si>
  <si>
    <t xml:space="preserve">  Intelektualne i osobne usluge</t>
  </si>
  <si>
    <t xml:space="preserve">  Uredski materijal i ostali materijalni rashodi</t>
  </si>
  <si>
    <t xml:space="preserve"> - prih. na temelju refund. rashoda prethod. god.</t>
  </si>
  <si>
    <t xml:space="preserve"> - prihodi od ulazaka u tvrđavu "Španjola"</t>
  </si>
  <si>
    <t xml:space="preserve">  Materijal i djelovi za tekuće i invest. održavanje</t>
  </si>
  <si>
    <t xml:space="preserve">  - Udruga turističkih vodiča Hvar</t>
  </si>
  <si>
    <t xml:space="preserve"> IZDACI ZA FINANC. IMOVINU I OTPLATE ZAJMOVA</t>
  </si>
  <si>
    <t xml:space="preserve"> GLAVA 00102:   DJEČJI VRTIĆ HVAR</t>
  </si>
  <si>
    <t xml:space="preserve">  Prihodi vodnog gospodarsta</t>
  </si>
  <si>
    <t xml:space="preserve"> KOMUNALNI DOPRINOSI I NAKNADE</t>
  </si>
  <si>
    <t xml:space="preserve"> Komunalni doprinosi</t>
  </si>
  <si>
    <t xml:space="preserve"> Komunalne naknade</t>
  </si>
  <si>
    <t xml:space="preserve"> Prihodi od pružanja usluga</t>
  </si>
  <si>
    <t xml:space="preserve"> Ostali nespomenuti prihodi</t>
  </si>
  <si>
    <t xml:space="preserve"> KAZNE, UPRAVNE MJERE I OSTALI PRIHODI</t>
  </si>
  <si>
    <t xml:space="preserve"> K A Z N E  I  UPRAVNE MJERE</t>
  </si>
  <si>
    <t>329</t>
  </si>
  <si>
    <t xml:space="preserve"> - prihodi od nak. za eksploatac.mineralnih sirovina</t>
  </si>
  <si>
    <t>42</t>
  </si>
  <si>
    <t xml:space="preserve">  RASH. ZA NABAVU PROIZV. DUGOTRAJ.IMOVINE</t>
  </si>
  <si>
    <t xml:space="preserve">  Uređaji, strojevi i oprema za ostale namjene</t>
  </si>
  <si>
    <t xml:space="preserve"> Uređaji, strojevi i oprema za ostale namjene</t>
  </si>
  <si>
    <t>OSTALI NESPOMENUTI RASHODI POSLOVANJA</t>
  </si>
  <si>
    <t>4214</t>
  </si>
  <si>
    <t xml:space="preserve">  Ostali građevinski objekti - gradsko groblje</t>
  </si>
  <si>
    <t xml:space="preserve"> Ostali građevinski objekti</t>
  </si>
  <si>
    <t>324</t>
  </si>
  <si>
    <t xml:space="preserve">NAKNADA TROŠ. OSOBAMA IZVAN RAD.ODNOSA </t>
  </si>
  <si>
    <t>3241</t>
  </si>
  <si>
    <t xml:space="preserve"> Naknada troškova osobama izvan radnog odnosa</t>
  </si>
  <si>
    <t xml:space="preserve"> Porezi na korištenje dobara ili izvođ.aktivnosti</t>
  </si>
  <si>
    <t xml:space="preserve"> UPRAVNE I ADMINISTRATIVNE PRISTOJBE</t>
  </si>
  <si>
    <t xml:space="preserve"> Ostale upravne pristojbe i naknade</t>
  </si>
  <si>
    <t xml:space="preserve"> Ostale pristojbe i naknade</t>
  </si>
  <si>
    <t xml:space="preserve"> PLAĆE (BRUTO)</t>
  </si>
  <si>
    <t xml:space="preserve"> DOPRINOSI NA PLAĆE</t>
  </si>
  <si>
    <t xml:space="preserve"> Doprinosi za obvezno zdravstveno osiguranje</t>
  </si>
  <si>
    <t xml:space="preserve"> Doprinosi za obv.osig. u sluč. nezaposlenosti</t>
  </si>
  <si>
    <t>3214</t>
  </si>
  <si>
    <t xml:space="preserve"> Ostale naknade troškova zaposlenima</t>
  </si>
  <si>
    <t xml:space="preserve"> Naknada za rad predstavničkih i izvršnih tijela, povjer. i sl.</t>
  </si>
  <si>
    <t xml:space="preserve"> OSTALI RASHODI</t>
  </si>
  <si>
    <t xml:space="preserve"> RASH. ZA NABAVU NEPROIZVED. DUGOTR. IMOVINE</t>
  </si>
  <si>
    <t xml:space="preserve"> Ceste i ostali prometni objekti</t>
  </si>
  <si>
    <t>4263</t>
  </si>
  <si>
    <t xml:space="preserve"> Umjetnička, literalna i znanstvena djela (prostor.planovi) </t>
  </si>
  <si>
    <t>PLAĆE (Bruto)</t>
  </si>
  <si>
    <t xml:space="preserve">Doprinosi za obvezno zdravstveno osiguranje </t>
  </si>
  <si>
    <t xml:space="preserve">Doprinos za obvezno osig u slučaju nezaposlenosti </t>
  </si>
  <si>
    <t>Ostale naknade troškova zaposlenima</t>
  </si>
  <si>
    <t xml:space="preserve">  PLAĆE (Bruto)</t>
  </si>
  <si>
    <t xml:space="preserve"> OSTALI PRIHODI</t>
  </si>
  <si>
    <t xml:space="preserve"> Ostali prihodi</t>
  </si>
  <si>
    <t xml:space="preserve"> RASHODI ZA NABAVU PROIZV. DUGOTR. IMOVINE</t>
  </si>
  <si>
    <t xml:space="preserve">  Dodatna ulaganja na Arsenalu sa Fontikom</t>
  </si>
  <si>
    <t>4212</t>
  </si>
  <si>
    <t xml:space="preserve"> - prihodi od naplate NUV-a</t>
  </si>
  <si>
    <t>3295</t>
  </si>
  <si>
    <t xml:space="preserve"> Pristojbe i naknade</t>
  </si>
  <si>
    <t xml:space="preserve">   RASHODI ZA USLUGE</t>
  </si>
  <si>
    <t xml:space="preserve">   Usluge promidžbe i informiranja</t>
  </si>
  <si>
    <t xml:space="preserve">  Pristojbe i naknade</t>
  </si>
  <si>
    <t xml:space="preserve">  Smještaj i prehrana sezonskih policajaca</t>
  </si>
  <si>
    <t xml:space="preserve">  Otkup zemljišta za ceste i puteve</t>
  </si>
  <si>
    <t>3239</t>
  </si>
  <si>
    <t xml:space="preserve">  Otkup zemljišta (za izgradnju groblja)</t>
  </si>
  <si>
    <t xml:space="preserve">  Ostale usluge (čišćenje obalnog pojasa i sl.) </t>
  </si>
  <si>
    <t xml:space="preserve">  Doprinosi za obvezno zdravstveno osiguranje </t>
  </si>
  <si>
    <t xml:space="preserve">  Doprinos za obvezno osig u slučaju nezaposlenosti </t>
  </si>
  <si>
    <t xml:space="preserve">   Naknada troškova osobama izvan radnog odnosa</t>
  </si>
  <si>
    <t xml:space="preserve">  - vodni doprinos (8% doznaka Hrv.voda)</t>
  </si>
  <si>
    <t>Ostale usluge</t>
  </si>
  <si>
    <t xml:space="preserve">3235 </t>
  </si>
  <si>
    <t>Zakupnine i najamnine</t>
  </si>
  <si>
    <t xml:space="preserve">  - Boćarski klub Ružmarin - Hvar</t>
  </si>
  <si>
    <t xml:space="preserve">   Nak. članovima GV, zamjen.gradonač. i rad. tijelima</t>
  </si>
  <si>
    <t>Gradski proračun</t>
  </si>
  <si>
    <t xml:space="preserve"> PRIH. OD PRODAJE NEFINANCIJSKE IMOVINE</t>
  </si>
  <si>
    <t xml:space="preserve"> - prih. od prodaje stanova i ostalih stamb.objekata</t>
  </si>
  <si>
    <t xml:space="preserve"> NAKNADA TROŠK. OSOBAMA IZVAN RAD.ODNOSA</t>
  </si>
  <si>
    <t xml:space="preserve"> 642</t>
  </si>
  <si>
    <t xml:space="preserve"> 6421</t>
  </si>
  <si>
    <t xml:space="preserve"> 64214</t>
  </si>
  <si>
    <t xml:space="preserve"> 6422</t>
  </si>
  <si>
    <t xml:space="preserve"> 64225</t>
  </si>
  <si>
    <t xml:space="preserve"> 6423</t>
  </si>
  <si>
    <t xml:space="preserve"> 64231</t>
  </si>
  <si>
    <t xml:space="preserve"> 64236</t>
  </si>
  <si>
    <t xml:space="preserve"> 64239</t>
  </si>
  <si>
    <t xml:space="preserve"> 65</t>
  </si>
  <si>
    <t xml:space="preserve"> 651</t>
  </si>
  <si>
    <t xml:space="preserve"> 6512</t>
  </si>
  <si>
    <t xml:space="preserve"> 65129</t>
  </si>
  <si>
    <t xml:space="preserve"> 6513</t>
  </si>
  <si>
    <t xml:space="preserve"> 65139</t>
  </si>
  <si>
    <t xml:space="preserve"> 6514</t>
  </si>
  <si>
    <t xml:space="preserve"> 65141</t>
  </si>
  <si>
    <t xml:space="preserve"> 652</t>
  </si>
  <si>
    <t xml:space="preserve"> 6522</t>
  </si>
  <si>
    <t xml:space="preserve"> 65221</t>
  </si>
  <si>
    <t xml:space="preserve"> 6526</t>
  </si>
  <si>
    <t xml:space="preserve"> 65264</t>
  </si>
  <si>
    <t xml:space="preserve"> 65266</t>
  </si>
  <si>
    <t xml:space="preserve"> 653</t>
  </si>
  <si>
    <t xml:space="preserve"> 6531</t>
  </si>
  <si>
    <t xml:space="preserve"> 65311</t>
  </si>
  <si>
    <t xml:space="preserve"> 6532</t>
  </si>
  <si>
    <t xml:space="preserve"> 65321</t>
  </si>
  <si>
    <t xml:space="preserve"> 66</t>
  </si>
  <si>
    <t xml:space="preserve"> 661</t>
  </si>
  <si>
    <t xml:space="preserve"> 6615</t>
  </si>
  <si>
    <t xml:space="preserve"> 66151</t>
  </si>
  <si>
    <t xml:space="preserve"> 663</t>
  </si>
  <si>
    <t xml:space="preserve"> 6631</t>
  </si>
  <si>
    <t xml:space="preserve"> 66312</t>
  </si>
  <si>
    <t xml:space="preserve"> 68</t>
  </si>
  <si>
    <t xml:space="preserve"> 681</t>
  </si>
  <si>
    <t xml:space="preserve"> 6819</t>
  </si>
  <si>
    <t xml:space="preserve"> 68191</t>
  </si>
  <si>
    <t xml:space="preserve"> 683</t>
  </si>
  <si>
    <t xml:space="preserve"> 6831</t>
  </si>
  <si>
    <t xml:space="preserve"> 7</t>
  </si>
  <si>
    <t xml:space="preserve"> 71</t>
  </si>
  <si>
    <t xml:space="preserve"> 711</t>
  </si>
  <si>
    <t xml:space="preserve"> 7111</t>
  </si>
  <si>
    <t xml:space="preserve"> 71112</t>
  </si>
  <si>
    <t xml:space="preserve"> 72</t>
  </si>
  <si>
    <t xml:space="preserve"> 721</t>
  </si>
  <si>
    <t xml:space="preserve"> 7211</t>
  </si>
  <si>
    <t xml:space="preserve"> 72119</t>
  </si>
  <si>
    <t xml:space="preserve"> 6</t>
  </si>
  <si>
    <t xml:space="preserve"> 61</t>
  </si>
  <si>
    <t xml:space="preserve"> 611</t>
  </si>
  <si>
    <t xml:space="preserve"> 6111</t>
  </si>
  <si>
    <t xml:space="preserve"> 6112</t>
  </si>
  <si>
    <t xml:space="preserve"> 6113</t>
  </si>
  <si>
    <t xml:space="preserve"> 6114</t>
  </si>
  <si>
    <t xml:space="preserve"> 6115</t>
  </si>
  <si>
    <t xml:space="preserve"> 613</t>
  </si>
  <si>
    <t xml:space="preserve"> 6131</t>
  </si>
  <si>
    <t xml:space="preserve"> 61314</t>
  </si>
  <si>
    <t xml:space="preserve"> 61315</t>
  </si>
  <si>
    <t xml:space="preserve"> 6134</t>
  </si>
  <si>
    <t xml:space="preserve"> 61341</t>
  </si>
  <si>
    <t xml:space="preserve"> 614</t>
  </si>
  <si>
    <t xml:space="preserve"> 6142</t>
  </si>
  <si>
    <t xml:space="preserve"> 61424</t>
  </si>
  <si>
    <t xml:space="preserve"> 6145</t>
  </si>
  <si>
    <t xml:space="preserve"> 61453</t>
  </si>
  <si>
    <t xml:space="preserve"> 63</t>
  </si>
  <si>
    <t xml:space="preserve"> 633</t>
  </si>
  <si>
    <t xml:space="preserve"> 6331</t>
  </si>
  <si>
    <t xml:space="preserve"> 63311</t>
  </si>
  <si>
    <t xml:space="preserve"> 63312</t>
  </si>
  <si>
    <t xml:space="preserve"> 6332</t>
  </si>
  <si>
    <t xml:space="preserve"> 63321</t>
  </si>
  <si>
    <t xml:space="preserve"> 63322</t>
  </si>
  <si>
    <t xml:space="preserve"> 634</t>
  </si>
  <si>
    <t xml:space="preserve"> 6342</t>
  </si>
  <si>
    <t xml:space="preserve"> 63425</t>
  </si>
  <si>
    <t xml:space="preserve"> 64</t>
  </si>
  <si>
    <t xml:space="preserve"> 641</t>
  </si>
  <si>
    <t xml:space="preserve"> 6413</t>
  </si>
  <si>
    <t xml:space="preserve"> 64131</t>
  </si>
  <si>
    <t xml:space="preserve"> 64132</t>
  </si>
  <si>
    <t xml:space="preserve"> 3</t>
  </si>
  <si>
    <t xml:space="preserve"> 31</t>
  </si>
  <si>
    <t xml:space="preserve"> 311</t>
  </si>
  <si>
    <t xml:space="preserve"> 3111</t>
  </si>
  <si>
    <t xml:space="preserve"> 312</t>
  </si>
  <si>
    <t xml:space="preserve"> 3121</t>
  </si>
  <si>
    <t xml:space="preserve"> 313</t>
  </si>
  <si>
    <t xml:space="preserve"> 3132</t>
  </si>
  <si>
    <t xml:space="preserve"> 3133</t>
  </si>
  <si>
    <t xml:space="preserve"> 32</t>
  </si>
  <si>
    <t xml:space="preserve"> 321</t>
  </si>
  <si>
    <t xml:space="preserve"> 3211</t>
  </si>
  <si>
    <t xml:space="preserve"> 3212</t>
  </si>
  <si>
    <t xml:space="preserve"> 3213</t>
  </si>
  <si>
    <t xml:space="preserve"> 3214</t>
  </si>
  <si>
    <t xml:space="preserve"> 322</t>
  </si>
  <si>
    <t xml:space="preserve"> 3221</t>
  </si>
  <si>
    <t xml:space="preserve"> 3223</t>
  </si>
  <si>
    <t xml:space="preserve"> 3224</t>
  </si>
  <si>
    <t xml:space="preserve"> 3225</t>
  </si>
  <si>
    <t xml:space="preserve"> 323</t>
  </si>
  <si>
    <t xml:space="preserve"> 3231</t>
  </si>
  <si>
    <t xml:space="preserve"> 3232</t>
  </si>
  <si>
    <t xml:space="preserve"> 3233</t>
  </si>
  <si>
    <t xml:space="preserve"> 3234</t>
  </si>
  <si>
    <t xml:space="preserve"> 3235</t>
  </si>
  <si>
    <t xml:space="preserve"> 3236</t>
  </si>
  <si>
    <t xml:space="preserve"> 3237</t>
  </si>
  <si>
    <t xml:space="preserve"> 3238</t>
  </si>
  <si>
    <t xml:space="preserve"> 3239</t>
  </si>
  <si>
    <t xml:space="preserve"> 324</t>
  </si>
  <si>
    <t xml:space="preserve"> 3241</t>
  </si>
  <si>
    <t xml:space="preserve"> 329</t>
  </si>
  <si>
    <t xml:space="preserve"> 3291</t>
  </si>
  <si>
    <t xml:space="preserve"> 3292</t>
  </si>
  <si>
    <t xml:space="preserve"> 3293</t>
  </si>
  <si>
    <t xml:space="preserve"> 3294</t>
  </si>
  <si>
    <t xml:space="preserve"> 3295</t>
  </si>
  <si>
    <t xml:space="preserve"> 3299</t>
  </si>
  <si>
    <t xml:space="preserve"> 34</t>
  </si>
  <si>
    <t xml:space="preserve"> 343</t>
  </si>
  <si>
    <t xml:space="preserve"> 3431</t>
  </si>
  <si>
    <t xml:space="preserve"> 3433</t>
  </si>
  <si>
    <t xml:space="preserve"> 35</t>
  </si>
  <si>
    <t xml:space="preserve"> 352</t>
  </si>
  <si>
    <t xml:space="preserve"> 3523</t>
  </si>
  <si>
    <t xml:space="preserve"> 37</t>
  </si>
  <si>
    <t xml:space="preserve"> 372</t>
  </si>
  <si>
    <t xml:space="preserve"> 3721</t>
  </si>
  <si>
    <t xml:space="preserve"> 3722</t>
  </si>
  <si>
    <t xml:space="preserve"> 38</t>
  </si>
  <si>
    <t xml:space="preserve"> 381</t>
  </si>
  <si>
    <t xml:space="preserve"> 3811</t>
  </si>
  <si>
    <t xml:space="preserve"> 382</t>
  </si>
  <si>
    <t xml:space="preserve"> 3821</t>
  </si>
  <si>
    <t xml:space="preserve"> 385</t>
  </si>
  <si>
    <t xml:space="preserve"> 3851</t>
  </si>
  <si>
    <t xml:space="preserve"> 386</t>
  </si>
  <si>
    <t xml:space="preserve"> 3861</t>
  </si>
  <si>
    <t xml:space="preserve"> 4</t>
  </si>
  <si>
    <t xml:space="preserve"> 41</t>
  </si>
  <si>
    <t xml:space="preserve"> 411</t>
  </si>
  <si>
    <t xml:space="preserve"> 4111</t>
  </si>
  <si>
    <t xml:space="preserve"> 42</t>
  </si>
  <si>
    <t xml:space="preserve"> 421</t>
  </si>
  <si>
    <t xml:space="preserve"> 4212</t>
  </si>
  <si>
    <t xml:space="preserve"> 4213</t>
  </si>
  <si>
    <t xml:space="preserve"> 4214</t>
  </si>
  <si>
    <t xml:space="preserve"> 422</t>
  </si>
  <si>
    <t xml:space="preserve"> 4221</t>
  </si>
  <si>
    <t xml:space="preserve"> 4222</t>
  </si>
  <si>
    <t xml:space="preserve"> 4223</t>
  </si>
  <si>
    <t xml:space="preserve"> 4227</t>
  </si>
  <si>
    <t xml:space="preserve"> 424</t>
  </si>
  <si>
    <t xml:space="preserve"> 4241</t>
  </si>
  <si>
    <t xml:space="preserve"> 426</t>
  </si>
  <si>
    <t xml:space="preserve"> 4262</t>
  </si>
  <si>
    <t xml:space="preserve"> 4263</t>
  </si>
  <si>
    <t xml:space="preserve"> 45</t>
  </si>
  <si>
    <t xml:space="preserve"> 451</t>
  </si>
  <si>
    <t xml:space="preserve"> 4511</t>
  </si>
  <si>
    <t xml:space="preserve"> 5</t>
  </si>
  <si>
    <t xml:space="preserve"> NAKNADE GRAĐANIMA I KUĆANSTVIMA IZ PRORAČ.</t>
  </si>
  <si>
    <t xml:space="preserve"> DODATNA ULAGANJA NA GRAĐEVIN. OBJEKTIMA</t>
  </si>
  <si>
    <t xml:space="preserve"> RASHODI ZA DODATNA ULAGANJA NA NEFIN. IMOVINI</t>
  </si>
  <si>
    <t xml:space="preserve"> Porez i prirez na doh. od kapitala</t>
  </si>
  <si>
    <t xml:space="preserve"> 64229</t>
  </si>
  <si>
    <t xml:space="preserve"> - prihodi od davanja na korištenje imovine</t>
  </si>
  <si>
    <t xml:space="preserve"> 6429</t>
  </si>
  <si>
    <t xml:space="preserve"> Ostali prihodi od nefinanc.imovine</t>
  </si>
  <si>
    <t xml:space="preserve"> 64299</t>
  </si>
  <si>
    <t xml:space="preserve"> - naknade za legalizaciju objekata</t>
  </si>
  <si>
    <t xml:space="preserve"> 6341</t>
  </si>
  <si>
    <t xml:space="preserve"> 63415</t>
  </si>
  <si>
    <t xml:space="preserve"> 6415</t>
  </si>
  <si>
    <t xml:space="preserve"> 64151</t>
  </si>
  <si>
    <t xml:space="preserve">  - tekuća pomoć Fonda za zaštitu okoliša </t>
  </si>
  <si>
    <t xml:space="preserve"> PRIH.OD PRODAJE ROBA TE PRUŽENIH USLUGA</t>
  </si>
  <si>
    <t xml:space="preserve"> PRIH.OD PRODAJE PROIZVED.DUGOTRAJNE IMOVINE</t>
  </si>
  <si>
    <t>Indeks
4/3</t>
  </si>
  <si>
    <t>Brojčana
oznaka</t>
  </si>
  <si>
    <t>N A Z I V</t>
  </si>
  <si>
    <t xml:space="preserve">   GRADSKO VIJEĆE, GRADONAČELNIK I GRADSKA UPRAVA</t>
  </si>
  <si>
    <t xml:space="preserve">   DJEČJI VRTIĆ HVAR</t>
  </si>
  <si>
    <t xml:space="preserve">   GRADSKA KNJIŽNICA  I ČITAONICA HVAR                     </t>
  </si>
  <si>
    <t xml:space="preserve">  Razdjel: 001</t>
  </si>
  <si>
    <t xml:space="preserve">  Glava: 00101</t>
  </si>
  <si>
    <t xml:space="preserve">  Glava: 00102</t>
  </si>
  <si>
    <t xml:space="preserve">  Glava: 00103</t>
  </si>
  <si>
    <t xml:space="preserve">  PREDSTAVNIČKA I IZVRŠNA TIJELA, GRADSKA UPRAVA
  TE PRORAČUNSKI KORISNICI</t>
  </si>
  <si>
    <t>BROJČANA OZNAKA, NAZIV I RAČUN</t>
  </si>
  <si>
    <t xml:space="preserve">   GLAVA 00101:    GRADSKO VIJEĆE, GRADONAČELNIK
                                   I GRADSKA UPRAVA</t>
  </si>
  <si>
    <t xml:space="preserve">   U K U P N O </t>
  </si>
  <si>
    <t xml:space="preserve"> PRIH.OD PROD.ROBA, PRUŽENIH USL. I DONACIJE</t>
  </si>
  <si>
    <t xml:space="preserve"> 8</t>
  </si>
  <si>
    <t xml:space="preserve"> - naknade za ostale koncesije</t>
  </si>
  <si>
    <t xml:space="preserve"> 64219</t>
  </si>
  <si>
    <t xml:space="preserve"> 3227</t>
  </si>
  <si>
    <t xml:space="preserve"> Službena, radna i zaštitna odjeća i obuća</t>
  </si>
  <si>
    <t xml:space="preserve">  OSTALI RASHODI</t>
  </si>
  <si>
    <t xml:space="preserve">  Održavanje-uređenje grad.groblja i mrtvačnice</t>
  </si>
  <si>
    <t>3234</t>
  </si>
  <si>
    <t xml:space="preserve">  Komunalne usluge (odvoz smeća sa Paklenih otoka)</t>
  </si>
  <si>
    <t xml:space="preserve">  - Udruga Veterana Momp "ZVIR" o.Hvar</t>
  </si>
  <si>
    <t xml:space="preserve">  - Udruga "Forske užance" Hvar</t>
  </si>
  <si>
    <t xml:space="preserve">  - Darovi djeci predškolskog uzrasta</t>
  </si>
  <si>
    <t>45</t>
  </si>
  <si>
    <t>451</t>
  </si>
  <si>
    <t xml:space="preserve">  DODATNA ULAGANJA NA GRAĐ.OBJEKTIMA</t>
  </si>
  <si>
    <t>4511</t>
  </si>
  <si>
    <t xml:space="preserve"> Program 2001:   Predškolski odgoj</t>
  </si>
  <si>
    <t xml:space="preserve"> Program 3001:   Knjižnična djelatnost</t>
  </si>
  <si>
    <t xml:space="preserve"> T.projekt T3001 02: Kupnja knjižne građe i opreme</t>
  </si>
  <si>
    <t xml:space="preserve">  Računalne usluge</t>
  </si>
  <si>
    <t>3227</t>
  </si>
  <si>
    <t>Službena, radna i zaštitna odjeća i obuća</t>
  </si>
  <si>
    <t xml:space="preserve">        POKRIĆE IZ VIŠKOVA PRETHODNIH GODINA</t>
  </si>
  <si>
    <t xml:space="preserve"> -prihodi od pozitivnih tečajnih razlika</t>
  </si>
  <si>
    <t xml:space="preserve"> 64224</t>
  </si>
  <si>
    <t xml:space="preserve"> - prihodi od zakupa stambenih objekata</t>
  </si>
  <si>
    <t xml:space="preserve"> 65149</t>
  </si>
  <si>
    <t xml:space="preserve"> - naknada za ukrcaj i iskrcaj putnika na obali</t>
  </si>
  <si>
    <t xml:space="preserve"> - prihodi od teleskopa na Fortici</t>
  </si>
  <si>
    <t xml:space="preserve"> 36</t>
  </si>
  <si>
    <t xml:space="preserve"> 366</t>
  </si>
  <si>
    <t xml:space="preserve"> POMOĆI DANE U INOZEM. I UNUTAR OPĆEG PRORAČ.</t>
  </si>
  <si>
    <t xml:space="preserve"> POMOĆI PRORAČ.KORISNICIMA DRUGIH PRORAČUNA</t>
  </si>
  <si>
    <t xml:space="preserve"> 3631</t>
  </si>
  <si>
    <t xml:space="preserve"> Tekuće pomoći unutar općeg proračuna</t>
  </si>
  <si>
    <t xml:space="preserve"> 3661</t>
  </si>
  <si>
    <t xml:space="preserve"> Tekuće pomoći korisnicima drugih proračuna</t>
  </si>
  <si>
    <t xml:space="preserve"> 3662</t>
  </si>
  <si>
    <t xml:space="preserve"> Kapitalne pomoći korisnicima drugih proračuna</t>
  </si>
  <si>
    <t xml:space="preserve"> 65148</t>
  </si>
  <si>
    <t xml:space="preserve"> - naknada za promjenu namjene poljoprivred.zemljišta</t>
  </si>
  <si>
    <t xml:space="preserve"> 4225</t>
  </si>
  <si>
    <t xml:space="preserve"> Instrumenti, uređaji i strojevi</t>
  </si>
  <si>
    <t xml:space="preserve"> Program 1001:  Javna uprava i administracija</t>
  </si>
  <si>
    <t xml:space="preserve"> Aktivnost A1001 01:  Rad gradonačelnika i gradske uprave</t>
  </si>
  <si>
    <t>3235</t>
  </si>
  <si>
    <t xml:space="preserve">  Zakupnine i najamnine</t>
  </si>
  <si>
    <t xml:space="preserve">  Članarine i norme</t>
  </si>
  <si>
    <t>4225</t>
  </si>
  <si>
    <t xml:space="preserve">  Instrumenti, uređaji i strojevi </t>
  </si>
  <si>
    <t xml:space="preserve"> GLAVA 00103:    GRADSKA KNJIŽNICA I ČITAONICA HVAR                     </t>
  </si>
  <si>
    <t xml:space="preserve">  Ured.materijal i ostali mat.rashodi</t>
  </si>
  <si>
    <t xml:space="preserve">  Održavanje nerazvrstanih cesta i dr.prometnica</t>
  </si>
  <si>
    <t xml:space="preserve">  Izgradnja lokalnih cesta i ostalih promet.objekata </t>
  </si>
  <si>
    <t xml:space="preserve">  Kapit.pomoć Komunalnom za sanac.odlagališta i gradnju rec.dvor.</t>
  </si>
  <si>
    <t xml:space="preserve">  RASHODI ZA NABAVU PROIZVOD.DUGOTRAJ.IMOVINE</t>
  </si>
  <si>
    <t xml:space="preserve">  Prostorni planovi i dr.plan.dokumenti</t>
  </si>
  <si>
    <t xml:space="preserve">  Održavanje-uređenje građevina</t>
  </si>
  <si>
    <t xml:space="preserve">  RASHODI ZA PROIZVOD.DUGOTRAJ. IMOVINU</t>
  </si>
  <si>
    <t xml:space="preserve">  Nabava rasvjet.tijela i izgradnja javne rasvjete </t>
  </si>
  <si>
    <t xml:space="preserve">  Uredski i ostali materijal </t>
  </si>
  <si>
    <t xml:space="preserve">  Ostale usluge na JP (čišćenje, pranje, uređenje i sl.) </t>
  </si>
  <si>
    <t xml:space="preserve">  Kapit.pomoć Komunalnom za kupnju opreme za čišćenje JP</t>
  </si>
  <si>
    <t>36</t>
  </si>
  <si>
    <t>366</t>
  </si>
  <si>
    <t xml:space="preserve">  POMOĆI DANE U INOZ. I UNUTAR OPĆEG PRORAČUNA</t>
  </si>
  <si>
    <t xml:space="preserve">  POMOĆI PRORAČUNSKIM KORISNICIMA DRUGIH PRORAČUNA</t>
  </si>
  <si>
    <t>3661</t>
  </si>
  <si>
    <t xml:space="preserve">  Tekuće pomoći Hitnoj medicinskoj pomoći SDŽ</t>
  </si>
  <si>
    <t xml:space="preserve">  Tekuće pomoći zdravstvenim ustanovama SDŽ</t>
  </si>
  <si>
    <t>3662</t>
  </si>
  <si>
    <t xml:space="preserve">  Kapitalne pomoći zdravstvenim ustanovama SDŽ</t>
  </si>
  <si>
    <t xml:space="preserve">  - Sportsko pomorsko ribolovna udruga "Palmižana" Hvar</t>
  </si>
  <si>
    <t xml:space="preserve">  Tekuće pomoći za programske aktivnosti Muzeja HB</t>
  </si>
  <si>
    <t xml:space="preserve">  Tekuće pomoći za održavanje ljetnikovca H.Lucića</t>
  </si>
  <si>
    <t xml:space="preserve">  Kapitalna pomoć za sanaciju crkve Sv.Marak</t>
  </si>
  <si>
    <t xml:space="preserve">  Kapitalna pomoć za otkup spomeničke i arhiv.građe</t>
  </si>
  <si>
    <t xml:space="preserve">  Komunalne usluge</t>
  </si>
  <si>
    <t xml:space="preserve">  Ostale usluge - uređenje prostora</t>
  </si>
  <si>
    <t xml:space="preserve">  Dodatna ulaganja na Palači Vukašinović</t>
  </si>
  <si>
    <t xml:space="preserve">  - Udruga Hrvatski Master šef</t>
  </si>
  <si>
    <t xml:space="preserve">  Kapitalna pomoć Osnovnoj školi Hvar </t>
  </si>
  <si>
    <t>363</t>
  </si>
  <si>
    <t xml:space="preserve">  POMOĆI UNUTAR OPĆEG PRORAČUNA</t>
  </si>
  <si>
    <t>3631</t>
  </si>
  <si>
    <t xml:space="preserve">  Pomoć Gradu Vukovaru za stipendije</t>
  </si>
  <si>
    <t xml:space="preserve">  Tekuće pomoć Srednjoj školi Hvar</t>
  </si>
  <si>
    <t xml:space="preserve">  Kapitalna pomoć Srednjoj školi Hvar </t>
  </si>
  <si>
    <t xml:space="preserve"> 363</t>
  </si>
  <si>
    <t xml:space="preserve"> POMOĆI UNUTAR OPĆEG PRORAČUNA</t>
  </si>
  <si>
    <t xml:space="preserve"> Aktivnost A2001 01: Stručna, administrat. i izvršna tijela vrtića</t>
  </si>
  <si>
    <t xml:space="preserve"> Aktivnost A3001 01: Stručna i izvršna tijela knjižnice</t>
  </si>
  <si>
    <t xml:space="preserve"> 6116</t>
  </si>
  <si>
    <t xml:space="preserve"> 63414</t>
  </si>
  <si>
    <t xml:space="preserve">  - tekuća pomoć Hrvatskih voda</t>
  </si>
  <si>
    <t xml:space="preserve"> 636</t>
  </si>
  <si>
    <t xml:space="preserve"> POMOĆI PRORAČ.KORISNIC.IZ NENADLEŽ.PRORAČ.</t>
  </si>
  <si>
    <t xml:space="preserve"> 6361</t>
  </si>
  <si>
    <t xml:space="preserve"> Tekuće pomoći proračun.korisnicima iz nenadlež.proračuna</t>
  </si>
  <si>
    <t xml:space="preserve">  - tekuća pomoć Minist.obrazovanja za dj.vrtić </t>
  </si>
  <si>
    <t xml:space="preserve">  - tekuća pomoć Županije SDŽ za dj.vrtić </t>
  </si>
  <si>
    <t xml:space="preserve"> 6362</t>
  </si>
  <si>
    <t xml:space="preserve">  - kapitalna pomoći Minist.kulture za Grad.knjižnicu </t>
  </si>
  <si>
    <t xml:space="preserve"> - kamate na depozite po viđenju - Dj.vrtić</t>
  </si>
  <si>
    <t xml:space="preserve"> - kamate na depozite po viđenju - Grad</t>
  </si>
  <si>
    <t xml:space="preserve"> - kamate na depozite po viđenju - Knjižnica</t>
  </si>
  <si>
    <t xml:space="preserve"> - prihodi od zakupa poslovnih objekata</t>
  </si>
  <si>
    <t xml:space="preserve"> - prihodi od zakupa posl.prostora - Dj.vrtić</t>
  </si>
  <si>
    <t xml:space="preserve"> 6524</t>
  </si>
  <si>
    <t xml:space="preserve">  Doprinos za šume</t>
  </si>
  <si>
    <t xml:space="preserve"> 65241</t>
  </si>
  <si>
    <t xml:space="preserve">  - šumski doprinos</t>
  </si>
  <si>
    <t xml:space="preserve"> - sufinanciranje usluge - Dječji vrtić</t>
  </si>
  <si>
    <t xml:space="preserve"> - sufinanciranje usluge - Gradska knjižnica</t>
  </si>
  <si>
    <t xml:space="preserve"> - tekuće donacije za Dj.vrtić</t>
  </si>
  <si>
    <t xml:space="preserve"> - tekuće donacije za Grad.knjižnicu</t>
  </si>
  <si>
    <t xml:space="preserve"> - kazne za prekršaje u prometu</t>
  </si>
  <si>
    <t xml:space="preserve"> 3222</t>
  </si>
  <si>
    <t xml:space="preserve"> Materijal i sirovine</t>
  </si>
  <si>
    <t xml:space="preserve"> 3296</t>
  </si>
  <si>
    <t xml:space="preserve"> Troškovi sudskih postupaka</t>
  </si>
  <si>
    <t xml:space="preserve"> K.projekt K1001 03: Nabavka opreme za poslovanje</t>
  </si>
  <si>
    <t xml:space="preserve"> Program 1003:  Opće usluge i pričuva</t>
  </si>
  <si>
    <t xml:space="preserve"> Aktivnost A1003 01: Opće usluge i pričuva</t>
  </si>
  <si>
    <t>3238</t>
  </si>
  <si>
    <t>3296</t>
  </si>
  <si>
    <t xml:space="preserve">  Troškovi sudskih postupaka</t>
  </si>
  <si>
    <t xml:space="preserve"> Aktivnost A1004 02: Ostali financijski poslovi</t>
  </si>
  <si>
    <t xml:space="preserve"> Program 1005:  Organiziranje i provođenje zaštite i spašavanja</t>
  </si>
  <si>
    <t xml:space="preserve"> Aktivnost A1005 01: Protupožarna zaštita</t>
  </si>
  <si>
    <t xml:space="preserve"> Aktivnost A1005 02: Donacije DVD-u Hvar</t>
  </si>
  <si>
    <t xml:space="preserve"> Aktivnost A1005 03:  Sustav zaštite i spašavanja</t>
  </si>
  <si>
    <t xml:space="preserve"> Aktivnost A1005 04:  Donacije Gorskoj službi spašavanja</t>
  </si>
  <si>
    <t xml:space="preserve">  Ostale usluge (energetske usluge)</t>
  </si>
  <si>
    <t xml:space="preserve"> Aktivnost A1006 01: Održ. uredskih i poslov. objekata</t>
  </si>
  <si>
    <t xml:space="preserve"> K.Projekt K1006 02: Adaptacija i dogradnja zgrade Zakaštil</t>
  </si>
  <si>
    <t xml:space="preserve">  Dodatna ulaganja na poslov.objektu Zakaštil</t>
  </si>
  <si>
    <t xml:space="preserve"> Program 1007: Poticaj razvoju poduzetništva</t>
  </si>
  <si>
    <t xml:space="preserve"> T.projekt T1007 01: Subvencije u poljoprivredi</t>
  </si>
  <si>
    <t xml:space="preserve"> Aktivnost A1008 01: Održavanje cesta i prometnica</t>
  </si>
  <si>
    <t xml:space="preserve"> K.projekt K1008 02: Kupnja zemljišta za prometnice</t>
  </si>
  <si>
    <t xml:space="preserve"> K.prijekt K1008 03: Gradnja cesta i puteva</t>
  </si>
  <si>
    <t xml:space="preserve"> Program 1009: Zaštita okoliša i gospodarenje otpadom</t>
  </si>
  <si>
    <t xml:space="preserve"> Aktivnost A1009 01: Sanacija divljih odlagališta</t>
  </si>
  <si>
    <t xml:space="preserve">  Otkup zemljišta za sanaciju odlagališta</t>
  </si>
  <si>
    <t xml:space="preserve"> Aktivnost A1009 04:  Održavanje oborinske kanalizacija</t>
  </si>
  <si>
    <t xml:space="preserve">  Kapitalna pomoć Odvodnj-Hvar za izgradnju kanalizacije</t>
  </si>
  <si>
    <t>3233</t>
  </si>
  <si>
    <t xml:space="preserve">  - Atletski klub "Hvar Marathon" Hvar</t>
  </si>
  <si>
    <t xml:space="preserve">  - Planinarsko društvo Hvar - V.Grablje</t>
  </si>
  <si>
    <t xml:space="preserve">  - Boćarski klub "Gdinj" Hvar</t>
  </si>
  <si>
    <t xml:space="preserve">  Poslovni objekat - sportski centar</t>
  </si>
  <si>
    <t xml:space="preserve">  Uredski materijal i ostali mat.rashodi</t>
  </si>
  <si>
    <t xml:space="preserve">  - Hvar Metropola mora</t>
  </si>
  <si>
    <t xml:space="preserve">  - Hvarska gradska glazba Hvar</t>
  </si>
  <si>
    <t xml:space="preserve">  - Ogranak matice Hrvatske Hvar</t>
  </si>
  <si>
    <t xml:space="preserve">  - Zajednica talijana G.F.Biondi Hvar</t>
  </si>
  <si>
    <t xml:space="preserve">  - Hvarsko pučko kazalište Hvar</t>
  </si>
  <si>
    <t xml:space="preserve">  - Plesni studio mladih Hvar</t>
  </si>
  <si>
    <t xml:space="preserve">  - Moto klub "Sunčani Jahači" Hvar</t>
  </si>
  <si>
    <t xml:space="preserve">  - Ostale udruge (neraspoređeno)</t>
  </si>
  <si>
    <t xml:space="preserve">  - Udruga "Perle" St.Grad</t>
  </si>
  <si>
    <t xml:space="preserve">  - Udruga dijaliz. i transplant. SDŽ Split</t>
  </si>
  <si>
    <t xml:space="preserve">  Tekuće donacija Crvenom križu GD Hvar</t>
  </si>
  <si>
    <t xml:space="preserve">  Službena putovanja</t>
  </si>
  <si>
    <t xml:space="preserve">  Stručno usavršavanje zaposlenika</t>
  </si>
  <si>
    <t xml:space="preserve">  Materijal i sirovine</t>
  </si>
  <si>
    <t xml:space="preserve">  Radna odjeća i obuća</t>
  </si>
  <si>
    <t>3231</t>
  </si>
  <si>
    <t xml:space="preserve">  Usluge telefona i pošte </t>
  </si>
  <si>
    <t xml:space="preserve">  Usluge tekućeg i investic.održavanja </t>
  </si>
  <si>
    <t xml:space="preserve">  Zdravstvene usluge </t>
  </si>
  <si>
    <t xml:space="preserve">  Računalne usluge </t>
  </si>
  <si>
    <t xml:space="preserve">  NAKNADE TROŠKOVA OSOBAMA IZVAN RAD.ODNOSA </t>
  </si>
  <si>
    <t xml:space="preserve">  Naknada troškova osobama izvan rad.odnosa </t>
  </si>
  <si>
    <t>3292</t>
  </si>
  <si>
    <t>3293</t>
  </si>
  <si>
    <t xml:space="preserve">  Reprezentacija </t>
  </si>
  <si>
    <t xml:space="preserve">  Troškovi održavanja Dječje olimpijade i programa Predškole</t>
  </si>
  <si>
    <t>34</t>
  </si>
  <si>
    <t xml:space="preserve">  Bankarske usluge i usl.plat.prometa</t>
  </si>
  <si>
    <t xml:space="preserve">  Uredska oprema i namještaj</t>
  </si>
  <si>
    <t xml:space="preserve">  NEMATERIJALNA PROIZVEDENA IMOVINA </t>
  </si>
  <si>
    <t xml:space="preserve">  Ulaganja u računalne programe </t>
  </si>
  <si>
    <t xml:space="preserve">  Članarine </t>
  </si>
  <si>
    <t xml:space="preserve">  Ostali nespomenuti rashodi poslovanja </t>
  </si>
  <si>
    <t xml:space="preserve">  Tekuće donacija u novcu</t>
  </si>
  <si>
    <t xml:space="preserve">  Umjetnička, literarna i znanstv.djela (el.zapisi) </t>
  </si>
  <si>
    <t>Indeks
5/4</t>
  </si>
  <si>
    <t xml:space="preserve"> POMOĆI OD IZVANPRORAČUNSKIH KORISNIKA</t>
  </si>
  <si>
    <t xml:space="preserve"> Tekuće pomoći od izvanproračunskih korisnika</t>
  </si>
  <si>
    <t xml:space="preserve"> Kapitalna pomoći od izvanproračunskih korisnika</t>
  </si>
  <si>
    <t xml:space="preserve">  - kapitalna pomoć Fonda za zaštitu okoliša </t>
  </si>
  <si>
    <t xml:space="preserve"> Kapital.pomoći proračun.korisnicima iz nenadlež.proračuna</t>
  </si>
  <si>
    <t xml:space="preserve"> 638</t>
  </si>
  <si>
    <t xml:space="preserve"> 6382</t>
  </si>
  <si>
    <t xml:space="preserve"> POMOĆI IZ DRŽ.PRORAČ.TEMELJEM PRIJENOSA EU</t>
  </si>
  <si>
    <t xml:space="preserve"> Kapit.pomoći iz držav.prorač.temeljem prijenosa iz EU</t>
  </si>
  <si>
    <t xml:space="preserve"> PRIH.OD PRODAJE NEPROIZVED. DUGUTRAJ. IMOV.</t>
  </si>
  <si>
    <t xml:space="preserve"> Članarine i norme</t>
  </si>
  <si>
    <t xml:space="preserve"> PRIMICI OD FINANC.IMOVINE I ZADUŽIVANJA</t>
  </si>
  <si>
    <t xml:space="preserve">  Oprema za ostale namjene</t>
  </si>
  <si>
    <t xml:space="preserve">  Dodatna ulaganja na Fortici, Venerandi i Galešniku</t>
  </si>
  <si>
    <t xml:space="preserve">  Poslovni objekt - srednja škola i šk.igralište</t>
  </si>
  <si>
    <t xml:space="preserve">  Dodatna ulaganja - dogradnja zgrade Dj.vrtića Hvar</t>
  </si>
  <si>
    <t xml:space="preserve"> POMOĆI IZ DRUGIH PRORAČUNA</t>
  </si>
  <si>
    <t xml:space="preserve"> 3432</t>
  </si>
  <si>
    <t xml:space="preserve"> Negativne tečajne razlike</t>
  </si>
  <si>
    <t xml:space="preserve"> 43</t>
  </si>
  <si>
    <t xml:space="preserve"> PLEMEN.METALI I OSTALE POHRANJENE VRIJED.</t>
  </si>
  <si>
    <t xml:space="preserve"> 4312</t>
  </si>
  <si>
    <t xml:space="preserve"> Pohranjene knjige, umjet.dijela i slične vrijednosti</t>
  </si>
  <si>
    <t xml:space="preserve"> 61454</t>
  </si>
  <si>
    <t xml:space="preserve"> - porez na tvrtku reklamu</t>
  </si>
  <si>
    <t>3432</t>
  </si>
  <si>
    <t xml:space="preserve">  Negativne tečajne razlike</t>
  </si>
  <si>
    <t xml:space="preserve"> K.Projekt K1006 03: Adaptacija i uređenje vile Gazzari</t>
  </si>
  <si>
    <t xml:space="preserve">  Dodatna ulaganja na poslov.objektu vila Gazzari</t>
  </si>
  <si>
    <t xml:space="preserve">  Dodatna ulaganja na poslov.objektu Dolac (Konzum)</t>
  </si>
  <si>
    <t xml:space="preserve"> Aktivnost A1007 02: Donacije Udruženju obrtnika o.Hvara</t>
  </si>
  <si>
    <t>38</t>
  </si>
  <si>
    <t>381</t>
  </si>
  <si>
    <t>3811</t>
  </si>
  <si>
    <t xml:space="preserve">  Tekuće donacije Udruženju obrtnika o.Hvara</t>
  </si>
  <si>
    <t xml:space="preserve">  Intelektualne i osobne usluge - projekti uređenja</t>
  </si>
  <si>
    <t xml:space="preserve">  - Boćarski klub "Levanda" v.Grablje</t>
  </si>
  <si>
    <t xml:space="preserve">  - Šahovsko-kartaško društvo Hvar</t>
  </si>
  <si>
    <t xml:space="preserve">  - Akademski Judo klub Hvar</t>
  </si>
  <si>
    <t xml:space="preserve">  Dodatna ulaganja na nogomet.igralištu K.Luka</t>
  </si>
  <si>
    <t xml:space="preserve">  - Savez "Platforma" Hvar</t>
  </si>
  <si>
    <t xml:space="preserve">  - Klapa Galešnik Hvar</t>
  </si>
  <si>
    <t xml:space="preserve">  - Klapa Bodulke Hvar</t>
  </si>
  <si>
    <t xml:space="preserve">  - Pjevačko društvo Hvar</t>
  </si>
  <si>
    <t xml:space="preserve">  - VGO "Primanota" Hvar</t>
  </si>
  <si>
    <t xml:space="preserve">  - Udruga kriva maslina Brusje</t>
  </si>
  <si>
    <t xml:space="preserve">  - Udruga kuhara Hvar</t>
  </si>
  <si>
    <t xml:space="preserve">  - Udruga proizvođača ljek.i aromat.bilja "HERBAE" Hvar</t>
  </si>
  <si>
    <t xml:space="preserve">  RASHODI ZA POHRANJENE VRIJEDNOSTI</t>
  </si>
  <si>
    <t xml:space="preserve">  PLEMENITI METALI I OSTALE POHRANJENE VRIJEDNOSTI</t>
  </si>
  <si>
    <t xml:space="preserve">  Pohranjene knjige, umjet.djela i ostale vrijednosti</t>
  </si>
  <si>
    <t>RASPOLOŽIVA SREDSTVA IZ PRETHODNIH GODINA</t>
  </si>
  <si>
    <t>Prihodi poslovanja</t>
  </si>
  <si>
    <t>Prihodi od prodaje nefinancijske imovine</t>
  </si>
  <si>
    <t>U K U P N O   P R I H O D I</t>
  </si>
  <si>
    <t>Rashodi poslovanja</t>
  </si>
  <si>
    <t>Rashodi za nabavu nefinancijske imovine</t>
  </si>
  <si>
    <t>U K U P N O    R A S H O D I</t>
  </si>
  <si>
    <t>RAZLIKA  -  VIŠAK / MANJAK</t>
  </si>
  <si>
    <t>Dio viška koji se raspoređuje u razdoblju</t>
  </si>
  <si>
    <t>Primici od financijske imovine i zaduživanja</t>
  </si>
  <si>
    <t>Izdaci za financijsku imovinu im otplate zajmova</t>
  </si>
  <si>
    <t>NETO FINANCIRANJE</t>
  </si>
  <si>
    <t xml:space="preserve">        Višak/manjak + raspoloživa sred.prethod.godina</t>
  </si>
  <si>
    <t>Račun</t>
  </si>
  <si>
    <t xml:space="preserve"> IZNOS NETO FINANCIRANJA</t>
  </si>
  <si>
    <t>Ukupan donos viška/manjka predhod.godina</t>
  </si>
  <si>
    <t xml:space="preserve">Izvori ID </t>
  </si>
  <si>
    <t>Opis (naziv)</t>
  </si>
  <si>
    <t>11</t>
  </si>
  <si>
    <t>Opći prihodi i primici</t>
  </si>
  <si>
    <t>Vlastiti prihodi</t>
  </si>
  <si>
    <t>31</t>
  </si>
  <si>
    <t>Prihodi za posebne namjene</t>
  </si>
  <si>
    <t>41</t>
  </si>
  <si>
    <t>Pomoći</t>
  </si>
  <si>
    <t>51</t>
  </si>
  <si>
    <t>Donacije</t>
  </si>
  <si>
    <t>61</t>
  </si>
  <si>
    <t xml:space="preserve"> U K U P N O   P R I H O D I </t>
  </si>
  <si>
    <t xml:space="preserve"> U K U P N O   R A S H O D I </t>
  </si>
  <si>
    <t>01</t>
  </si>
  <si>
    <t>Opće javne usluge</t>
  </si>
  <si>
    <t>011</t>
  </si>
  <si>
    <t>Izvršna i zakonodavna tijela, financ. i fisk.poslovi</t>
  </si>
  <si>
    <t>013</t>
  </si>
  <si>
    <t>Opće usluge</t>
  </si>
  <si>
    <t>018</t>
  </si>
  <si>
    <t>Prijenosi općeg karaktera</t>
  </si>
  <si>
    <t>03</t>
  </si>
  <si>
    <t>Javni red i sigurnost</t>
  </si>
  <si>
    <t>031</t>
  </si>
  <si>
    <t>Usluge policije</t>
  </si>
  <si>
    <t>032</t>
  </si>
  <si>
    <t>Usluge protupožarne zaštite</t>
  </si>
  <si>
    <t>036</t>
  </si>
  <si>
    <t>Rash.za jav.red i sigurnost koji nisu drugdje svrstani</t>
  </si>
  <si>
    <t>04</t>
  </si>
  <si>
    <t>Ekonomski poslovi</t>
  </si>
  <si>
    <t>045</t>
  </si>
  <si>
    <t>Promet</t>
  </si>
  <si>
    <t>047</t>
  </si>
  <si>
    <t>Ostale industrije</t>
  </si>
  <si>
    <t>05</t>
  </si>
  <si>
    <t>Zaštita okoliša</t>
  </si>
  <si>
    <t>051</t>
  </si>
  <si>
    <t>Gospodarenje otpadom</t>
  </si>
  <si>
    <t>052</t>
  </si>
  <si>
    <t>Gospodarenje otpadnim vodama</t>
  </si>
  <si>
    <t>06</t>
  </si>
  <si>
    <t>Usluge unapređenja stanovanja i zajednice</t>
  </si>
  <si>
    <t>062</t>
  </si>
  <si>
    <t>Razvoj zajednice</t>
  </si>
  <si>
    <t>063</t>
  </si>
  <si>
    <t>Opskrba vodom</t>
  </si>
  <si>
    <t>064</t>
  </si>
  <si>
    <t>Ulična rasvjeta</t>
  </si>
  <si>
    <t>066</t>
  </si>
  <si>
    <t>Rashodi stanovanja i dr.komun.pogodnosti</t>
  </si>
  <si>
    <t>07</t>
  </si>
  <si>
    <t>Zdravstvo</t>
  </si>
  <si>
    <t>072</t>
  </si>
  <si>
    <t>Službe za vanjske pacijente</t>
  </si>
  <si>
    <t>08</t>
  </si>
  <si>
    <t>Rekreacija, kultura i religija</t>
  </si>
  <si>
    <t>082</t>
  </si>
  <si>
    <t>Službe kulture</t>
  </si>
  <si>
    <t>084</t>
  </si>
  <si>
    <t>Religijske i druge službe zajednice</t>
  </si>
  <si>
    <t>09</t>
  </si>
  <si>
    <t>Obrazovanje</t>
  </si>
  <si>
    <t>091</t>
  </si>
  <si>
    <t>Predškolsko i osnovno obrazovanje</t>
  </si>
  <si>
    <t>092</t>
  </si>
  <si>
    <t>Srednjoškolsko obrazovanje</t>
  </si>
  <si>
    <t>10</t>
  </si>
  <si>
    <t>Socijalna zaštita</t>
  </si>
  <si>
    <t>101</t>
  </si>
  <si>
    <t>Bolest i invaliditet</t>
  </si>
  <si>
    <t>104</t>
  </si>
  <si>
    <t>Obitelj i djeca</t>
  </si>
  <si>
    <t>106</t>
  </si>
  <si>
    <t>Stanovanje</t>
  </si>
  <si>
    <t>107</t>
  </si>
  <si>
    <t>Socijalna pomoć stanovništvu (nije u redov.progr.)</t>
  </si>
  <si>
    <t>109</t>
  </si>
  <si>
    <t>Aktivnosi soc.zaštite koje nisu drugdje svrstani</t>
  </si>
  <si>
    <t>081</t>
  </si>
  <si>
    <t>Službe rekreacije i sporta</t>
  </si>
  <si>
    <t>042</t>
  </si>
  <si>
    <t>Poljoprivreda, šumarstvo i ribarstvo</t>
  </si>
  <si>
    <t>102</t>
  </si>
  <si>
    <t>Starost</t>
  </si>
  <si>
    <t>Tablica 1.  OPĆI DIO PRORAČUNA</t>
  </si>
  <si>
    <t>O P I S  (naziv)</t>
  </si>
  <si>
    <t>O P I S</t>
  </si>
  <si>
    <t>Izvori 11 - Opći prihodi i primici</t>
  </si>
  <si>
    <t xml:space="preserve"> Glava 00102 - Izvori 11 (opći prihodi i primici)</t>
  </si>
  <si>
    <t xml:space="preserve"> Glava 00103 - Izvori 11 (opći prihodi i primici)</t>
  </si>
  <si>
    <t xml:space="preserve"> Glava 00101 - Izvori 11 (opći prihodi i primici)</t>
  </si>
  <si>
    <t xml:space="preserve">  - tekuća pomoć HZZ-a za jav.radove </t>
  </si>
  <si>
    <t>Tablica 2.  Opći dio - PRIHODI PO EKONOMSKOJ KLASIFIKACIJI</t>
  </si>
  <si>
    <t>Tablica 3.  Opći dio - RASHODI PO EKONOMSKOJ KLASIFIKACIJI</t>
  </si>
  <si>
    <t>Tablica 4.  Opći dio - PRIHODI PREMA IZVORIMA FINANCIRANJA</t>
  </si>
  <si>
    <t>Tablica 5.  Opći dio - RASHODI PREMA IZVORIMA FINANCIRANJA</t>
  </si>
  <si>
    <t>Tablica 6.  Opći dio - RASHODI PREMA FUNCIJSKOJ KLASIFIKACIJI</t>
  </si>
  <si>
    <t>Br.
oznaka</t>
  </si>
  <si>
    <t>Tablica 7.  Opći dio -  RAČUN FINANCIRANJA PREMA EKONOMSKOJ KLASIFIKACIJI</t>
  </si>
  <si>
    <t xml:space="preserve"> Tablica 8.  Opći dio - RAČUN FINANCIRANJA - ANALITIČKI PRIKAZ</t>
  </si>
  <si>
    <t xml:space="preserve"> Tablica 9.  Opći dio - RAČUN FINANCIRANJA PREMA IZVORIMA FINANCIRANJA</t>
  </si>
  <si>
    <r>
      <rPr>
        <sz val="18"/>
        <rFont val="Arial"/>
        <family val="2"/>
      </rPr>
      <t>Tablica 10. Posebni dio -</t>
    </r>
    <r>
      <rPr>
        <sz val="18"/>
        <rFont val="Algerian"/>
        <family val="5"/>
      </rPr>
      <t xml:space="preserve"> IZVRŠENJE PO ORGANIZACIJSKOJ KLASIFIKACIJI</t>
    </r>
  </si>
  <si>
    <r>
      <rPr>
        <sz val="14"/>
        <rFont val="Arial"/>
        <family val="2"/>
      </rPr>
      <t xml:space="preserve">Tablica 11. Posebni dio </t>
    </r>
    <r>
      <rPr>
        <sz val="14"/>
        <rFont val="Algerian"/>
        <family val="5"/>
      </rPr>
      <t xml:space="preserve">- IZVRŠENJE PO PROGRAMSKOJ KLASIFIKACIJI </t>
    </r>
  </si>
  <si>
    <t xml:space="preserve">  - tekuća pomoć HZZ-a za dj.vrtić </t>
  </si>
  <si>
    <t xml:space="preserve">  - tekuća pomoć Lučke uprave</t>
  </si>
  <si>
    <t xml:space="preserve"> 3632</t>
  </si>
  <si>
    <t xml:space="preserve"> Kapitalne pomoći unutar općeg proračuna</t>
  </si>
  <si>
    <t xml:space="preserve"> 383</t>
  </si>
  <si>
    <t xml:space="preserve"> KAZNE, PENALI I NAKNADE ŠTETE</t>
  </si>
  <si>
    <t xml:space="preserve"> 3831</t>
  </si>
  <si>
    <t xml:space="preserve"> Naknade štete pravnim i fizičkim osobama</t>
  </si>
  <si>
    <t xml:space="preserve"> 65267</t>
  </si>
  <si>
    <t xml:space="preserve"> 65269</t>
  </si>
  <si>
    <t xml:space="preserve"> 66313</t>
  </si>
  <si>
    <t xml:space="preserve"> - tekuće donacije trgovačkih društava</t>
  </si>
  <si>
    <t xml:space="preserve"> 631</t>
  </si>
  <si>
    <t xml:space="preserve"> POMOĆI INOZEMNIH VLADA</t>
  </si>
  <si>
    <t xml:space="preserve"> Tekuće pomoći Inozemnih vlada</t>
  </si>
  <si>
    <t xml:space="preserve"> Prihodi od pozit. teč. razlika i razlika zbog primjene val. klauz.</t>
  </si>
  <si>
    <t xml:space="preserve"> 6419</t>
  </si>
  <si>
    <t xml:space="preserve"> 64199</t>
  </si>
  <si>
    <t xml:space="preserve"> Ostali prihodi od financijske imovine</t>
  </si>
  <si>
    <t xml:space="preserve"> -ostali prihodi od financijske imovine - Knjižnica</t>
  </si>
  <si>
    <t xml:space="preserve"> 3434</t>
  </si>
  <si>
    <t xml:space="preserve"> Ostali nesp. fin.rashodi</t>
  </si>
  <si>
    <t>096</t>
  </si>
  <si>
    <t>Dodatno usluge u obrazovanju</t>
  </si>
  <si>
    <t xml:space="preserve"> Aktivnost A1001 02: Rad gradskog vijeća
                                          i radnih tijela GV</t>
  </si>
  <si>
    <t xml:space="preserve"> Program 1011: Prostorno uređenje i unapređenje stanovanja</t>
  </si>
  <si>
    <t xml:space="preserve"> Aktivnost A1011 01: Geodetsko-katastarski poslovi</t>
  </si>
  <si>
    <t xml:space="preserve"> K.projekt K1011 02:  Planovi i projekti prostornog uređenja</t>
  </si>
  <si>
    <t xml:space="preserve"> Program 1010: Projekti strateškog razvoja i EU fondova</t>
  </si>
  <si>
    <t xml:space="preserve">  RASHODI ZA PR. DUGOTRAJNU IMOVINU</t>
  </si>
  <si>
    <t>426</t>
  </si>
  <si>
    <t xml:space="preserve">  NEMATERIJANA PROIZVEDENA IMOVINA</t>
  </si>
  <si>
    <t xml:space="preserve"> Program 1004: Financijski poslovi i fin.obveze</t>
  </si>
  <si>
    <t xml:space="preserve">  Razvojna strategija turizma</t>
  </si>
  <si>
    <t xml:space="preserve"> K.projekt K1010 03: Studija razvoja prema energ.tranziciji</t>
  </si>
  <si>
    <t xml:space="preserve">  Studija razvoja prema energetskoj tranziciji</t>
  </si>
  <si>
    <t xml:space="preserve"> K.projekt K1011 03:  Kupnja nekretnina za opće namjene
                                          i prava prvokupa</t>
  </si>
  <si>
    <t xml:space="preserve">  Otkup zemljišta </t>
  </si>
  <si>
    <t xml:space="preserve">  Ostali građevinski objekti </t>
  </si>
  <si>
    <t xml:space="preserve"> Program 1012:  Razvoj i upravljanje sustavom vodoopskrbe</t>
  </si>
  <si>
    <t xml:space="preserve"> T.projekt T1012 01: Pomoć Hvarskom vodovodu za
                                    izgradnju vodovodne mreže</t>
  </si>
  <si>
    <t xml:space="preserve"> Program 1013:  Izgradnja i održavanje javne rasvjete</t>
  </si>
  <si>
    <t xml:space="preserve"> Aktivnost A1013 01:  Održavanje javne rasvjete i troš.energije</t>
  </si>
  <si>
    <t xml:space="preserve"> K.prijekt K1013 02:  Izgradnja javne rasvjete</t>
  </si>
  <si>
    <t xml:space="preserve"> Program 1015:  Izgradnja i održavanje gradskog groblja</t>
  </si>
  <si>
    <t xml:space="preserve"> K.projekt K1015 01: Kupnja zemljišta za novo groblje </t>
  </si>
  <si>
    <t xml:space="preserve"> K.prijekt K1015 02:  Izgradnja gradskog groblja</t>
  </si>
  <si>
    <t xml:space="preserve"> Aktivnost A1015 03:  Održavanje grad.groblja i mrtvačnice                        </t>
  </si>
  <si>
    <t xml:space="preserve"> Program 1016:  Održavanje i gospodarenje obalnim pojasom</t>
  </si>
  <si>
    <t xml:space="preserve"> Aktivnost A1016 01: Održavanje obale i obalnog pojasa                        </t>
  </si>
  <si>
    <t xml:space="preserve"> Aktivnost A1016 02: Gospodarenje i čišćenje obale
                                          i obalnog pojasa                        </t>
  </si>
  <si>
    <t xml:space="preserve"> K.prijekt K1016 03:  Izgradnja lučice Križna Luka</t>
  </si>
  <si>
    <t xml:space="preserve">  Ostali građevinski objekti - luke</t>
  </si>
  <si>
    <t xml:space="preserve"> Program 1017: Zaštita, očuvanje i unapređenje zdravlja</t>
  </si>
  <si>
    <t xml:space="preserve"> Aktivnost A1017 01: Pomoć Hitnoj medicinskoj pomoći SDŽ</t>
  </si>
  <si>
    <t xml:space="preserve"> Aktivnost A1017 02: Pomoći ostalim zdravstvenim ustanovama SDŽ</t>
  </si>
  <si>
    <t xml:space="preserve"> K.prijekt K1017 03:  Izgradnja zdravstvenog centra</t>
  </si>
  <si>
    <t xml:space="preserve">  Poslovni objekt - zdravstveni centar</t>
  </si>
  <si>
    <t xml:space="preserve"> Program 1018: Razvoj sporta i rekreacije</t>
  </si>
  <si>
    <t xml:space="preserve"> Aktivnost A1018 01: Održavanje sportskih terena</t>
  </si>
  <si>
    <t xml:space="preserve"> K.projekt K1018 03:  Izgradnja sportskog centra</t>
  </si>
  <si>
    <t xml:space="preserve"> K.prijekt K1018 04:  Izgradnja sportsko-rekreacijskih terena</t>
  </si>
  <si>
    <t xml:space="preserve"> K.projekt K1018 05:  Dodatno ulaganje u nog.igralište K.Luka</t>
  </si>
  <si>
    <t xml:space="preserve"> Program 1019: Promicanje kulture</t>
  </si>
  <si>
    <t xml:space="preserve"> Aktivnost A1019 01: Hvarske ljetne priredbe</t>
  </si>
  <si>
    <t xml:space="preserve"> Aktivnost A1019 03: Donacije udrugama u kulturi</t>
  </si>
  <si>
    <t xml:space="preserve"> Aktivnost A1019 04: Pomoć Muzeju Hvarske baštine</t>
  </si>
  <si>
    <t xml:space="preserve"> Aktivnost A1019 05: Održavanje spomenika kulture</t>
  </si>
  <si>
    <t xml:space="preserve"> K.projekt K1019 06: Dodatna ulaganja na zgradi Arsenal s Fontikom</t>
  </si>
  <si>
    <t xml:space="preserve"> K.projekt K1019 07: Opremanje spomenika kulture</t>
  </si>
  <si>
    <t xml:space="preserve"> K.projekt K1019 08: Dodatna ulaganja na Palači Vukašinović</t>
  </si>
  <si>
    <t xml:space="preserve"> K.projekt K1019 09: HVAR - Tvrđava kulture</t>
  </si>
  <si>
    <t xml:space="preserve">  Dodatna ulaganja na gradskoj Loggi</t>
  </si>
  <si>
    <t xml:space="preserve"> Program 1020: Potpore vjerskim zajednicama</t>
  </si>
  <si>
    <t xml:space="preserve"> Aktivnost A1020 01: Donacije vjerskim zajednicama</t>
  </si>
  <si>
    <t xml:space="preserve"> Program 1021:  Razvoj civilnog društva</t>
  </si>
  <si>
    <t xml:space="preserve"> Aktivnost A1021 01:  Potpora političkim strankama</t>
  </si>
  <si>
    <t xml:space="preserve"> Aktivnost A1021 02:  Potpora ostalim udrugama civilnog društva</t>
  </si>
  <si>
    <t xml:space="preserve"> Program 1022: Osnovno i srednjoškolsko obrazovanje</t>
  </si>
  <si>
    <t xml:space="preserve"> Aktivnost A1022 01: Pomoći osnovnim školama</t>
  </si>
  <si>
    <t xml:space="preserve"> Aktivnost A1022 02: Potpore srednjoškol. ustanovama</t>
  </si>
  <si>
    <t xml:space="preserve"> K.Projekt K1022 03:  Izgradnja srednje škole i šk.igrališta</t>
  </si>
  <si>
    <t xml:space="preserve"> Program 1023: Socijalna skrb </t>
  </si>
  <si>
    <t xml:space="preserve"> Aktivnost A1023 01: Pomoći građanima i kućanstvima</t>
  </si>
  <si>
    <t xml:space="preserve"> Aktivnost A1023 02:  Pomoći Gradu Vukovaru za stipendije</t>
  </si>
  <si>
    <t xml:space="preserve"> Aktivnost A1023 03:  Pomoći obiteljima i djeci (stipendije)</t>
  </si>
  <si>
    <t xml:space="preserve"> Aktivnost A1023 05:  Pomoć za podmirenje troš. stanovanja</t>
  </si>
  <si>
    <t xml:space="preserve"> Aktivnost A1023 06:  Pomoć Crvenom križu GD Hvar</t>
  </si>
  <si>
    <t xml:space="preserve"> K.projekt K1023 07: Izgradnja doma za starije</t>
  </si>
  <si>
    <t xml:space="preserve">  Intelektualne i osobne usluge ( projekt uređenja i sl.)</t>
  </si>
  <si>
    <t xml:space="preserve">  Ostale usluge ( uređenja </t>
  </si>
  <si>
    <t xml:space="preserve"> T.projekt T2001 03: Uređenje dječjeg vrtića</t>
  </si>
  <si>
    <t>383</t>
  </si>
  <si>
    <t>3831</t>
  </si>
  <si>
    <t xml:space="preserve">  KAZNE, PENALI I NAKNADE ŠTETE</t>
  </si>
  <si>
    <t xml:space="preserve">  Naknade za štete pravnim i fizičkim osobama</t>
  </si>
  <si>
    <t xml:space="preserve">  Ostali materijal ( kante za otpad)</t>
  </si>
  <si>
    <t xml:space="preserve">  Tekuća pomoć Osnovnoj školi Hvar </t>
  </si>
  <si>
    <t>3632</t>
  </si>
  <si>
    <t xml:space="preserve">  Kak.pomoć unutar općeg proračuna ( donac. Bicikla)</t>
  </si>
  <si>
    <t xml:space="preserve">  Turistička zajednica Grada Hvara - tekuća donacija</t>
  </si>
  <si>
    <t xml:space="preserve">  - Udruga za mali nogomet</t>
  </si>
  <si>
    <t xml:space="preserve">  - Klapa "Pharia"</t>
  </si>
  <si>
    <t>4223</t>
  </si>
  <si>
    <t xml:space="preserve">  Oprema za grijanje, ventilaciju i hlađenje</t>
  </si>
  <si>
    <t xml:space="preserve">  Ostali neps. fin.rashodi</t>
  </si>
  <si>
    <t>Izvršeno 2019.god.</t>
  </si>
  <si>
    <t xml:space="preserve"> Tekuće pomoći pokrajine Veneto (italija)</t>
  </si>
  <si>
    <t xml:space="preserve"> 6414</t>
  </si>
  <si>
    <t xml:space="preserve"> Prihodi od zateznih kamata</t>
  </si>
  <si>
    <t xml:space="preserve"> 64143</t>
  </si>
  <si>
    <t xml:space="preserve"> -zatezne kamate iz obveznih odnosa i dr.</t>
  </si>
  <si>
    <t xml:space="preserve"> - naknada za obavljanje pokretne prodaje</t>
  </si>
  <si>
    <t xml:space="preserve"> - ostali prihodi </t>
  </si>
  <si>
    <t xml:space="preserve"> - prihodi od ostalih manifestacija</t>
  </si>
  <si>
    <t xml:space="preserve"> 66323</t>
  </si>
  <si>
    <t xml:space="preserve"> - kapitalne donacije trgovačkih društava</t>
  </si>
  <si>
    <t xml:space="preserve"> - kapitalne donacije trgovačkih društava za Grad.knjižnicu</t>
  </si>
  <si>
    <t xml:space="preserve"> U K U P N O   P R I H O D I  ( 6 + 7  +8 )</t>
  </si>
  <si>
    <t xml:space="preserve"> 4226</t>
  </si>
  <si>
    <t xml:space="preserve"> Sportska i glazbena  oprema</t>
  </si>
  <si>
    <t xml:space="preserve"> Ostale nespomenute izložbene vrijednosti</t>
  </si>
  <si>
    <t xml:space="preserve"> 423</t>
  </si>
  <si>
    <t xml:space="preserve"> PRIJEVOZNA SREDSTVA</t>
  </si>
  <si>
    <t xml:space="preserve"> 4233</t>
  </si>
  <si>
    <t xml:space="preserve"> Plovila</t>
  </si>
  <si>
    <t xml:space="preserve"> 4244</t>
  </si>
  <si>
    <t xml:space="preserve"> - prih. na temelju naknade štete od osiguranja- </t>
  </si>
  <si>
    <t xml:space="preserve"> Porez i prirez utvrđen u postupku nadzora prošle godine</t>
  </si>
  <si>
    <t xml:space="preserve"> Izvor 11 (opći prihodi i primici)</t>
  </si>
  <si>
    <t xml:space="preserve"> Izvor 21 (vlastiti prihodi)</t>
  </si>
  <si>
    <t xml:space="preserve"> Izvor 31 (prihodi za posebne namjene)</t>
  </si>
  <si>
    <t xml:space="preserve"> Izvor 41 (pomoći)</t>
  </si>
  <si>
    <t xml:space="preserve"> Izvor 51 (donacije)</t>
  </si>
  <si>
    <t>Izvor 61 (prihodi od nefinanc.imovine)</t>
  </si>
  <si>
    <t xml:space="preserve"> Ukupni izvori Aktivnost A1001 02</t>
  </si>
  <si>
    <t xml:space="preserve"> Ukupni izvori Aktivnost A1001 01</t>
  </si>
  <si>
    <t>423</t>
  </si>
  <si>
    <t>4233</t>
  </si>
  <si>
    <t xml:space="preserve">  Plovila - brod CABIN</t>
  </si>
  <si>
    <t xml:space="preserve"> Ukupni izvori Aktivnost A1002 01</t>
  </si>
  <si>
    <t xml:space="preserve"> Ukupni izvori Aktivnost A1003 01</t>
  </si>
  <si>
    <t xml:space="preserve"> Ukupni izvori Aktivnost A1004 02</t>
  </si>
  <si>
    <t xml:space="preserve"> Ukupni izvori Aktivnost A1005 01</t>
  </si>
  <si>
    <t xml:space="preserve"> Ukupni izvori Aktivnost A1005 02</t>
  </si>
  <si>
    <t xml:space="preserve"> Ukupni izvori Aktivnost A1005 03</t>
  </si>
  <si>
    <t xml:space="preserve"> Ukupni izvori Aktivnost A1005 04</t>
  </si>
  <si>
    <t xml:space="preserve"> Ukupni izvori Aktivnost A1005 05</t>
  </si>
  <si>
    <t xml:space="preserve"> Aktivnost A1005 05:  Usluge policije i pomoć komunalnog redarstva</t>
  </si>
  <si>
    <t xml:space="preserve"> Ukupni izvori Aktivnost A1006 01</t>
  </si>
  <si>
    <t xml:space="preserve"> Ukupni izvori K projekt K1006 02</t>
  </si>
  <si>
    <t xml:space="preserve"> Ukupni izvori K.projekt K1006 03</t>
  </si>
  <si>
    <t xml:space="preserve"> Ukupni izvori K.projekt  K1006 04</t>
  </si>
  <si>
    <t xml:space="preserve"> Ukupni izvori T.projekt T1007 01</t>
  </si>
  <si>
    <t xml:space="preserve"> Ukupni izvori Aktivnost A1008 01</t>
  </si>
  <si>
    <t xml:space="preserve"> Ukupni izvori K.projekt  K1008 02</t>
  </si>
  <si>
    <t xml:space="preserve"> Ukupni izvori K.projekt  K1008 03</t>
  </si>
  <si>
    <t xml:space="preserve"> Ukupni izvori Aktivnost A1009 01</t>
  </si>
  <si>
    <t xml:space="preserve"> Ukupni izvori T.projekt T1009 02</t>
  </si>
  <si>
    <t xml:space="preserve"> Ukupni izvori K.projekt  K1009 03</t>
  </si>
  <si>
    <t xml:space="preserve"> Ukupni izvori Aktivnost A1009 04</t>
  </si>
  <si>
    <t xml:space="preserve"> Ukupni izvori T.projekt T1009 05</t>
  </si>
  <si>
    <t xml:space="preserve"> T.projekt T1009 05: Pomoć Odvodnji-Hvar za izgradnju
                                        fekalne kanalizacije</t>
  </si>
  <si>
    <t xml:space="preserve"> K.projekt K1009 06: Izgradnja oborinske odvodnje</t>
  </si>
  <si>
    <t xml:space="preserve"> Ukupni izvori K.projekt  K1009 06</t>
  </si>
  <si>
    <t xml:space="preserve">  Ostali građ.objekti- oborinska odvodnja</t>
  </si>
  <si>
    <t xml:space="preserve"> Aktivnost A1009 07:  Nabava materijala i edukacija građana za 
                                           odvajanje otpada</t>
  </si>
  <si>
    <t xml:space="preserve"> K.projekt K1010 01: Razvojna strategija turizma i studija utjecaja 
na okoliš</t>
  </si>
  <si>
    <t xml:space="preserve"> Ukupni izvori K.projekt  K1010 01</t>
  </si>
  <si>
    <t xml:space="preserve"> Ukupni izvori K.projekt  K1010 03</t>
  </si>
  <si>
    <t xml:space="preserve"> Ukupni izvori Aktivnost A1011 01</t>
  </si>
  <si>
    <t xml:space="preserve"> Ukupni izvori K.projekt  K1011 03</t>
  </si>
  <si>
    <t xml:space="preserve"> K.projekt K1011 04: Kupnja nekretnina na Trgu 
                                          arka Miličića- tržnica</t>
  </si>
  <si>
    <t xml:space="preserve"> Ukupni izvori K.projekt  K1011 04</t>
  </si>
  <si>
    <t xml:space="preserve"> Aktivnost A1011 05: Uređenje Etno-eko sela</t>
  </si>
  <si>
    <t xml:space="preserve"> Ukupni izvori Aktivnost A1011 05</t>
  </si>
  <si>
    <t xml:space="preserve"> Aktivnost A1011 06:  Izgradnja nove benzinske postaje                                          </t>
  </si>
  <si>
    <t xml:space="preserve"> Ukupni izvori Akrivnost  A1011 06</t>
  </si>
  <si>
    <t xml:space="preserve"> Ukupni izvori T.projekt T1012 01</t>
  </si>
  <si>
    <t xml:space="preserve"> Ukupni izvori Akrivnost  A1013 01</t>
  </si>
  <si>
    <t xml:space="preserve"> Ukupni izvori K.projekt  K1013 02</t>
  </si>
  <si>
    <t xml:space="preserve"> Ukupni izvori Akrivnost  A1014 01</t>
  </si>
  <si>
    <t xml:space="preserve"> Ukupni izvori K.projekt  K1014 03</t>
  </si>
  <si>
    <t xml:space="preserve"> Ukupni izvori K.projekt  K1014 04</t>
  </si>
  <si>
    <t xml:space="preserve"> K.prijekt K1014 05:  Izgradnja i implementacija IP mreže </t>
  </si>
  <si>
    <t xml:space="preserve"> Ukupni izvori K.projekt  K1014 05</t>
  </si>
  <si>
    <t xml:space="preserve"> K.prijekt K1014 04:  Uređenje Trga Sv. Stjepana</t>
  </si>
  <si>
    <t xml:space="preserve"> Ukupni izvori K.projekt  K1015 01</t>
  </si>
  <si>
    <t xml:space="preserve"> Ukupni izvori K.projekt  K1015 02</t>
  </si>
  <si>
    <t xml:space="preserve"> Ukupni izvori Aktivnost A1015 03</t>
  </si>
  <si>
    <t xml:space="preserve"> Ukupni izvori Aktivnost A1016 01</t>
  </si>
  <si>
    <t xml:space="preserve"> Ukupni izvori Aktivnost A1016 02</t>
  </si>
  <si>
    <t xml:space="preserve"> Ukupni izvori K.projekt  K1016 03</t>
  </si>
  <si>
    <t xml:space="preserve"> Ukupni izvori Aktivnost A1017 01</t>
  </si>
  <si>
    <t xml:space="preserve"> Ukupni izvori Aktivnost A1017 02</t>
  </si>
  <si>
    <t xml:space="preserve"> Ukupni izvori K.projekt  K1017 03</t>
  </si>
  <si>
    <t xml:space="preserve"> Ukupni izvori Aktivnost A1018 01</t>
  </si>
  <si>
    <t xml:space="preserve"> Ukupni izvori Aktivnost A1018 02</t>
  </si>
  <si>
    <t xml:space="preserve"> Ukupni izvori K.projekt  K1018 03</t>
  </si>
  <si>
    <t xml:space="preserve"> Ukupni izvori K.projekt  K1018 04</t>
  </si>
  <si>
    <t xml:space="preserve"> Ukupni izvori K.projekt  K1018 05</t>
  </si>
  <si>
    <t xml:space="preserve"> Ukupni izvori Aktivnost A1019 01</t>
  </si>
  <si>
    <t xml:space="preserve">  Usluga telefona, pošte i prijevoza</t>
  </si>
  <si>
    <t xml:space="preserve"> Ukupni izvori Aktivnost A1019 02</t>
  </si>
  <si>
    <t xml:space="preserve"> Aktivnost A1019 02: Dani  hvarskog kazalište</t>
  </si>
  <si>
    <t xml:space="preserve"> Ukupni izvori Aktivnost A1019 03</t>
  </si>
  <si>
    <t xml:space="preserve">  - Glazbeni studio Hvar</t>
  </si>
  <si>
    <t xml:space="preserve"> Ukupni izvori Aktivnost A1019 04</t>
  </si>
  <si>
    <t xml:space="preserve"> Ukupni izvori Aktivnost A1019 05</t>
  </si>
  <si>
    <t xml:space="preserve"> Ukupni izvori K.projekt  K1019 06</t>
  </si>
  <si>
    <t xml:space="preserve"> Ukupni izvori K.projekt  K1019 07</t>
  </si>
  <si>
    <t xml:space="preserve"> Ukupni izvori K.projekt  K1019 08</t>
  </si>
  <si>
    <t xml:space="preserve"> Ukupni izvori K.projekt  K1019 10</t>
  </si>
  <si>
    <t xml:space="preserve"> K.projekt K1019 10: Dodatna ulaganja na gradskoj Loggi i kuli sat</t>
  </si>
  <si>
    <t xml:space="preserve"> Ukupni izvori Aktivnost A1020 01</t>
  </si>
  <si>
    <t xml:space="preserve"> Ukupni izvori Aktivnost A1021 01</t>
  </si>
  <si>
    <t xml:space="preserve"> Ukupni izvori Aktivnost A1021 02</t>
  </si>
  <si>
    <t xml:space="preserve">  - Udruga Vita Pharos</t>
  </si>
  <si>
    <t xml:space="preserve"> Ukupni izvori Aktivnost A1022 02</t>
  </si>
  <si>
    <t xml:space="preserve"> Ukupni izvori Aktivnost A1022 01</t>
  </si>
  <si>
    <t xml:space="preserve"> Ukupni izvori Aktivnost A1023 01</t>
  </si>
  <si>
    <t xml:space="preserve"> Ukupni izvori Aktivnost A1023 02</t>
  </si>
  <si>
    <t xml:space="preserve"> Ukupni izvori Aktivnost A1023 03</t>
  </si>
  <si>
    <t xml:space="preserve"> Ukupni izvori Aktivnost A1023 04</t>
  </si>
  <si>
    <t xml:space="preserve">  - Udruga osoba s invaliditetom o. Hvara</t>
  </si>
  <si>
    <t xml:space="preserve">  - Udruga HVIDR-A o. Hvara</t>
  </si>
  <si>
    <t xml:space="preserve"> Ukupni izvori Aktivnost A1023 06</t>
  </si>
  <si>
    <t xml:space="preserve"> Ukupni izvori Aktivnost A1023 05</t>
  </si>
  <si>
    <t xml:space="preserve"> Ukupni izvori Aktivnost A1023 07</t>
  </si>
  <si>
    <t xml:space="preserve"> Ukupni izvori Aktivnost A2001 01</t>
  </si>
  <si>
    <t xml:space="preserve">  Ostale naknade troškvoa zaposlenima</t>
  </si>
  <si>
    <t xml:space="preserve"> Ukupni izvori Aktivnost A3001 01</t>
  </si>
  <si>
    <t xml:space="preserve"> Ukupni izvori Aktivnost A3001 02</t>
  </si>
  <si>
    <t xml:space="preserve">   RAZDJEL  001:   PREDSTAVNIČKA I IZVRŠNA TIJELA GRADA,
                                 TE PRORAČUNSKI KORISNICI GRADSKOG PRORAČUNA</t>
  </si>
  <si>
    <t xml:space="preserve"> Program 1002:  Prigodni kulturni-zabavni programi</t>
  </si>
  <si>
    <t xml:space="preserve"> K.Projekt K1006 04: Rekonstrukcija posl.objekta na Trgu Marka Miličića</t>
  </si>
  <si>
    <t xml:space="preserve"> Program 1008: Izgradnja i održavanje cesta i prometnica</t>
  </si>
  <si>
    <t xml:space="preserve"> T.projekt T1014 02:  Pomoć Komunalnom za kupnju uređaja i
                                     opreme za čišćenje i zbrinjavanja otpada na JP</t>
  </si>
  <si>
    <t>POLUGODIŠNJI IZVJEŠTAJ O IZVRŠENJU PRORAČUNA</t>
  </si>
  <si>
    <t>Izvorni Plan
za 2020.g.</t>
  </si>
  <si>
    <t xml:space="preserve">  - kapitalna pomoć Hrvatstkih voda za oborinsku odvodnju</t>
  </si>
  <si>
    <t xml:space="preserve">  - tekuća pomoć Minist.kulture za Ustanovu u kulturi</t>
  </si>
  <si>
    <t xml:space="preserve"> 63622</t>
  </si>
  <si>
    <t>65268</t>
  </si>
  <si>
    <t xml:space="preserve"> - ostali prihodi za posebne namjene- sufin.građana za groblje</t>
  </si>
  <si>
    <t xml:space="preserve"> - prihodi od ulazaka u  kazalištu i Arsenal- Ustanova u kulturi</t>
  </si>
  <si>
    <t xml:space="preserve"> - tekuće donacije neprofitnih organizacija-Ustanova u kulturi</t>
  </si>
  <si>
    <t xml:space="preserve"> 84</t>
  </si>
  <si>
    <t xml:space="preserve"> PRIMLJENI KREDITI I ZAJMOVI OD KREDITNIH I 
 OSTALIH FINANCIJSKIH INSTITUCIJA IZVAN JAVNOG 
 SEKTORA</t>
  </si>
  <si>
    <t xml:space="preserve"> 844</t>
  </si>
  <si>
    <t>PRIMICI OD ZADUŽENJA</t>
  </si>
  <si>
    <t xml:space="preserve"> 8443</t>
  </si>
  <si>
    <r>
      <t xml:space="preserve"> </t>
    </r>
    <r>
      <rPr>
        <sz val="7"/>
        <rFont val="Arial"/>
        <family val="2"/>
      </rPr>
      <t>Primljeni krediti od tuzemnih kreditnih institucija 
  izvan javnog sektora</t>
    </r>
  </si>
  <si>
    <t xml:space="preserve"> 632</t>
  </si>
  <si>
    <t>TEKUĆE POMOĆI OD MEĐUNARODNIH ORGANIZACIJA</t>
  </si>
  <si>
    <t xml:space="preserve"> 6323</t>
  </si>
  <si>
    <t xml:space="preserve"> Tekuće pomoći od institucija i tijela EU</t>
  </si>
  <si>
    <t xml:space="preserve"> 63231</t>
  </si>
  <si>
    <t xml:space="preserve"> 342</t>
  </si>
  <si>
    <t xml:space="preserve"> KAMATE NA PRIMLJENE ZAJMOVE I KREDITE</t>
  </si>
  <si>
    <t xml:space="preserve"> 3423</t>
  </si>
  <si>
    <r>
      <t xml:space="preserve"> </t>
    </r>
    <r>
      <rPr>
        <sz val="8"/>
        <rFont val="Arial"/>
        <family val="2"/>
      </rPr>
      <t>Kamate na primlj.kredite i zajmove od kreditnih i ostalih
 fin. Institucija izvan jav.sektora</t>
    </r>
  </si>
  <si>
    <t xml:space="preserve"> 431</t>
  </si>
  <si>
    <t xml:space="preserve"> IZDACI ZA FINANCIJSKU IMOVINU I OTPLATE ZAJMOVA</t>
  </si>
  <si>
    <t xml:space="preserve"> 54</t>
  </si>
  <si>
    <t xml:space="preserve"> PRIMICI OD ZADUŽENJA</t>
  </si>
  <si>
    <t xml:space="preserve"> 544</t>
  </si>
  <si>
    <t xml:space="preserve"> OTPLATA GLAVNICE PRIMLJNIH KREDITA I ZAJMOVA 
OD KREDITNIH I OSTALIH FIN.INSTITUCIJA IZVAN 
JAVNOG SEKTORA</t>
  </si>
  <si>
    <t xml:space="preserve"> 5443</t>
  </si>
  <si>
    <t xml:space="preserve"> Otplata glavnice primljenih kredita od tuzemnih kreditnih 
 institucija izvan javnog sektora</t>
  </si>
  <si>
    <t xml:space="preserve"> U K U P N O   R A S H O D I   ( 3 + 4 + 5 )</t>
  </si>
  <si>
    <t>Hvar, 20.08.2020.god.</t>
  </si>
  <si>
    <t>GRADA HVARA ZA 2020. GODINU</t>
  </si>
  <si>
    <t>Izvršeno 2020.god.</t>
  </si>
  <si>
    <t xml:space="preserve"> 63612</t>
  </si>
  <si>
    <t xml:space="preserve"> - prihodi od Hvarskih ljetnih priredbi</t>
  </si>
  <si>
    <t xml:space="preserve"> 83</t>
  </si>
  <si>
    <t>PRIMICI OD PRODAJE DIONICA I UDJELA U GLAVNICI</t>
  </si>
  <si>
    <t xml:space="preserve"> 832</t>
  </si>
  <si>
    <t xml:space="preserve"> PRIMICI OD PROD.DIO.I UDJ.U GLAV.TR.DR. U J.SEKTORU</t>
  </si>
  <si>
    <t xml:space="preserve"> 8321</t>
  </si>
  <si>
    <t xml:space="preserve"> Dionice i udjeli u glavnici tr.dr.u jav.sektoru</t>
  </si>
  <si>
    <t xml:space="preserve"> 3113</t>
  </si>
  <si>
    <t xml:space="preserve"> Plaće za prekovremeni rad</t>
  </si>
  <si>
    <t xml:space="preserve"> - tekuće donacije neprofitnih organizacija- Grad</t>
  </si>
  <si>
    <t xml:space="preserve">  - tekuća pomoć Županije SDŽ za knjižnicu</t>
  </si>
  <si>
    <t xml:space="preserve"> 6312</t>
  </si>
  <si>
    <t xml:space="preserve"> 63121</t>
  </si>
  <si>
    <t>Izvorni Plan
za 2020.god.</t>
  </si>
  <si>
    <t xml:space="preserve"> Aktivnost A1002 01: Prigodni kulturni-zabavni programi, priredbe,
                                          koncerti, predstave  i sl.</t>
  </si>
  <si>
    <t xml:space="preserve"> Aktivnost A1004 01: Izdaci po zajmovima i jamstvima</t>
  </si>
  <si>
    <t>54</t>
  </si>
  <si>
    <t xml:space="preserve">  IZDACI ZA OTPLATU GLAVNICE PRIMLJENIH KREDITA I ZAJMOVA</t>
  </si>
  <si>
    <t>544</t>
  </si>
  <si>
    <t xml:space="preserve">  OTPLATE GLAVNICE PRIMLJENIH KREDITA I ZAJMOVA 
  OD KREDITNIH I OSTALIH FIN.INSTITUCIJA IZVAN JAVNOG SEKTORA</t>
  </si>
  <si>
    <t>5443</t>
  </si>
  <si>
    <t xml:space="preserve">  Otplate glavnice primljenih kredita od tuzemnih kreditnih institucija
  izvan javnog sektora</t>
  </si>
  <si>
    <t>342</t>
  </si>
  <si>
    <t xml:space="preserve">  KAMATE NA PRIMLJENE KREDITE I ZAJMOVE</t>
  </si>
  <si>
    <t>3423</t>
  </si>
  <si>
    <t xml:space="preserve">  Kamate na primljene kredite i zajmove</t>
  </si>
  <si>
    <t xml:space="preserve"> Ukupni izvori Aktivnost A1004 01</t>
  </si>
  <si>
    <t xml:space="preserve"> Program 1006: Održavanje, dogradnja i
                               adaptacija poslovnih objekata</t>
  </si>
  <si>
    <t xml:space="preserve"> T.Projekt T1006 05: Uređenje zgrade stare škole u Velom Grablju</t>
  </si>
  <si>
    <t xml:space="preserve"> Ukupni izvori T.projekt  K1006 05</t>
  </si>
  <si>
    <t xml:space="preserve"> K.projekt K1007 03: Kupnja zemljišta za poslovno-gospodarsku zonu</t>
  </si>
  <si>
    <t xml:space="preserve"> Ukupni izvori K.projekt  K1007 03</t>
  </si>
  <si>
    <t xml:space="preserve"> Ukupni izvori Aktivnost 1007 02</t>
  </si>
  <si>
    <t xml:space="preserve"> T.projekt T1009 02: Pomoć Komunalnom za sanacija kom.
                                     odlagališta, izgradnju reciklažnog dvorišta i sortirnice</t>
  </si>
  <si>
    <t xml:space="preserve"> Ukupni izvori Aktivnost A1009 07</t>
  </si>
  <si>
    <t xml:space="preserve"> K.projekt K1009 03: Kupnja zemljišta za sanaciju odlagališta
                                          i izgradnju reciklažnog dvoriša i sortirnice </t>
  </si>
  <si>
    <t>IZVORNI PLAN
za 2020.god.</t>
  </si>
  <si>
    <t>IZVRŠENO
u 2020.god.</t>
  </si>
  <si>
    <t>Izvršeno u 2020.god.</t>
  </si>
  <si>
    <t>71</t>
  </si>
  <si>
    <t>Namjenski primici</t>
  </si>
  <si>
    <t>Namjenski primci</t>
  </si>
  <si>
    <t xml:space="preserve"> PRIMICI OD ZADUŽIVANJA</t>
  </si>
  <si>
    <t xml:space="preserve"> PRIMLJENI KREDITI I ZAJMOVI OD KREDITNIH I OSTALIH 
 FINANCIJSKIH INSTITUCIJA IZVAN JAVNOG SEKTORA</t>
  </si>
  <si>
    <t xml:space="preserve"> PRIMICI OD PRODAJE DIONICA I UDJELA U GLAVNICI</t>
  </si>
  <si>
    <t xml:space="preserve"> Dionice i udjeli u glavnici trgovačkih društava u javnom sektoru</t>
  </si>
  <si>
    <t xml:space="preserve"> PRIMICI OD FINANCIJSKE IMOVINE I ZADUŽIVANJA</t>
  </si>
  <si>
    <t xml:space="preserve"> PRIMICI OD PRODAJE DIONICA I UDJELA U GLAVNICI
 TRGOVAČKIH DRUŠTAVA U JAVNOM SEKTORU</t>
  </si>
  <si>
    <t xml:space="preserve"> Primljeni krediti od tuzemnih kreditnih insitucija izvan javnog sektora</t>
  </si>
  <si>
    <t xml:space="preserve"> IZDACI ZA OTPLATU GLAVNICE PRIMLJENIH KREDITA I ZAJMOVA</t>
  </si>
  <si>
    <t xml:space="preserve"> OTPLATA GLAVNICE PRIMLJENIH KREDITA I ZAJMOVA OD 
 KREDITNIH I OSTALIH FINANCIJSKIH INSTITUCIJA IZVAN JAVNOG SEKTORA</t>
  </si>
  <si>
    <t xml:space="preserve"> Oplata glavnice primljenih kredita od tuzemnih kreditnih insitucija izvan javnog sektora</t>
  </si>
  <si>
    <t xml:space="preserve"> 83212</t>
  </si>
  <si>
    <t xml:space="preserve"> Dionice i udjeli u glavnici trgovačkih društava u javnom sektoru- 
 povrat udjela od Eko Hvar j.t.d.</t>
  </si>
  <si>
    <t>UKUPNI PRIMICI</t>
  </si>
  <si>
    <t>UKUPNI IZDACI</t>
  </si>
  <si>
    <t>81</t>
  </si>
  <si>
    <t>Izvori 81 - Namjenski primici</t>
  </si>
  <si>
    <t>Izvori 81 - Namjenski primci</t>
  </si>
  <si>
    <t>Prihodi od prodaje ili zamjene nefinancijske 
imovine i naknade s naslova osiguranja</t>
  </si>
  <si>
    <t>Indeks
5/3</t>
  </si>
  <si>
    <t xml:space="preserve">  Glava: 00104</t>
  </si>
  <si>
    <t xml:space="preserve">   USTANOVA U KULTURI                </t>
  </si>
  <si>
    <t>3113</t>
  </si>
  <si>
    <t>Plaće za prekovremeni rad</t>
  </si>
  <si>
    <t xml:space="preserve"> Izvor 31 (vlastiti prihodi)</t>
  </si>
  <si>
    <t xml:space="preserve"> Izvor 41 (prihodi za posebne namjene)</t>
  </si>
  <si>
    <t xml:space="preserve"> Glava 00101 - Izvori 31 (vlastiti prihodi)</t>
  </si>
  <si>
    <t xml:space="preserve"> Glava 00101 - Izvori 41 (prihodi za posebne namjene)</t>
  </si>
  <si>
    <t xml:space="preserve"> Glava 00101 - Izvori 51 (pomoći)</t>
  </si>
  <si>
    <t xml:space="preserve"> Glava 00101 - Izvori 61 (donacije)</t>
  </si>
  <si>
    <t xml:space="preserve"> Glava 00101 - Izvori 71 (prihodi od nefinanc.imovine)</t>
  </si>
  <si>
    <t xml:space="preserve"> Glava 00101 - Izvori 81 (namjenski primici)</t>
  </si>
  <si>
    <t xml:space="preserve"> Izvor 51 (pomoći)</t>
  </si>
  <si>
    <t xml:space="preserve"> Izvor 61 (donacije)</t>
  </si>
  <si>
    <t xml:space="preserve"> Izvor 71 (prihodi od nefinanc.imovine)</t>
  </si>
  <si>
    <t xml:space="preserve"> Izvor 81 (namjenski primici)</t>
  </si>
  <si>
    <t>Indeks
3/2</t>
  </si>
  <si>
    <t>Izvor 71 (prihodi od nefinanc.imovine)</t>
  </si>
  <si>
    <t xml:space="preserve"> Ukupni izvori K.projekt  K1011 02</t>
  </si>
  <si>
    <t xml:space="preserve"> Program 1014:  Izgradnja i održavanje površina javne namjene</t>
  </si>
  <si>
    <t xml:space="preserve"> Aktivnost A1014 01: Čišćenje i održavanje površina javne namjene                        </t>
  </si>
  <si>
    <t xml:space="preserve"> K.prijekt K1014 03:  Izgradnja površina javne namjene</t>
  </si>
  <si>
    <t>Indeks
4/2</t>
  </si>
  <si>
    <t xml:space="preserve"> Aktivnost A1018 02: Donacije sportskom savezu</t>
  </si>
  <si>
    <t xml:space="preserve">  - Zajednica sportskih udruga grada Hvara</t>
  </si>
  <si>
    <t xml:space="preserve">  Sportsko rek. tereni na JP</t>
  </si>
  <si>
    <t xml:space="preserve"> Aktivnost A1023 04: Pomoć udrugama osoba s invalid. te udrugama 
 u području zdr.skrbi</t>
  </si>
  <si>
    <t xml:space="preserve"> Glava 00102 - Izvori 31 (vlastiti prihodi)</t>
  </si>
  <si>
    <t xml:space="preserve"> Glava 00102 - Izvori 41 (prihodi za posebne namjene)</t>
  </si>
  <si>
    <t xml:space="preserve"> Glava 00102 - Izvori 51 (pomoći)</t>
  </si>
  <si>
    <t xml:space="preserve"> Glava 00102 - Izvori 61 (donacije)</t>
  </si>
  <si>
    <t xml:space="preserve"> Glava 00104 - Izvori 11 (opći prihodi i primici)</t>
  </si>
  <si>
    <t xml:space="preserve"> Glava 00104 - Izvori 31 (vlastiti prihodi)</t>
  </si>
  <si>
    <t xml:space="preserve"> Glava 00104 - Izvori 41 (prihodi za posebne namjene)</t>
  </si>
  <si>
    <t xml:space="preserve"> Glava 00104 - Izvori 51 (pomoći)</t>
  </si>
  <si>
    <t xml:space="preserve"> Glava 00104 - Izvori 61 (donacije)</t>
  </si>
  <si>
    <t xml:space="preserve"> Program 4001:   Kulturna djelatnost</t>
  </si>
  <si>
    <t xml:space="preserve"> Aktivnost A4001 01: Stručna, administrat. i izvršna tijela </t>
  </si>
  <si>
    <t xml:space="preserve"> Ukupni izvori Aktivnost A4001 01</t>
  </si>
  <si>
    <t xml:space="preserve"> GLAVA 00104:   USTANOVA U KULTURI</t>
  </si>
  <si>
    <t xml:space="preserve"> Glava 00103 - Izvori 31 (vlastiti prihodi)</t>
  </si>
  <si>
    <t xml:space="preserve"> Glava 00103 - Izvori 51 (pomoći)</t>
  </si>
  <si>
    <t xml:space="preserve"> Glava 00103 - Izvori 61 (donacije)</t>
  </si>
  <si>
    <t xml:space="preserve"> Glava 00103 - Izvori 41 (prihod za posebne namjene)</t>
  </si>
  <si>
    <t>3294</t>
  </si>
  <si>
    <t xml:space="preserve">  Članarine</t>
  </si>
  <si>
    <t xml:space="preserve"> Ukupni izvori K.projekt K1001 03</t>
  </si>
  <si>
    <t xml:space="preserve"> Ukupni izvori K.projekt  K 2001 02</t>
  </si>
  <si>
    <t xml:space="preserve"> K.Projekt K2001 02: Dodat.ulaganje na zgradi i dvorištu Dječjeg vrtića</t>
  </si>
  <si>
    <t xml:space="preserve"> K.projekt K1010 02:  Projekt pametnog grada</t>
  </si>
  <si>
    <t xml:space="preserve">  Projekt pametnog grada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</si>
</sst>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6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name val="Algerian"/>
      <family val="5"/>
    </font>
    <font>
      <b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lgerian"/>
      <family val="5"/>
    </font>
    <font>
      <sz val="7"/>
      <name val="Arial"/>
      <family val="2"/>
    </font>
    <font>
      <b/>
      <sz val="16"/>
      <name val="Algerian"/>
      <family val="5"/>
    </font>
    <font>
      <b/>
      <sz val="7"/>
      <name val="Algerian"/>
      <family val="5"/>
    </font>
    <font>
      <b/>
      <sz val="7"/>
      <name val="Arial"/>
      <family val="2"/>
    </font>
    <font>
      <sz val="9"/>
      <name val="Algerian"/>
      <family val="5"/>
    </font>
    <font>
      <b/>
      <sz val="9"/>
      <color indexed="8"/>
      <name val="Arial"/>
      <family val="2"/>
    </font>
    <font>
      <sz val="14"/>
      <name val="Algerian"/>
      <family val="5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i/>
      <sz val="7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6" fillId="28" borderId="2" applyNumberFormat="0" applyAlignment="0" applyProtection="0"/>
    <xf numFmtId="0" fontId="47" fillId="28" borderId="3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31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4" fillId="7" borderId="10" xfId="0" applyFont="1" applyFill="1" applyBorder="1" applyAlignment="1">
      <alignment vertical="center"/>
    </xf>
    <xf numFmtId="0" fontId="1" fillId="7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7" fillId="7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49" fontId="7" fillId="7" borderId="10" xfId="0" applyNumberFormat="1" applyFont="1" applyFill="1" applyBorder="1" applyAlignment="1">
      <alignment horizontal="left"/>
    </xf>
    <xf numFmtId="0" fontId="7" fillId="7" borderId="10" xfId="0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49" fontId="7" fillId="7" borderId="10" xfId="0" applyNumberFormat="1" applyFont="1" applyFill="1" applyBorder="1" applyAlignment="1">
      <alignment/>
    </xf>
    <xf numFmtId="0" fontId="7" fillId="7" borderId="10" xfId="0" applyFont="1" applyFill="1" applyBorder="1" applyAlignment="1">
      <alignment/>
    </xf>
    <xf numFmtId="0" fontId="5" fillId="7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5" fillId="0" borderId="0" xfId="0" applyFont="1" applyAlignment="1">
      <alignment/>
    </xf>
    <xf numFmtId="3" fontId="7" fillId="10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4" fontId="10" fillId="34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indent="1"/>
    </xf>
    <xf numFmtId="0" fontId="11" fillId="34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center" wrapText="1"/>
    </xf>
    <xf numFmtId="49" fontId="10" fillId="34" borderId="10" xfId="0" applyNumberFormat="1" applyFont="1" applyFill="1" applyBorder="1" applyAlignment="1">
      <alignment vertical="center"/>
    </xf>
    <xf numFmtId="49" fontId="10" fillId="34" borderId="10" xfId="0" applyNumberFormat="1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3" fontId="13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7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/>
    </xf>
    <xf numFmtId="0" fontId="13" fillId="34" borderId="11" xfId="0" applyFont="1" applyFill="1" applyBorder="1" applyAlignment="1">
      <alignment horizontal="center" vertical="center" wrapText="1"/>
    </xf>
    <xf numFmtId="4" fontId="16" fillId="7" borderId="10" xfId="0" applyNumberFormat="1" applyFont="1" applyFill="1" applyBorder="1" applyAlignment="1">
      <alignment/>
    </xf>
    <xf numFmtId="0" fontId="17" fillId="0" borderId="0" xfId="0" applyFont="1" applyAlignment="1">
      <alignment/>
    </xf>
    <xf numFmtId="3" fontId="4" fillId="35" borderId="12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3" fontId="4" fillId="19" borderId="13" xfId="0" applyNumberFormat="1" applyFont="1" applyFill="1" applyBorder="1" applyAlignment="1">
      <alignment vertical="center"/>
    </xf>
    <xf numFmtId="3" fontId="4" fillId="36" borderId="10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3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indent="1"/>
    </xf>
    <xf numFmtId="49" fontId="2" fillId="0" borderId="10" xfId="0" applyNumberFormat="1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3" fontId="2" fillId="34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2" fillId="34" borderId="10" xfId="0" applyNumberFormat="1" applyFont="1" applyFill="1" applyBorder="1" applyAlignment="1">
      <alignment/>
    </xf>
    <xf numFmtId="49" fontId="2" fillId="0" borderId="14" xfId="0" applyNumberFormat="1" applyFont="1" applyBorder="1" applyAlignment="1">
      <alignment/>
    </xf>
    <xf numFmtId="0" fontId="2" fillId="0" borderId="10" xfId="0" applyNumberFormat="1" applyFont="1" applyBorder="1" applyAlignment="1">
      <alignment horizontal="left" indent="1"/>
    </xf>
    <xf numFmtId="3" fontId="4" fillId="13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20" fillId="34" borderId="12" xfId="0" applyNumberFormat="1" applyFont="1" applyFill="1" applyBorder="1" applyAlignment="1">
      <alignment vertical="center"/>
    </xf>
    <xf numFmtId="3" fontId="21" fillId="34" borderId="13" xfId="0" applyNumberFormat="1" applyFont="1" applyFill="1" applyBorder="1" applyAlignment="1">
      <alignment vertical="center"/>
    </xf>
    <xf numFmtId="3" fontId="21" fillId="34" borderId="10" xfId="0" applyNumberFormat="1" applyFont="1" applyFill="1" applyBorder="1" applyAlignment="1">
      <alignment vertical="center"/>
    </xf>
    <xf numFmtId="3" fontId="20" fillId="34" borderId="10" xfId="0" applyNumberFormat="1" applyFont="1" applyFill="1" applyBorder="1" applyAlignment="1">
      <alignment/>
    </xf>
    <xf numFmtId="3" fontId="4" fillId="7" borderId="10" xfId="0" applyNumberFormat="1" applyFont="1" applyFill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/>
    </xf>
    <xf numFmtId="4" fontId="16" fillId="0" borderId="10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inden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indent="1"/>
    </xf>
    <xf numFmtId="3" fontId="7" fillId="34" borderId="1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19" borderId="10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4" fillId="7" borderId="10" xfId="0" applyNumberFormat="1" applyFont="1" applyFill="1" applyBorder="1" applyAlignment="1">
      <alignment horizontal="left" indent="1"/>
    </xf>
    <xf numFmtId="0" fontId="4" fillId="7" borderId="10" xfId="0" applyFont="1" applyFill="1" applyBorder="1" applyAlignment="1">
      <alignment horizontal="left" indent="1"/>
    </xf>
    <xf numFmtId="4" fontId="4" fillId="7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/>
    </xf>
    <xf numFmtId="4" fontId="7" fillId="7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7" fillId="34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7" fillId="10" borderId="10" xfId="0" applyNumberFormat="1" applyFont="1" applyFill="1" applyBorder="1" applyAlignment="1">
      <alignment/>
    </xf>
    <xf numFmtId="4" fontId="21" fillId="34" borderId="13" xfId="0" applyNumberFormat="1" applyFont="1" applyFill="1" applyBorder="1" applyAlignment="1">
      <alignment vertical="center"/>
    </xf>
    <xf numFmtId="4" fontId="21" fillId="34" borderId="10" xfId="0" applyNumberFormat="1" applyFont="1" applyFill="1" applyBorder="1" applyAlignment="1">
      <alignment vertical="center"/>
    </xf>
    <xf numFmtId="4" fontId="20" fillId="34" borderId="10" xfId="0" applyNumberFormat="1" applyFont="1" applyFill="1" applyBorder="1" applyAlignment="1">
      <alignment/>
    </xf>
    <xf numFmtId="4" fontId="4" fillId="35" borderId="12" xfId="0" applyNumberFormat="1" applyFont="1" applyFill="1" applyBorder="1" applyAlignment="1">
      <alignment vertical="center"/>
    </xf>
    <xf numFmtId="4" fontId="4" fillId="19" borderId="13" xfId="0" applyNumberFormat="1" applyFont="1" applyFill="1" applyBorder="1" applyAlignment="1">
      <alignment vertical="center"/>
    </xf>
    <xf numFmtId="4" fontId="4" fillId="36" borderId="10" xfId="0" applyNumberFormat="1" applyFont="1" applyFill="1" applyBorder="1" applyAlignment="1">
      <alignment/>
    </xf>
    <xf numFmtId="4" fontId="4" fillId="0" borderId="1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4" fillId="19" borderId="10" xfId="0" applyNumberFormat="1" applyFont="1" applyFill="1" applyBorder="1" applyAlignment="1">
      <alignment vertical="center"/>
    </xf>
    <xf numFmtId="4" fontId="4" fillId="13" borderId="10" xfId="0" applyNumberFormat="1" applyFont="1" applyFill="1" applyBorder="1" applyAlignment="1">
      <alignment/>
    </xf>
    <xf numFmtId="0" fontId="4" fillId="13" borderId="10" xfId="0" applyFont="1" applyFill="1" applyBorder="1" applyAlignment="1">
      <alignment vertical="center"/>
    </xf>
    <xf numFmtId="3" fontId="2" fillId="0" borderId="0" xfId="0" applyNumberFormat="1" applyFont="1" applyAlignment="1">
      <alignment/>
    </xf>
    <xf numFmtId="0" fontId="23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/>
    </xf>
    <xf numFmtId="0" fontId="16" fillId="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2" fillId="0" borderId="0" xfId="0" applyFont="1" applyFill="1" applyAlignment="1">
      <alignment/>
    </xf>
    <xf numFmtId="0" fontId="4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indent="1"/>
    </xf>
    <xf numFmtId="0" fontId="16" fillId="0" borderId="10" xfId="0" applyFont="1" applyBorder="1" applyAlignment="1">
      <alignment horizontal="left" wrapText="1" indent="1"/>
    </xf>
    <xf numFmtId="0" fontId="24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wrapText="1" indent="1"/>
    </xf>
    <xf numFmtId="0" fontId="5" fillId="0" borderId="10" xfId="0" applyFont="1" applyBorder="1" applyAlignment="1">
      <alignment horizontal="left" wrapText="1" indent="1"/>
    </xf>
    <xf numFmtId="4" fontId="20" fillId="34" borderId="12" xfId="0" applyNumberFormat="1" applyFont="1" applyFill="1" applyBorder="1" applyAlignment="1">
      <alignment vertical="center"/>
    </xf>
    <xf numFmtId="0" fontId="13" fillId="0" borderId="15" xfId="0" applyFont="1" applyBorder="1" applyAlignment="1">
      <alignment horizontal="center"/>
    </xf>
    <xf numFmtId="0" fontId="2" fillId="0" borderId="14" xfId="0" applyFont="1" applyFill="1" applyBorder="1" applyAlignment="1">
      <alignment horizontal="left" indent="2"/>
    </xf>
    <xf numFmtId="0" fontId="2" fillId="0" borderId="11" xfId="0" applyFont="1" applyFill="1" applyBorder="1" applyAlignment="1">
      <alignment horizontal="left" indent="2"/>
    </xf>
    <xf numFmtId="0" fontId="4" fillId="10" borderId="14" xfId="0" applyFont="1" applyFill="1" applyBorder="1" applyAlignment="1">
      <alignment horizontal="left"/>
    </xf>
    <xf numFmtId="0" fontId="4" fillId="10" borderId="11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indent="2"/>
    </xf>
    <xf numFmtId="0" fontId="4" fillId="0" borderId="11" xfId="0" applyFont="1" applyBorder="1" applyAlignment="1">
      <alignment horizontal="left" indent="2"/>
    </xf>
    <xf numFmtId="0" fontId="2" fillId="0" borderId="14" xfId="0" applyFont="1" applyBorder="1" applyAlignment="1">
      <alignment horizontal="left" indent="2"/>
    </xf>
    <xf numFmtId="0" fontId="2" fillId="0" borderId="11" xfId="0" applyFont="1" applyBorder="1" applyAlignment="1">
      <alignment horizontal="left" indent="2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7" borderId="14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4" fillId="12" borderId="14" xfId="0" applyFont="1" applyFill="1" applyBorder="1" applyAlignment="1">
      <alignment horizontal="center"/>
    </xf>
    <xf numFmtId="0" fontId="4" fillId="12" borderId="16" xfId="0" applyFont="1" applyFill="1" applyBorder="1" applyAlignment="1">
      <alignment horizontal="center"/>
    </xf>
    <xf numFmtId="0" fontId="4" fillId="12" borderId="11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0" fontId="4" fillId="0" borderId="14" xfId="0" applyFont="1" applyBorder="1" applyAlignment="1">
      <alignment horizontal="left" indent="2"/>
    </xf>
    <xf numFmtId="0" fontId="4" fillId="0" borderId="11" xfId="0" applyFont="1" applyBorder="1" applyAlignment="1">
      <alignment horizontal="left" indent="2"/>
    </xf>
    <xf numFmtId="0" fontId="2" fillId="0" borderId="17" xfId="0" applyFont="1" applyFill="1" applyBorder="1" applyAlignment="1">
      <alignment horizontal="left" indent="2"/>
    </xf>
    <xf numFmtId="0" fontId="2" fillId="0" borderId="18" xfId="0" applyFont="1" applyFill="1" applyBorder="1" applyAlignment="1">
      <alignment horizontal="left" indent="2"/>
    </xf>
    <xf numFmtId="0" fontId="4" fillId="12" borderId="14" xfId="0" applyFont="1" applyFill="1" applyBorder="1" applyAlignment="1">
      <alignment horizontal="left" indent="2"/>
    </xf>
    <xf numFmtId="0" fontId="4" fillId="12" borderId="16" xfId="0" applyFont="1" applyFill="1" applyBorder="1" applyAlignment="1">
      <alignment horizontal="left" indent="2"/>
    </xf>
    <xf numFmtId="0" fontId="4" fillId="12" borderId="11" xfId="0" applyFont="1" applyFill="1" applyBorder="1" applyAlignment="1">
      <alignment horizontal="left" indent="2"/>
    </xf>
    <xf numFmtId="0" fontId="7" fillId="7" borderId="14" xfId="0" applyFont="1" applyFill="1" applyBorder="1" applyAlignment="1">
      <alignment horizontal="left" indent="2"/>
    </xf>
    <xf numFmtId="0" fontId="7" fillId="7" borderId="11" xfId="0" applyFont="1" applyFill="1" applyBorder="1" applyAlignment="1">
      <alignment horizontal="left" indent="2"/>
    </xf>
    <xf numFmtId="49" fontId="0" fillId="0" borderId="14" xfId="0" applyNumberFormat="1" applyFont="1" applyBorder="1" applyAlignment="1">
      <alignment horizontal="left" indent="1"/>
    </xf>
    <xf numFmtId="49" fontId="0" fillId="0" borderId="11" xfId="0" applyNumberFormat="1" applyFont="1" applyBorder="1" applyAlignment="1">
      <alignment horizontal="left" indent="1"/>
    </xf>
    <xf numFmtId="0" fontId="10" fillId="34" borderId="16" xfId="0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horizontal="left" vertical="center" wrapText="1"/>
    </xf>
    <xf numFmtId="49" fontId="10" fillId="34" borderId="16" xfId="0" applyNumberFormat="1" applyFont="1" applyFill="1" applyBorder="1" applyAlignment="1">
      <alignment horizontal="left" vertical="center"/>
    </xf>
    <xf numFmtId="49" fontId="10" fillId="34" borderId="11" xfId="0" applyNumberFormat="1" applyFont="1" applyFill="1" applyBorder="1" applyAlignment="1">
      <alignment horizontal="left" vertical="center"/>
    </xf>
    <xf numFmtId="49" fontId="10" fillId="34" borderId="16" xfId="0" applyNumberFormat="1" applyFont="1" applyFill="1" applyBorder="1" applyAlignment="1">
      <alignment horizontal="left" vertical="center" wrapText="1"/>
    </xf>
    <xf numFmtId="49" fontId="10" fillId="34" borderId="11" xfId="0" applyNumberFormat="1" applyFont="1" applyFill="1" applyBorder="1" applyAlignment="1">
      <alignment horizontal="left" vertical="center" wrapText="1"/>
    </xf>
    <xf numFmtId="0" fontId="11" fillId="34" borderId="16" xfId="0" applyFont="1" applyFill="1" applyBorder="1" applyAlignment="1">
      <alignment horizontal="left"/>
    </xf>
    <xf numFmtId="0" fontId="11" fillId="34" borderId="11" xfId="0" applyFont="1" applyFill="1" applyBorder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1" fillId="34" borderId="16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left" vertical="center" wrapText="1"/>
    </xf>
    <xf numFmtId="49" fontId="4" fillId="37" borderId="14" xfId="0" applyNumberFormat="1" applyFont="1" applyFill="1" applyBorder="1" applyAlignment="1">
      <alignment horizontal="left"/>
    </xf>
    <xf numFmtId="49" fontId="4" fillId="37" borderId="11" xfId="0" applyNumberFormat="1" applyFont="1" applyFill="1" applyBorder="1" applyAlignment="1">
      <alignment horizontal="left"/>
    </xf>
    <xf numFmtId="0" fontId="18" fillId="37" borderId="17" xfId="0" applyFont="1" applyFill="1" applyBorder="1" applyAlignment="1">
      <alignment horizontal="left"/>
    </xf>
    <xf numFmtId="0" fontId="18" fillId="37" borderId="18" xfId="0" applyFont="1" applyFill="1" applyBorder="1" applyAlignment="1">
      <alignment horizontal="left"/>
    </xf>
    <xf numFmtId="49" fontId="2" fillId="0" borderId="14" xfId="0" applyNumberFormat="1" applyFont="1" applyBorder="1" applyAlignment="1">
      <alignment horizontal="left" indent="1"/>
    </xf>
    <xf numFmtId="49" fontId="2" fillId="0" borderId="11" xfId="0" applyNumberFormat="1" applyFont="1" applyBorder="1" applyAlignment="1">
      <alignment horizontal="left" indent="1"/>
    </xf>
    <xf numFmtId="49" fontId="4" fillId="36" borderId="14" xfId="0" applyNumberFormat="1" applyFont="1" applyFill="1" applyBorder="1" applyAlignment="1">
      <alignment horizontal="left"/>
    </xf>
    <xf numFmtId="49" fontId="4" fillId="36" borderId="11" xfId="0" applyNumberFormat="1" applyFont="1" applyFill="1" applyBorder="1" applyAlignment="1">
      <alignment horizontal="left"/>
    </xf>
    <xf numFmtId="49" fontId="4" fillId="37" borderId="14" xfId="0" applyNumberFormat="1" applyFont="1" applyFill="1" applyBorder="1" applyAlignment="1">
      <alignment wrapText="1"/>
    </xf>
    <xf numFmtId="49" fontId="4" fillId="37" borderId="11" xfId="0" applyNumberFormat="1" applyFont="1" applyFill="1" applyBorder="1" applyAlignment="1">
      <alignment/>
    </xf>
    <xf numFmtId="49" fontId="4" fillId="37" borderId="14" xfId="0" applyNumberFormat="1" applyFont="1" applyFill="1" applyBorder="1" applyAlignment="1">
      <alignment vertical="center" wrapText="1"/>
    </xf>
    <xf numFmtId="49" fontId="4" fillId="37" borderId="11" xfId="0" applyNumberFormat="1" applyFont="1" applyFill="1" applyBorder="1" applyAlignment="1">
      <alignment vertical="center"/>
    </xf>
    <xf numFmtId="49" fontId="4" fillId="37" borderId="14" xfId="0" applyNumberFormat="1" applyFont="1" applyFill="1" applyBorder="1" applyAlignment="1">
      <alignment horizontal="left" wrapText="1"/>
    </xf>
    <xf numFmtId="49" fontId="4" fillId="37" borderId="14" xfId="0" applyNumberFormat="1" applyFont="1" applyFill="1" applyBorder="1" applyAlignment="1">
      <alignment horizontal="left" vertical="center" wrapText="1"/>
    </xf>
    <xf numFmtId="49" fontId="4" fillId="37" borderId="11" xfId="0" applyNumberFormat="1" applyFont="1" applyFill="1" applyBorder="1" applyAlignment="1">
      <alignment horizontal="left" vertical="center"/>
    </xf>
    <xf numFmtId="0" fontId="18" fillId="37" borderId="14" xfId="0" applyFont="1" applyFill="1" applyBorder="1" applyAlignment="1">
      <alignment horizontal="left"/>
    </xf>
    <xf numFmtId="0" fontId="18" fillId="37" borderId="11" xfId="0" applyFont="1" applyFill="1" applyBorder="1" applyAlignment="1">
      <alignment horizontal="left"/>
    </xf>
    <xf numFmtId="49" fontId="4" fillId="36" borderId="14" xfId="0" applyNumberFormat="1" applyFont="1" applyFill="1" applyBorder="1" applyAlignment="1">
      <alignment horizontal="left" wrapText="1"/>
    </xf>
    <xf numFmtId="49" fontId="18" fillId="37" borderId="14" xfId="0" applyNumberFormat="1" applyFont="1" applyFill="1" applyBorder="1" applyAlignment="1">
      <alignment horizontal="left" vertical="center" wrapText="1"/>
    </xf>
    <xf numFmtId="49" fontId="18" fillId="37" borderId="11" xfId="0" applyNumberFormat="1" applyFont="1" applyFill="1" applyBorder="1" applyAlignment="1">
      <alignment horizontal="left" vertical="center"/>
    </xf>
    <xf numFmtId="49" fontId="25" fillId="0" borderId="14" xfId="0" applyNumberFormat="1" applyFont="1" applyBorder="1" applyAlignment="1">
      <alignment horizontal="left" indent="1"/>
    </xf>
    <xf numFmtId="49" fontId="25" fillId="0" borderId="11" xfId="0" applyNumberFormat="1" applyFont="1" applyBorder="1" applyAlignment="1">
      <alignment horizontal="left" indent="1"/>
    </xf>
    <xf numFmtId="49" fontId="4" fillId="37" borderId="11" xfId="0" applyNumberFormat="1" applyFont="1" applyFill="1" applyBorder="1" applyAlignment="1">
      <alignment horizontal="left" vertical="center" wrapText="1"/>
    </xf>
    <xf numFmtId="49" fontId="18" fillId="37" borderId="14" xfId="0" applyNumberFormat="1" applyFont="1" applyFill="1" applyBorder="1" applyAlignment="1">
      <alignment horizontal="left"/>
    </xf>
    <xf numFmtId="49" fontId="18" fillId="37" borderId="11" xfId="0" applyNumberFormat="1" applyFont="1" applyFill="1" applyBorder="1" applyAlignment="1">
      <alignment horizontal="left"/>
    </xf>
    <xf numFmtId="0" fontId="4" fillId="36" borderId="10" xfId="0" applyFont="1" applyFill="1" applyBorder="1" applyAlignment="1">
      <alignment horizontal="left"/>
    </xf>
    <xf numFmtId="0" fontId="4" fillId="36" borderId="14" xfId="0" applyFont="1" applyFill="1" applyBorder="1" applyAlignment="1">
      <alignment horizontal="left"/>
    </xf>
    <xf numFmtId="0" fontId="4" fillId="36" borderId="11" xfId="0" applyFont="1" applyFill="1" applyBorder="1" applyAlignment="1">
      <alignment horizontal="left"/>
    </xf>
    <xf numFmtId="0" fontId="4" fillId="37" borderId="14" xfId="0" applyFont="1" applyFill="1" applyBorder="1" applyAlignment="1">
      <alignment horizontal="left"/>
    </xf>
    <xf numFmtId="0" fontId="4" fillId="37" borderId="11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4" fillId="19" borderId="14" xfId="0" applyFont="1" applyFill="1" applyBorder="1" applyAlignment="1">
      <alignment horizontal="left" vertical="center" wrapText="1"/>
    </xf>
    <xf numFmtId="49" fontId="4" fillId="36" borderId="11" xfId="0" applyNumberFormat="1" applyFont="1" applyFill="1" applyBorder="1" applyAlignment="1">
      <alignment horizontal="left" wrapText="1"/>
    </xf>
    <xf numFmtId="0" fontId="4" fillId="35" borderId="14" xfId="0" applyFont="1" applyFill="1" applyBorder="1" applyAlignment="1">
      <alignment horizontal="left" vertical="center" wrapText="1"/>
    </xf>
    <xf numFmtId="49" fontId="4" fillId="19" borderId="14" xfId="0" applyNumberFormat="1" applyFont="1" applyFill="1" applyBorder="1" applyAlignment="1">
      <alignment horizontal="left" vertical="center" indent="1"/>
    </xf>
    <xf numFmtId="49" fontId="4" fillId="19" borderId="11" xfId="0" applyNumberFormat="1" applyFont="1" applyFill="1" applyBorder="1" applyAlignment="1">
      <alignment horizontal="left" vertical="center" indent="1"/>
    </xf>
    <xf numFmtId="49" fontId="4" fillId="19" borderId="14" xfId="0" applyNumberFormat="1" applyFont="1" applyFill="1" applyBorder="1" applyAlignment="1">
      <alignment horizontal="left" vertical="center" wrapText="1" indent="1"/>
    </xf>
    <xf numFmtId="49" fontId="4" fillId="19" borderId="11" xfId="0" applyNumberFormat="1" applyFont="1" applyFill="1" applyBorder="1" applyAlignment="1">
      <alignment horizontal="left" vertical="center" wrapText="1" inden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3"/>
  <sheetViews>
    <sheetView zoomScale="140" zoomScaleNormal="140" workbookViewId="0" topLeftCell="A1">
      <selection activeCell="B328" sqref="B328"/>
    </sheetView>
  </sheetViews>
  <sheetFormatPr defaultColWidth="9.140625" defaultRowHeight="12.75"/>
  <cols>
    <col min="1" max="1" width="5.57421875" style="2" customWidth="1"/>
    <col min="2" max="2" width="39.7109375" style="2" customWidth="1"/>
    <col min="3" max="4" width="8.7109375" style="2" customWidth="1"/>
    <col min="5" max="5" width="10.140625" style="2" customWidth="1"/>
    <col min="6" max="7" width="5.57421875" style="46" customWidth="1"/>
    <col min="8" max="16384" width="9.140625" style="2" customWidth="1"/>
  </cols>
  <sheetData>
    <row r="1" spans="1:7" ht="33" customHeight="1">
      <c r="A1" s="7" t="s">
        <v>161</v>
      </c>
      <c r="E1" s="169" t="s">
        <v>1196</v>
      </c>
      <c r="F1" s="169"/>
      <c r="G1" s="169"/>
    </row>
    <row r="2" ht="15" customHeight="1">
      <c r="A2" s="7" t="s">
        <v>361</v>
      </c>
    </row>
    <row r="3" ht="15" customHeight="1"/>
    <row r="4" ht="25.5" customHeight="1"/>
    <row r="5" spans="1:7" ht="28.5" customHeight="1">
      <c r="A5" s="172" t="s">
        <v>1163</v>
      </c>
      <c r="B5" s="172"/>
      <c r="C5" s="172"/>
      <c r="D5" s="172"/>
      <c r="E5" s="172"/>
      <c r="F5" s="172"/>
      <c r="G5" s="172"/>
    </row>
    <row r="6" spans="1:7" ht="24.75" customHeight="1">
      <c r="A6" s="172" t="s">
        <v>1197</v>
      </c>
      <c r="B6" s="172"/>
      <c r="C6" s="172"/>
      <c r="D6" s="172"/>
      <c r="E6" s="172"/>
      <c r="F6" s="172"/>
      <c r="G6" s="172"/>
    </row>
    <row r="7" spans="1:7" ht="16.5" customHeight="1">
      <c r="A7" s="168"/>
      <c r="B7" s="168"/>
      <c r="C7" s="168"/>
      <c r="D7" s="168"/>
      <c r="E7" s="8"/>
      <c r="F7" s="47"/>
      <c r="G7" s="47"/>
    </row>
    <row r="8" spans="1:2" ht="18" customHeight="1">
      <c r="A8" s="6"/>
      <c r="B8" s="6"/>
    </row>
    <row r="9" ht="32.25" customHeight="1">
      <c r="A9" s="1" t="s">
        <v>906</v>
      </c>
    </row>
    <row r="13" spans="6:7" ht="12">
      <c r="F13" s="153" t="s">
        <v>181</v>
      </c>
      <c r="G13" s="153"/>
    </row>
    <row r="14" spans="1:7" ht="27" customHeight="1">
      <c r="A14" s="170" t="s">
        <v>253</v>
      </c>
      <c r="B14" s="171"/>
      <c r="C14" s="31" t="s">
        <v>1031</v>
      </c>
      <c r="D14" s="31" t="s">
        <v>1164</v>
      </c>
      <c r="E14" s="31" t="s">
        <v>1198</v>
      </c>
      <c r="F14" s="48" t="s">
        <v>1283</v>
      </c>
      <c r="G14" s="48" t="s">
        <v>549</v>
      </c>
    </row>
    <row r="15" spans="1:7" ht="11.25" customHeight="1">
      <c r="A15" s="162">
        <v>1</v>
      </c>
      <c r="B15" s="163"/>
      <c r="C15" s="14">
        <v>2</v>
      </c>
      <c r="D15" s="14">
        <v>3</v>
      </c>
      <c r="E15" s="14">
        <v>4</v>
      </c>
      <c r="F15" s="49">
        <v>5</v>
      </c>
      <c r="G15" s="49">
        <v>6</v>
      </c>
    </row>
    <row r="16" spans="1:7" ht="18" customHeight="1">
      <c r="A16" s="166" t="s">
        <v>805</v>
      </c>
      <c r="B16" s="167"/>
      <c r="C16" s="17">
        <f>C45</f>
        <v>17178794</v>
      </c>
      <c r="D16" s="17">
        <f>D45</f>
        <v>60406700</v>
      </c>
      <c r="E16" s="117">
        <f>E45</f>
        <v>11642739.29</v>
      </c>
      <c r="F16" s="50">
        <f>E16/C16*100</f>
        <v>67.77390362792637</v>
      </c>
      <c r="G16" s="50">
        <f>E16/D16*100</f>
        <v>19.273920426045454</v>
      </c>
    </row>
    <row r="17" spans="1:7" ht="18" customHeight="1">
      <c r="A17" s="166" t="s">
        <v>806</v>
      </c>
      <c r="B17" s="167"/>
      <c r="C17" s="17">
        <f>C183</f>
        <v>3255</v>
      </c>
      <c r="D17" s="17">
        <f>D183</f>
        <v>30000</v>
      </c>
      <c r="E17" s="117">
        <f>E183</f>
        <v>106443.48</v>
      </c>
      <c r="F17" s="50">
        <f>E17/C17*100</f>
        <v>3270.152995391705</v>
      </c>
      <c r="G17" s="50">
        <f>E17/D17*100</f>
        <v>354.8116</v>
      </c>
    </row>
    <row r="18" spans="1:7" ht="18" customHeight="1">
      <c r="A18" s="164" t="s">
        <v>807</v>
      </c>
      <c r="B18" s="165"/>
      <c r="C18" s="19">
        <f>SUM(C16:C17)</f>
        <v>17182049</v>
      </c>
      <c r="D18" s="19">
        <f>SUM(D16:D17)</f>
        <v>60436700</v>
      </c>
      <c r="E18" s="116">
        <f>SUM(E16:E17)</f>
        <v>11749182.77</v>
      </c>
      <c r="F18" s="50">
        <f>E18/C18*100</f>
        <v>68.3805684060149</v>
      </c>
      <c r="G18" s="50">
        <f>E18/D18*100</f>
        <v>19.440477011484745</v>
      </c>
    </row>
    <row r="19" spans="1:7" ht="12" customHeight="1">
      <c r="A19" s="173"/>
      <c r="B19" s="174"/>
      <c r="C19" s="174"/>
      <c r="D19" s="174"/>
      <c r="E19" s="174"/>
      <c r="F19" s="174"/>
      <c r="G19" s="175"/>
    </row>
    <row r="20" spans="1:7" ht="18" customHeight="1">
      <c r="A20" s="166" t="s">
        <v>808</v>
      </c>
      <c r="B20" s="167"/>
      <c r="C20" s="17">
        <f>C207</f>
        <v>12082551</v>
      </c>
      <c r="D20" s="17">
        <f>D207</f>
        <v>40654050</v>
      </c>
      <c r="E20" s="117">
        <f>E207</f>
        <v>10763607.39</v>
      </c>
      <c r="F20" s="50">
        <f>E20/C20*100</f>
        <v>89.08389784574466</v>
      </c>
      <c r="G20" s="50">
        <f>E20/D20*100</f>
        <v>26.476101126456037</v>
      </c>
    </row>
    <row r="21" spans="1:7" ht="18" customHeight="1">
      <c r="A21" s="166" t="s">
        <v>809</v>
      </c>
      <c r="B21" s="167"/>
      <c r="C21" s="17">
        <f>C287</f>
        <v>7885718</v>
      </c>
      <c r="D21" s="17">
        <f>D287</f>
        <v>25901100</v>
      </c>
      <c r="E21" s="117">
        <f>E287</f>
        <v>4917643.51</v>
      </c>
      <c r="F21" s="50">
        <f>E21/C21*100</f>
        <v>62.361391949344366</v>
      </c>
      <c r="G21" s="50">
        <f>E21/D21*100</f>
        <v>18.98623421399091</v>
      </c>
    </row>
    <row r="22" spans="1:7" ht="18" customHeight="1">
      <c r="A22" s="164" t="s">
        <v>810</v>
      </c>
      <c r="B22" s="165"/>
      <c r="C22" s="19">
        <f>SUM(C20:C21)</f>
        <v>19968269</v>
      </c>
      <c r="D22" s="19">
        <f>SUM(D20:D21)</f>
        <v>66555150</v>
      </c>
      <c r="E22" s="116">
        <f>SUM(E20:E21)</f>
        <v>15681250.9</v>
      </c>
      <c r="F22" s="50">
        <f>E22/C22*100</f>
        <v>78.53084761628561</v>
      </c>
      <c r="G22" s="50">
        <f>E22/D22*100</f>
        <v>23.561288495330565</v>
      </c>
    </row>
    <row r="23" spans="1:7" ht="12" customHeight="1">
      <c r="A23" s="173"/>
      <c r="B23" s="174"/>
      <c r="C23" s="174"/>
      <c r="D23" s="174"/>
      <c r="E23" s="174"/>
      <c r="F23" s="174"/>
      <c r="G23" s="175"/>
    </row>
    <row r="24" spans="1:7" ht="18" customHeight="1">
      <c r="A24" s="177" t="s">
        <v>811</v>
      </c>
      <c r="B24" s="178"/>
      <c r="C24" s="87">
        <f>C18-C22</f>
        <v>-2786220</v>
      </c>
      <c r="D24" s="87">
        <f>D18-D22</f>
        <v>-6118450</v>
      </c>
      <c r="E24" s="119">
        <f>E18-E22</f>
        <v>-3932068.130000001</v>
      </c>
      <c r="F24" s="88">
        <f>E24/C24*100</f>
        <v>141.1255439268974</v>
      </c>
      <c r="G24" s="88">
        <f>E24/D24*100</f>
        <v>64.26575570610204</v>
      </c>
    </row>
    <row r="25" spans="1:7" ht="12" customHeight="1">
      <c r="A25" s="176"/>
      <c r="B25" s="176"/>
      <c r="C25" s="176"/>
      <c r="D25" s="176"/>
      <c r="E25" s="176"/>
      <c r="F25" s="176"/>
      <c r="G25" s="176"/>
    </row>
    <row r="26" spans="1:7" ht="18" customHeight="1">
      <c r="A26" s="181" t="s">
        <v>804</v>
      </c>
      <c r="B26" s="182"/>
      <c r="C26" s="182"/>
      <c r="D26" s="182"/>
      <c r="E26" s="182"/>
      <c r="F26" s="182"/>
      <c r="G26" s="183"/>
    </row>
    <row r="27" spans="1:7" ht="18" customHeight="1">
      <c r="A27" s="179" t="s">
        <v>819</v>
      </c>
      <c r="B27" s="180"/>
      <c r="C27" s="89">
        <v>9657604</v>
      </c>
      <c r="D27" s="89">
        <v>11073059</v>
      </c>
      <c r="E27" s="120">
        <v>11073059.04</v>
      </c>
      <c r="F27" s="90">
        <f>E27/C27*100</f>
        <v>114.65637895279201</v>
      </c>
      <c r="G27" s="90">
        <f>E27/D27*100</f>
        <v>100.00000036123711</v>
      </c>
    </row>
    <row r="28" spans="1:7" ht="18" customHeight="1">
      <c r="A28" s="154" t="s">
        <v>812</v>
      </c>
      <c r="B28" s="155"/>
      <c r="C28" s="17">
        <v>2786220</v>
      </c>
      <c r="D28" s="17">
        <v>3268450</v>
      </c>
      <c r="E28" s="117">
        <v>4192311.45</v>
      </c>
      <c r="F28" s="50">
        <f>E28/C28*100</f>
        <v>150.4659161875229</v>
      </c>
      <c r="G28" s="90">
        <f>E28/D28*100</f>
        <v>128.2660420076795</v>
      </c>
    </row>
    <row r="29" ht="21.75" customHeight="1"/>
    <row r="30" spans="1:7" ht="27" customHeight="1">
      <c r="A30" s="12" t="s">
        <v>252</v>
      </c>
      <c r="B30" s="13"/>
      <c r="C30" s="31" t="s">
        <v>1031</v>
      </c>
      <c r="D30" s="31" t="s">
        <v>1164</v>
      </c>
      <c r="E30" s="31" t="s">
        <v>1198</v>
      </c>
      <c r="F30" s="48" t="s">
        <v>1283</v>
      </c>
      <c r="G30" s="48" t="s">
        <v>549</v>
      </c>
    </row>
    <row r="31" spans="1:7" ht="18" customHeight="1">
      <c r="A31" s="154" t="s">
        <v>813</v>
      </c>
      <c r="B31" s="155"/>
      <c r="C31" s="17">
        <f>'TABLICA 7'!C5</f>
        <v>0</v>
      </c>
      <c r="D31" s="17">
        <f>'TABLICA 7'!D5</f>
        <v>3000000</v>
      </c>
      <c r="E31" s="117">
        <v>306987.62</v>
      </c>
      <c r="F31" s="50" t="e">
        <f>E31/C31*100</f>
        <v>#DIV/0!</v>
      </c>
      <c r="G31" s="50">
        <f>E31/D31*100</f>
        <v>10.232920666666665</v>
      </c>
    </row>
    <row r="32" spans="1:7" ht="18" customHeight="1">
      <c r="A32" s="154" t="s">
        <v>814</v>
      </c>
      <c r="B32" s="155"/>
      <c r="C32" s="17">
        <f>'TABLICA 7'!C12</f>
        <v>0</v>
      </c>
      <c r="D32" s="17">
        <f>'TABLICA 7'!D12</f>
        <v>150000</v>
      </c>
      <c r="E32" s="117">
        <f>'TABLICA 7'!E12</f>
        <v>0</v>
      </c>
      <c r="F32" s="50" t="e">
        <f>E32/C32*100</f>
        <v>#DIV/0!</v>
      </c>
      <c r="G32" s="50">
        <f>E32/D32*100</f>
        <v>0</v>
      </c>
    </row>
    <row r="33" spans="1:7" ht="18" customHeight="1">
      <c r="A33" s="164" t="s">
        <v>815</v>
      </c>
      <c r="B33" s="165"/>
      <c r="C33" s="19">
        <f>0-C32</f>
        <v>0</v>
      </c>
      <c r="D33" s="19">
        <f>D31-D32</f>
        <v>2850000</v>
      </c>
      <c r="E33" s="116">
        <f>E31-E32</f>
        <v>306987.62</v>
      </c>
      <c r="F33" s="50" t="e">
        <f>E33/C33*100</f>
        <v>#DIV/0!</v>
      </c>
      <c r="G33" s="50">
        <f>E33/D33*100</f>
        <v>10.771495438596492</v>
      </c>
    </row>
    <row r="34" spans="3:5" ht="26.25" customHeight="1">
      <c r="C34" s="33"/>
      <c r="D34" s="33"/>
      <c r="E34" s="33"/>
    </row>
    <row r="35" spans="1:7" ht="21" customHeight="1">
      <c r="A35" s="156" t="s">
        <v>254</v>
      </c>
      <c r="B35" s="157"/>
      <c r="C35" s="34">
        <f>C18+C31</f>
        <v>17182049</v>
      </c>
      <c r="D35" s="34">
        <f>D18+D31</f>
        <v>63436700</v>
      </c>
      <c r="E35" s="121">
        <f>E18+E31</f>
        <v>12056170.389999999</v>
      </c>
      <c r="F35" s="50">
        <f>E35/C35*100</f>
        <v>70.16724483791194</v>
      </c>
      <c r="G35" s="50">
        <f>E35/D35*100</f>
        <v>19.00504028425186</v>
      </c>
    </row>
    <row r="36" spans="1:7" ht="21" customHeight="1">
      <c r="A36" s="156" t="s">
        <v>255</v>
      </c>
      <c r="B36" s="157"/>
      <c r="C36" s="34">
        <f>C22+C32</f>
        <v>19968269</v>
      </c>
      <c r="D36" s="34">
        <f>D22+D32</f>
        <v>66705150</v>
      </c>
      <c r="E36" s="121">
        <f>E22+E32</f>
        <v>15681250.9</v>
      </c>
      <c r="F36" s="50">
        <f>E36/C36*100</f>
        <v>78.53084761628561</v>
      </c>
      <c r="G36" s="50">
        <f>E36/D36*100</f>
        <v>23.508306180257446</v>
      </c>
    </row>
    <row r="37" spans="1:7" ht="21" customHeight="1">
      <c r="A37" s="158" t="s">
        <v>256</v>
      </c>
      <c r="B37" s="159"/>
      <c r="C37" s="17">
        <f>C35-C36</f>
        <v>-2786220</v>
      </c>
      <c r="D37" s="17">
        <f>D35-D36</f>
        <v>-3268450</v>
      </c>
      <c r="E37" s="117">
        <f>E35-E36</f>
        <v>-3625080.5100000016</v>
      </c>
      <c r="F37" s="50">
        <f>E37/C37*100</f>
        <v>130.10747571979246</v>
      </c>
      <c r="G37" s="50">
        <f>E37/D37*100</f>
        <v>110.91130382903216</v>
      </c>
    </row>
    <row r="38" spans="1:7" ht="21" customHeight="1">
      <c r="A38" s="160" t="s">
        <v>586</v>
      </c>
      <c r="B38" s="161"/>
      <c r="C38" s="19">
        <v>2786220</v>
      </c>
      <c r="D38" s="19">
        <v>3268450</v>
      </c>
      <c r="E38" s="116">
        <v>4192311.45</v>
      </c>
      <c r="F38" s="50">
        <f>E38/C38*100</f>
        <v>150.4659161875229</v>
      </c>
      <c r="G38" s="50">
        <f>E38/D38*100</f>
        <v>128.2660420076795</v>
      </c>
    </row>
    <row r="39" spans="1:7" ht="21" customHeight="1">
      <c r="A39" s="158" t="s">
        <v>816</v>
      </c>
      <c r="B39" s="159"/>
      <c r="C39" s="17">
        <f>C35-C36+C27</f>
        <v>6871384</v>
      </c>
      <c r="D39" s="17">
        <f>D35-D36+D27</f>
        <v>7804609</v>
      </c>
      <c r="E39" s="117">
        <f>E35-E36+E27</f>
        <v>7447978.5299999975</v>
      </c>
      <c r="F39" s="50"/>
      <c r="G39" s="50"/>
    </row>
    <row r="40" ht="20.25" customHeight="1"/>
    <row r="41" spans="1:2" ht="28.5" customHeight="1">
      <c r="A41" s="99" t="s">
        <v>914</v>
      </c>
      <c r="B41" s="9"/>
    </row>
    <row r="42" spans="3:7" ht="22.5" customHeight="1">
      <c r="C42" s="6"/>
      <c r="D42" s="6"/>
      <c r="E42" s="6"/>
      <c r="F42" s="153"/>
      <c r="G42" s="153"/>
    </row>
    <row r="43" spans="1:7" ht="27" customHeight="1">
      <c r="A43" s="86" t="s">
        <v>817</v>
      </c>
      <c r="B43" s="86" t="s">
        <v>908</v>
      </c>
      <c r="C43" s="91" t="s">
        <v>1031</v>
      </c>
      <c r="D43" s="44" t="s">
        <v>1164</v>
      </c>
      <c r="E43" s="44" t="s">
        <v>1198</v>
      </c>
      <c r="F43" s="51" t="s">
        <v>1260</v>
      </c>
      <c r="G43" s="51" t="s">
        <v>752</v>
      </c>
    </row>
    <row r="44" spans="1:7" s="46" customFormat="1" ht="9.75" customHeight="1">
      <c r="A44" s="92">
        <v>1</v>
      </c>
      <c r="B44" s="92">
        <v>2</v>
      </c>
      <c r="C44" s="51">
        <v>3</v>
      </c>
      <c r="D44" s="51">
        <v>4</v>
      </c>
      <c r="E44" s="51">
        <v>5</v>
      </c>
      <c r="F44" s="51">
        <v>6</v>
      </c>
      <c r="G44" s="51">
        <v>7</v>
      </c>
    </row>
    <row r="45" spans="1:7" ht="24" customHeight="1">
      <c r="A45" s="24" t="s">
        <v>415</v>
      </c>
      <c r="B45" s="25" t="s">
        <v>257</v>
      </c>
      <c r="C45" s="18">
        <f>C46+C66+C100+C128+C158+C176</f>
        <v>17178794</v>
      </c>
      <c r="D45" s="18">
        <f>D46+D66+D100+D128+D158+D176</f>
        <v>60406700</v>
      </c>
      <c r="E45" s="115">
        <f>E46+E66+E100+E128+E158+E176</f>
        <v>11642739.29</v>
      </c>
      <c r="F45" s="52">
        <f aca="true" t="shared" si="0" ref="F45:F76">E45/C45*100</f>
        <v>67.77390362792637</v>
      </c>
      <c r="G45" s="52">
        <f>E45/D45*100</f>
        <v>19.273920426045454</v>
      </c>
    </row>
    <row r="46" spans="1:7" ht="21" customHeight="1">
      <c r="A46" s="22" t="s">
        <v>416</v>
      </c>
      <c r="B46" s="23" t="s">
        <v>183</v>
      </c>
      <c r="C46" s="19">
        <f>C47+C54+C60</f>
        <v>7189423</v>
      </c>
      <c r="D46" s="19">
        <f>D47+D54+D60</f>
        <v>22610000</v>
      </c>
      <c r="E46" s="116">
        <f>E47+E54+E60</f>
        <v>3830415.16</v>
      </c>
      <c r="F46" s="50">
        <f t="shared" si="0"/>
        <v>53.27847811987137</v>
      </c>
      <c r="G46" s="52">
        <f aca="true" t="shared" si="1" ref="G46:G99">E46/D46*100</f>
        <v>16.941243520566122</v>
      </c>
    </row>
    <row r="47" spans="1:7" ht="18" customHeight="1">
      <c r="A47" s="22" t="s">
        <v>417</v>
      </c>
      <c r="B47" s="23" t="s">
        <v>184</v>
      </c>
      <c r="C47" s="19">
        <f>SUM(C48:C53)</f>
        <v>4358631</v>
      </c>
      <c r="D47" s="19">
        <f>SUM(D48:D53)</f>
        <v>9050000</v>
      </c>
      <c r="E47" s="116">
        <f>SUM(E48:E53)</f>
        <v>2095155.62</v>
      </c>
      <c r="F47" s="50">
        <f t="shared" si="0"/>
        <v>48.06912124472111</v>
      </c>
      <c r="G47" s="52">
        <f t="shared" si="1"/>
        <v>23.150890828729285</v>
      </c>
    </row>
    <row r="48" spans="1:7" ht="15" customHeight="1">
      <c r="A48" s="15" t="s">
        <v>418</v>
      </c>
      <c r="B48" s="16" t="s">
        <v>185</v>
      </c>
      <c r="C48" s="17">
        <v>2564304</v>
      </c>
      <c r="D48" s="17">
        <v>5600000</v>
      </c>
      <c r="E48" s="117">
        <v>1670388</v>
      </c>
      <c r="F48" s="50">
        <f t="shared" si="0"/>
        <v>65.14001460045299</v>
      </c>
      <c r="G48" s="52">
        <f t="shared" si="1"/>
        <v>29.828357142857143</v>
      </c>
    </row>
    <row r="49" spans="1:7" ht="15" customHeight="1">
      <c r="A49" s="15" t="s">
        <v>419</v>
      </c>
      <c r="B49" s="16" t="s">
        <v>186</v>
      </c>
      <c r="C49" s="17">
        <v>544489</v>
      </c>
      <c r="D49" s="17">
        <v>1400000</v>
      </c>
      <c r="E49" s="117">
        <v>480564.23</v>
      </c>
      <c r="F49" s="50">
        <f t="shared" si="0"/>
        <v>88.25967650402488</v>
      </c>
      <c r="G49" s="52">
        <f t="shared" si="1"/>
        <v>34.32601642857143</v>
      </c>
    </row>
    <row r="50" spans="1:7" ht="15" customHeight="1">
      <c r="A50" s="15" t="s">
        <v>420</v>
      </c>
      <c r="B50" s="16" t="s">
        <v>187</v>
      </c>
      <c r="C50" s="17">
        <v>775987</v>
      </c>
      <c r="D50" s="17">
        <v>1700000</v>
      </c>
      <c r="E50" s="117">
        <v>572951.37</v>
      </c>
      <c r="F50" s="50">
        <f t="shared" si="0"/>
        <v>73.8351763624906</v>
      </c>
      <c r="G50" s="52">
        <f t="shared" si="1"/>
        <v>33.70302176470588</v>
      </c>
    </row>
    <row r="51" spans="1:7" ht="15" customHeight="1">
      <c r="A51" s="15" t="s">
        <v>421</v>
      </c>
      <c r="B51" s="16" t="s">
        <v>535</v>
      </c>
      <c r="C51" s="17">
        <v>234122</v>
      </c>
      <c r="D51" s="17">
        <v>500000</v>
      </c>
      <c r="E51" s="117">
        <v>47811.52</v>
      </c>
      <c r="F51" s="50">
        <f t="shared" si="0"/>
        <v>20.42162633157072</v>
      </c>
      <c r="G51" s="52">
        <f t="shared" si="1"/>
        <v>9.562304</v>
      </c>
    </row>
    <row r="52" spans="1:7" ht="15" customHeight="1">
      <c r="A52" s="15" t="s">
        <v>422</v>
      </c>
      <c r="B52" s="16" t="s">
        <v>188</v>
      </c>
      <c r="C52" s="17">
        <v>153833</v>
      </c>
      <c r="D52" s="17">
        <v>-200000</v>
      </c>
      <c r="E52" s="117">
        <v>-676559.5</v>
      </c>
      <c r="F52" s="50">
        <f t="shared" si="0"/>
        <v>-439.80127800926977</v>
      </c>
      <c r="G52" s="52">
        <f t="shared" si="1"/>
        <v>338.27975000000004</v>
      </c>
    </row>
    <row r="53" spans="1:7" ht="15" customHeight="1">
      <c r="A53" s="15" t="s">
        <v>656</v>
      </c>
      <c r="B53" s="16" t="s">
        <v>1053</v>
      </c>
      <c r="C53" s="17">
        <v>85896</v>
      </c>
      <c r="D53" s="17">
        <v>50000</v>
      </c>
      <c r="E53" s="117">
        <v>0</v>
      </c>
      <c r="F53" s="50">
        <f t="shared" si="0"/>
        <v>0</v>
      </c>
      <c r="G53" s="52">
        <f t="shared" si="1"/>
        <v>0</v>
      </c>
    </row>
    <row r="54" spans="1:7" ht="18" customHeight="1">
      <c r="A54" s="22" t="s">
        <v>423</v>
      </c>
      <c r="B54" s="23" t="s">
        <v>189</v>
      </c>
      <c r="C54" s="19">
        <f>C55+C58</f>
        <v>2389750</v>
      </c>
      <c r="D54" s="19">
        <f>D55+D58</f>
        <v>9550000</v>
      </c>
      <c r="E54" s="116">
        <f>E55+E58</f>
        <v>1647534.35</v>
      </c>
      <c r="F54" s="50">
        <f t="shared" si="0"/>
        <v>68.94170310701956</v>
      </c>
      <c r="G54" s="52">
        <f t="shared" si="1"/>
        <v>17.251668586387435</v>
      </c>
    </row>
    <row r="55" spans="1:7" ht="15" customHeight="1">
      <c r="A55" s="15" t="s">
        <v>424</v>
      </c>
      <c r="B55" s="16" t="s">
        <v>190</v>
      </c>
      <c r="C55" s="17">
        <f>SUM(C56:C57)</f>
        <v>314359</v>
      </c>
      <c r="D55" s="17">
        <f>SUM(D56:D57)</f>
        <v>5250000</v>
      </c>
      <c r="E55" s="117">
        <f>SUM(E56:E57)</f>
        <v>190456.3</v>
      </c>
      <c r="F55" s="50">
        <f t="shared" si="0"/>
        <v>60.58560435680225</v>
      </c>
      <c r="G55" s="52">
        <f t="shared" si="1"/>
        <v>3.6277390476190474</v>
      </c>
    </row>
    <row r="56" spans="1:7" ht="13.5" customHeight="1">
      <c r="A56" s="20" t="s">
        <v>425</v>
      </c>
      <c r="B56" s="21" t="s">
        <v>258</v>
      </c>
      <c r="C56" s="17">
        <v>32217</v>
      </c>
      <c r="D56" s="17">
        <v>250000</v>
      </c>
      <c r="E56" s="117">
        <v>25476.46</v>
      </c>
      <c r="F56" s="50">
        <f t="shared" si="0"/>
        <v>79.07769190179098</v>
      </c>
      <c r="G56" s="52">
        <f t="shared" si="1"/>
        <v>10.190584</v>
      </c>
    </row>
    <row r="57" spans="1:7" ht="12.75" customHeight="1">
      <c r="A57" s="20" t="s">
        <v>426</v>
      </c>
      <c r="B57" s="21" t="s">
        <v>259</v>
      </c>
      <c r="C57" s="17">
        <v>282142</v>
      </c>
      <c r="D57" s="17">
        <v>5000000</v>
      </c>
      <c r="E57" s="117">
        <v>164979.84</v>
      </c>
      <c r="F57" s="50">
        <f t="shared" si="0"/>
        <v>58.474044984440454</v>
      </c>
      <c r="G57" s="52">
        <f t="shared" si="1"/>
        <v>3.2995968</v>
      </c>
    </row>
    <row r="58" spans="1:7" ht="15" customHeight="1">
      <c r="A58" s="15" t="s">
        <v>427</v>
      </c>
      <c r="B58" s="16" t="s">
        <v>191</v>
      </c>
      <c r="C58" s="17">
        <f>SUM(C59)</f>
        <v>2075391</v>
      </c>
      <c r="D58" s="17">
        <f>SUM(D59)</f>
        <v>4300000</v>
      </c>
      <c r="E58" s="117">
        <f>SUM(E59)</f>
        <v>1457078.05</v>
      </c>
      <c r="F58" s="50">
        <f t="shared" si="0"/>
        <v>70.20739947315951</v>
      </c>
      <c r="G58" s="52">
        <f t="shared" si="1"/>
        <v>33.885536046511625</v>
      </c>
    </row>
    <row r="59" spans="1:7" ht="12.75" customHeight="1">
      <c r="A59" s="20" t="s">
        <v>428</v>
      </c>
      <c r="B59" s="21" t="s">
        <v>260</v>
      </c>
      <c r="C59" s="17">
        <v>2075391</v>
      </c>
      <c r="D59" s="17">
        <v>4300000</v>
      </c>
      <c r="E59" s="117">
        <v>1457078.05</v>
      </c>
      <c r="F59" s="50">
        <f t="shared" si="0"/>
        <v>70.20739947315951</v>
      </c>
      <c r="G59" s="52">
        <f t="shared" si="1"/>
        <v>33.885536046511625</v>
      </c>
    </row>
    <row r="60" spans="1:7" ht="18" customHeight="1">
      <c r="A60" s="22" t="s">
        <v>429</v>
      </c>
      <c r="B60" s="23" t="s">
        <v>192</v>
      </c>
      <c r="C60" s="19">
        <f>C61+C63</f>
        <v>441042</v>
      </c>
      <c r="D60" s="19">
        <f>D61+D63</f>
        <v>4010000</v>
      </c>
      <c r="E60" s="116">
        <f>E61+E63</f>
        <v>87725.19</v>
      </c>
      <c r="F60" s="50">
        <f t="shared" si="0"/>
        <v>19.89043900580897</v>
      </c>
      <c r="G60" s="52">
        <f t="shared" si="1"/>
        <v>2.1876605985037405</v>
      </c>
    </row>
    <row r="61" spans="1:7" ht="15" customHeight="1">
      <c r="A61" s="15" t="s">
        <v>430</v>
      </c>
      <c r="B61" s="16" t="s">
        <v>193</v>
      </c>
      <c r="C61" s="17">
        <f>SUM(C62)</f>
        <v>433049</v>
      </c>
      <c r="D61" s="17">
        <f>SUM(D62)</f>
        <v>4000000</v>
      </c>
      <c r="E61" s="117">
        <f>SUM(E62)</f>
        <v>79831.06</v>
      </c>
      <c r="F61" s="50">
        <f t="shared" si="0"/>
        <v>18.434648273059167</v>
      </c>
      <c r="G61" s="52">
        <f t="shared" si="1"/>
        <v>1.9957764999999998</v>
      </c>
    </row>
    <row r="62" spans="1:7" ht="12.75" customHeight="1">
      <c r="A62" s="20" t="s">
        <v>431</v>
      </c>
      <c r="B62" s="21" t="s">
        <v>261</v>
      </c>
      <c r="C62" s="17">
        <v>433049</v>
      </c>
      <c r="D62" s="17">
        <v>4000000</v>
      </c>
      <c r="E62" s="117">
        <v>79831.06</v>
      </c>
      <c r="F62" s="50">
        <f t="shared" si="0"/>
        <v>18.434648273059167</v>
      </c>
      <c r="G62" s="52">
        <f t="shared" si="1"/>
        <v>1.9957764999999998</v>
      </c>
    </row>
    <row r="63" spans="1:7" ht="15" customHeight="1">
      <c r="A63" s="15" t="s">
        <v>432</v>
      </c>
      <c r="B63" s="16" t="s">
        <v>315</v>
      </c>
      <c r="C63" s="17">
        <f>SUM(C64:C65)</f>
        <v>7993</v>
      </c>
      <c r="D63" s="17">
        <f>SUM(D64:D64)</f>
        <v>10000</v>
      </c>
      <c r="E63" s="117">
        <f>SUM(E64:E65)</f>
        <v>7894.13</v>
      </c>
      <c r="F63" s="50">
        <f t="shared" si="0"/>
        <v>98.76304266232954</v>
      </c>
      <c r="G63" s="52">
        <f t="shared" si="1"/>
        <v>78.9413</v>
      </c>
    </row>
    <row r="64" spans="1:7" ht="12.75" customHeight="1">
      <c r="A64" s="20" t="s">
        <v>433</v>
      </c>
      <c r="B64" s="21" t="s">
        <v>262</v>
      </c>
      <c r="C64" s="17">
        <v>7993</v>
      </c>
      <c r="D64" s="17">
        <v>10000</v>
      </c>
      <c r="E64" s="117">
        <v>7894.13</v>
      </c>
      <c r="F64" s="50">
        <f t="shared" si="0"/>
        <v>98.76304266232954</v>
      </c>
      <c r="G64" s="52">
        <f t="shared" si="1"/>
        <v>78.9413</v>
      </c>
    </row>
    <row r="65" spans="1:7" ht="12.75" customHeight="1">
      <c r="A65" s="20" t="s">
        <v>776</v>
      </c>
      <c r="B65" s="21" t="s">
        <v>777</v>
      </c>
      <c r="C65" s="17">
        <v>0</v>
      </c>
      <c r="D65" s="17">
        <v>0</v>
      </c>
      <c r="E65" s="117">
        <v>0</v>
      </c>
      <c r="F65" s="50" t="e">
        <f t="shared" si="0"/>
        <v>#DIV/0!</v>
      </c>
      <c r="G65" s="52" t="e">
        <f t="shared" si="1"/>
        <v>#DIV/0!</v>
      </c>
    </row>
    <row r="66" spans="1:7" ht="21" customHeight="1">
      <c r="A66" s="22" t="s">
        <v>434</v>
      </c>
      <c r="B66" s="23" t="s">
        <v>194</v>
      </c>
      <c r="C66" s="97">
        <f>C73+C80+C90+C98+C67</f>
        <v>369788</v>
      </c>
      <c r="D66" s="97">
        <f>D73+D80+D90+D98+D67+D70</f>
        <v>11382500</v>
      </c>
      <c r="E66" s="118">
        <f>E73+E80+E90+E98+E67+E70</f>
        <v>2797353.8900000006</v>
      </c>
      <c r="F66" s="50">
        <f t="shared" si="0"/>
        <v>756.4750316397505</v>
      </c>
      <c r="G66" s="52">
        <f t="shared" si="1"/>
        <v>24.5759182077751</v>
      </c>
    </row>
    <row r="67" spans="1:7" ht="18" customHeight="1">
      <c r="A67" s="22" t="s">
        <v>937</v>
      </c>
      <c r="B67" s="23" t="s">
        <v>938</v>
      </c>
      <c r="C67" s="19">
        <f aca="true" t="shared" si="2" ref="C67:E71">C68</f>
        <v>0</v>
      </c>
      <c r="D67" s="19">
        <f t="shared" si="2"/>
        <v>0</v>
      </c>
      <c r="E67" s="116">
        <f t="shared" si="2"/>
        <v>110899.41</v>
      </c>
      <c r="F67" s="50" t="e">
        <f t="shared" si="0"/>
        <v>#DIV/0!</v>
      </c>
      <c r="G67" s="52" t="e">
        <f t="shared" si="1"/>
        <v>#DIV/0!</v>
      </c>
    </row>
    <row r="68" spans="1:7" ht="15" customHeight="1">
      <c r="A68" s="15" t="s">
        <v>1211</v>
      </c>
      <c r="B68" s="16" t="s">
        <v>939</v>
      </c>
      <c r="C68" s="17">
        <f t="shared" si="2"/>
        <v>0</v>
      </c>
      <c r="D68" s="17">
        <f t="shared" si="2"/>
        <v>0</v>
      </c>
      <c r="E68" s="117">
        <f t="shared" si="2"/>
        <v>110899.41</v>
      </c>
      <c r="F68" s="50" t="e">
        <f t="shared" si="0"/>
        <v>#DIV/0!</v>
      </c>
      <c r="G68" s="52" t="e">
        <f t="shared" si="1"/>
        <v>#DIV/0!</v>
      </c>
    </row>
    <row r="69" spans="1:7" ht="15" customHeight="1">
      <c r="A69" s="15" t="s">
        <v>1212</v>
      </c>
      <c r="B69" s="16" t="s">
        <v>1032</v>
      </c>
      <c r="C69" s="17">
        <v>0</v>
      </c>
      <c r="D69" s="17">
        <v>0</v>
      </c>
      <c r="E69" s="117">
        <v>110899.41</v>
      </c>
      <c r="F69" s="50" t="e">
        <f t="shared" si="0"/>
        <v>#DIV/0!</v>
      </c>
      <c r="G69" s="52" t="e">
        <f t="shared" si="1"/>
        <v>#DIV/0!</v>
      </c>
    </row>
    <row r="70" spans="1:7" ht="18" customHeight="1">
      <c r="A70" s="22" t="s">
        <v>1178</v>
      </c>
      <c r="B70" s="139" t="s">
        <v>1179</v>
      </c>
      <c r="C70" s="19">
        <f t="shared" si="2"/>
        <v>0</v>
      </c>
      <c r="D70" s="19">
        <f t="shared" si="2"/>
        <v>112500</v>
      </c>
      <c r="E70" s="116">
        <f t="shared" si="2"/>
        <v>0</v>
      </c>
      <c r="F70" s="50" t="e">
        <f t="shared" si="0"/>
        <v>#DIV/0!</v>
      </c>
      <c r="G70" s="52">
        <f t="shared" si="1"/>
        <v>0</v>
      </c>
    </row>
    <row r="71" spans="1:7" ht="15" customHeight="1">
      <c r="A71" s="15" t="s">
        <v>1180</v>
      </c>
      <c r="B71" s="16" t="s">
        <v>1181</v>
      </c>
      <c r="C71" s="17">
        <f t="shared" si="2"/>
        <v>0</v>
      </c>
      <c r="D71" s="17">
        <f t="shared" si="2"/>
        <v>112500</v>
      </c>
      <c r="E71" s="117">
        <f t="shared" si="2"/>
        <v>0</v>
      </c>
      <c r="F71" s="50" t="e">
        <f t="shared" si="0"/>
        <v>#DIV/0!</v>
      </c>
      <c r="G71" s="52">
        <f t="shared" si="1"/>
        <v>0</v>
      </c>
    </row>
    <row r="72" spans="1:7" ht="15" customHeight="1">
      <c r="A72" s="15" t="s">
        <v>1182</v>
      </c>
      <c r="B72" s="16" t="s">
        <v>1181</v>
      </c>
      <c r="C72" s="17">
        <v>0</v>
      </c>
      <c r="D72" s="17">
        <v>112500</v>
      </c>
      <c r="E72" s="117">
        <v>0</v>
      </c>
      <c r="F72" s="50" t="e">
        <f t="shared" si="0"/>
        <v>#DIV/0!</v>
      </c>
      <c r="G72" s="52">
        <f t="shared" si="1"/>
        <v>0</v>
      </c>
    </row>
    <row r="73" spans="1:7" ht="18" customHeight="1">
      <c r="A73" s="22" t="s">
        <v>435</v>
      </c>
      <c r="B73" s="23" t="s">
        <v>769</v>
      </c>
      <c r="C73" s="19">
        <f>C74+C77</f>
        <v>299888</v>
      </c>
      <c r="D73" s="19">
        <f>D74+D77</f>
        <v>5510000</v>
      </c>
      <c r="E73" s="116">
        <f>E74+E77</f>
        <v>1490365.1900000002</v>
      </c>
      <c r="F73" s="50">
        <f t="shared" si="0"/>
        <v>496.9739336018781</v>
      </c>
      <c r="G73" s="52">
        <f t="shared" si="1"/>
        <v>27.048370054446462</v>
      </c>
    </row>
    <row r="74" spans="1:7" ht="15" customHeight="1">
      <c r="A74" s="15" t="s">
        <v>436</v>
      </c>
      <c r="B74" s="16" t="s">
        <v>195</v>
      </c>
      <c r="C74" s="17">
        <f>SUM(C75:C76)</f>
        <v>144000</v>
      </c>
      <c r="D74" s="17">
        <f>SUM(D75:D76)</f>
        <v>470000</v>
      </c>
      <c r="E74" s="117">
        <f>SUM(E75:E76)</f>
        <v>199032.58</v>
      </c>
      <c r="F74" s="50">
        <f t="shared" si="0"/>
        <v>138.21706944444443</v>
      </c>
      <c r="G74" s="52">
        <f t="shared" si="1"/>
        <v>42.34735744680851</v>
      </c>
    </row>
    <row r="75" spans="1:7" ht="12.75" customHeight="1">
      <c r="A75" s="20" t="s">
        <v>437</v>
      </c>
      <c r="B75" s="21" t="s">
        <v>166</v>
      </c>
      <c r="C75" s="17">
        <v>144000</v>
      </c>
      <c r="D75" s="17">
        <v>400000</v>
      </c>
      <c r="E75" s="117">
        <v>199032.58</v>
      </c>
      <c r="F75" s="50">
        <f t="shared" si="0"/>
        <v>138.21706944444443</v>
      </c>
      <c r="G75" s="52">
        <f t="shared" si="1"/>
        <v>49.758145</v>
      </c>
    </row>
    <row r="76" spans="1:7" ht="12.75" customHeight="1">
      <c r="A76" s="20" t="s">
        <v>438</v>
      </c>
      <c r="B76" s="21" t="s">
        <v>167</v>
      </c>
      <c r="C76" s="17">
        <v>0</v>
      </c>
      <c r="D76" s="17">
        <v>70000</v>
      </c>
      <c r="E76" s="117">
        <v>0</v>
      </c>
      <c r="F76" s="50" t="e">
        <f t="shared" si="0"/>
        <v>#DIV/0!</v>
      </c>
      <c r="G76" s="52">
        <f t="shared" si="1"/>
        <v>0</v>
      </c>
    </row>
    <row r="77" spans="1:7" ht="15" customHeight="1">
      <c r="A77" s="15" t="s">
        <v>439</v>
      </c>
      <c r="B77" s="16" t="s">
        <v>196</v>
      </c>
      <c r="C77" s="17">
        <f>SUM(C78:C79)</f>
        <v>155888</v>
      </c>
      <c r="D77" s="17">
        <f>SUM(D78:D79)</f>
        <v>5040000</v>
      </c>
      <c r="E77" s="117">
        <f>SUM(E78:E79)</f>
        <v>1291332.61</v>
      </c>
      <c r="F77" s="50">
        <f aca="true" t="shared" si="3" ref="F77:F99">E77/C77*100</f>
        <v>828.3720427486401</v>
      </c>
      <c r="G77" s="52">
        <f t="shared" si="1"/>
        <v>25.62167876984127</v>
      </c>
    </row>
    <row r="78" spans="1:7" ht="12.75" customHeight="1">
      <c r="A78" s="20" t="s">
        <v>440</v>
      </c>
      <c r="B78" s="21" t="s">
        <v>168</v>
      </c>
      <c r="C78" s="17">
        <v>155888</v>
      </c>
      <c r="D78" s="17">
        <v>5040000</v>
      </c>
      <c r="E78" s="117">
        <v>1251332.61</v>
      </c>
      <c r="F78" s="50">
        <f t="shared" si="3"/>
        <v>802.7125949399571</v>
      </c>
      <c r="G78" s="52">
        <f t="shared" si="1"/>
        <v>24.828027976190477</v>
      </c>
    </row>
    <row r="79" spans="1:7" ht="12.75" customHeight="1">
      <c r="A79" s="20" t="s">
        <v>441</v>
      </c>
      <c r="B79" s="21" t="s">
        <v>165</v>
      </c>
      <c r="C79" s="17">
        <v>0</v>
      </c>
      <c r="D79" s="17">
        <v>0</v>
      </c>
      <c r="E79" s="117">
        <v>40000</v>
      </c>
      <c r="F79" s="50" t="e">
        <f t="shared" si="3"/>
        <v>#DIV/0!</v>
      </c>
      <c r="G79" s="52" t="e">
        <f t="shared" si="1"/>
        <v>#DIV/0!</v>
      </c>
    </row>
    <row r="80" spans="1:7" ht="18" customHeight="1">
      <c r="A80" s="22" t="s">
        <v>442</v>
      </c>
      <c r="B80" s="23" t="s">
        <v>753</v>
      </c>
      <c r="C80" s="19">
        <f>C81+C87</f>
        <v>0</v>
      </c>
      <c r="D80" s="19">
        <f>D81+D87</f>
        <v>2800000</v>
      </c>
      <c r="E80" s="116">
        <f>E81+E87</f>
        <v>0</v>
      </c>
      <c r="F80" s="50" t="e">
        <f t="shared" si="3"/>
        <v>#DIV/0!</v>
      </c>
      <c r="G80" s="52">
        <f t="shared" si="1"/>
        <v>0</v>
      </c>
    </row>
    <row r="81" spans="1:7" ht="15" customHeight="1">
      <c r="A81" s="15" t="s">
        <v>542</v>
      </c>
      <c r="B81" s="16" t="s">
        <v>754</v>
      </c>
      <c r="C81" s="17">
        <f>SUM(C82:C86)</f>
        <v>0</v>
      </c>
      <c r="D81" s="17">
        <f>SUM(D82:D86)</f>
        <v>100000</v>
      </c>
      <c r="E81" s="117">
        <f>SUM(E82:E86)</f>
        <v>0</v>
      </c>
      <c r="F81" s="50" t="e">
        <f t="shared" si="3"/>
        <v>#DIV/0!</v>
      </c>
      <c r="G81" s="52">
        <f t="shared" si="1"/>
        <v>0</v>
      </c>
    </row>
    <row r="82" spans="1:7" ht="12.75" customHeight="1">
      <c r="A82" s="20" t="s">
        <v>657</v>
      </c>
      <c r="B82" s="21" t="s">
        <v>913</v>
      </c>
      <c r="C82" s="17">
        <v>0</v>
      </c>
      <c r="D82" s="17">
        <v>0</v>
      </c>
      <c r="E82" s="117">
        <v>0</v>
      </c>
      <c r="F82" s="50" t="e">
        <f t="shared" si="3"/>
        <v>#DIV/0!</v>
      </c>
      <c r="G82" s="52" t="e">
        <f t="shared" si="1"/>
        <v>#DIV/0!</v>
      </c>
    </row>
    <row r="83" spans="1:7" ht="12.75" customHeight="1">
      <c r="A83" s="20" t="s">
        <v>657</v>
      </c>
      <c r="B83" s="21" t="s">
        <v>925</v>
      </c>
      <c r="C83" s="17">
        <v>0</v>
      </c>
      <c r="D83" s="17">
        <v>0</v>
      </c>
      <c r="E83" s="117">
        <v>0</v>
      </c>
      <c r="F83" s="50" t="e">
        <f t="shared" si="3"/>
        <v>#DIV/0!</v>
      </c>
      <c r="G83" s="52" t="e">
        <f t="shared" si="1"/>
        <v>#DIV/0!</v>
      </c>
    </row>
    <row r="84" spans="1:7" ht="12.75" customHeight="1">
      <c r="A84" s="20" t="s">
        <v>543</v>
      </c>
      <c r="B84" s="21" t="s">
        <v>546</v>
      </c>
      <c r="C84" s="17">
        <v>0</v>
      </c>
      <c r="D84" s="17">
        <v>0</v>
      </c>
      <c r="E84" s="117">
        <v>0</v>
      </c>
      <c r="F84" s="50" t="e">
        <f t="shared" si="3"/>
        <v>#DIV/0!</v>
      </c>
      <c r="G84" s="52" t="e">
        <f t="shared" si="1"/>
        <v>#DIV/0!</v>
      </c>
    </row>
    <row r="85" spans="1:7" ht="12.75" customHeight="1">
      <c r="A85" s="20" t="s">
        <v>543</v>
      </c>
      <c r="B85" s="21" t="s">
        <v>658</v>
      </c>
      <c r="C85" s="17">
        <v>0</v>
      </c>
      <c r="D85" s="17">
        <v>100000</v>
      </c>
      <c r="E85" s="117">
        <v>0</v>
      </c>
      <c r="F85" s="50" t="e">
        <f t="shared" si="3"/>
        <v>#DIV/0!</v>
      </c>
      <c r="G85" s="52">
        <f t="shared" si="1"/>
        <v>0</v>
      </c>
    </row>
    <row r="86" spans="1:7" ht="12.75" customHeight="1">
      <c r="A86" s="20" t="s">
        <v>543</v>
      </c>
      <c r="B86" s="21" t="s">
        <v>926</v>
      </c>
      <c r="C86" s="17">
        <v>0</v>
      </c>
      <c r="D86" s="17">
        <v>0</v>
      </c>
      <c r="E86" s="117">
        <v>0</v>
      </c>
      <c r="F86" s="50" t="e">
        <f t="shared" si="3"/>
        <v>#DIV/0!</v>
      </c>
      <c r="G86" s="52" t="e">
        <f t="shared" si="1"/>
        <v>#DIV/0!</v>
      </c>
    </row>
    <row r="87" spans="1:7" ht="15" customHeight="1">
      <c r="A87" s="15" t="s">
        <v>443</v>
      </c>
      <c r="B87" s="16" t="s">
        <v>755</v>
      </c>
      <c r="C87" s="17">
        <f>SUM(C88:C88)</f>
        <v>0</v>
      </c>
      <c r="D87" s="17">
        <f>SUM(D88:D89)</f>
        <v>2700000</v>
      </c>
      <c r="E87" s="17">
        <f>SUM(E88:E89)</f>
        <v>0</v>
      </c>
      <c r="F87" s="50" t="e">
        <f t="shared" si="3"/>
        <v>#DIV/0!</v>
      </c>
      <c r="G87" s="52">
        <f t="shared" si="1"/>
        <v>0</v>
      </c>
    </row>
    <row r="88" spans="1:7" ht="12.75" customHeight="1">
      <c r="A88" s="20" t="s">
        <v>444</v>
      </c>
      <c r="B88" s="21" t="s">
        <v>756</v>
      </c>
      <c r="C88" s="17">
        <v>0</v>
      </c>
      <c r="D88" s="17">
        <v>1600000</v>
      </c>
      <c r="E88" s="117">
        <v>0</v>
      </c>
      <c r="F88" s="50" t="e">
        <f t="shared" si="3"/>
        <v>#DIV/0!</v>
      </c>
      <c r="G88" s="52">
        <f t="shared" si="1"/>
        <v>0</v>
      </c>
    </row>
    <row r="89" spans="1:7" ht="12.75" customHeight="1">
      <c r="A89" s="20" t="s">
        <v>444</v>
      </c>
      <c r="B89" s="21" t="s">
        <v>1165</v>
      </c>
      <c r="C89" s="17">
        <v>0</v>
      </c>
      <c r="D89" s="17">
        <v>1100000</v>
      </c>
      <c r="E89" s="117">
        <v>0</v>
      </c>
      <c r="F89" s="50" t="e">
        <f t="shared" si="3"/>
        <v>#DIV/0!</v>
      </c>
      <c r="G89" s="52">
        <f t="shared" si="1"/>
        <v>0</v>
      </c>
    </row>
    <row r="90" spans="1:7" ht="18" customHeight="1">
      <c r="A90" s="22" t="s">
        <v>659</v>
      </c>
      <c r="B90" s="23" t="s">
        <v>660</v>
      </c>
      <c r="C90" s="19">
        <f>C91+C96</f>
        <v>69900</v>
      </c>
      <c r="D90" s="19">
        <f>D91+D96</f>
        <v>260000</v>
      </c>
      <c r="E90" s="116">
        <f>E91+E96</f>
        <v>84440</v>
      </c>
      <c r="F90" s="50">
        <f t="shared" si="3"/>
        <v>120.80114449213161</v>
      </c>
      <c r="G90" s="52">
        <f t="shared" si="1"/>
        <v>32.47692307692308</v>
      </c>
    </row>
    <row r="91" spans="1:7" ht="15" customHeight="1">
      <c r="A91" s="15" t="s">
        <v>661</v>
      </c>
      <c r="B91" s="16" t="s">
        <v>662</v>
      </c>
      <c r="C91" s="17">
        <f>SUM(C92:C95)</f>
        <v>12300</v>
      </c>
      <c r="D91" s="17">
        <f>SUM(D92:D95)</f>
        <v>200000</v>
      </c>
      <c r="E91" s="117">
        <f>SUM(E92:E95)</f>
        <v>26840</v>
      </c>
      <c r="F91" s="50">
        <f t="shared" si="3"/>
        <v>218.21138211382114</v>
      </c>
      <c r="G91" s="52">
        <f t="shared" si="1"/>
        <v>13.420000000000002</v>
      </c>
    </row>
    <row r="92" spans="1:7" ht="12.75" customHeight="1">
      <c r="A92" s="20" t="s">
        <v>1199</v>
      </c>
      <c r="B92" s="21" t="s">
        <v>663</v>
      </c>
      <c r="C92" s="17">
        <v>12300</v>
      </c>
      <c r="D92" s="17">
        <v>10000</v>
      </c>
      <c r="E92" s="117">
        <v>6840</v>
      </c>
      <c r="F92" s="50">
        <f t="shared" si="3"/>
        <v>55.60975609756098</v>
      </c>
      <c r="G92" s="52">
        <f t="shared" si="1"/>
        <v>68.4</v>
      </c>
    </row>
    <row r="93" spans="1:7" ht="12.75" customHeight="1">
      <c r="A93" s="20" t="s">
        <v>1199</v>
      </c>
      <c r="B93" s="21" t="s">
        <v>1166</v>
      </c>
      <c r="C93" s="17">
        <v>0</v>
      </c>
      <c r="D93" s="17">
        <v>180000</v>
      </c>
      <c r="E93" s="117">
        <v>0</v>
      </c>
      <c r="F93" s="50" t="e">
        <f t="shared" si="3"/>
        <v>#DIV/0!</v>
      </c>
      <c r="G93" s="52">
        <f t="shared" si="1"/>
        <v>0</v>
      </c>
    </row>
    <row r="94" spans="1:7" ht="12.75" customHeight="1">
      <c r="A94" s="20" t="s">
        <v>1199</v>
      </c>
      <c r="B94" s="21" t="s">
        <v>664</v>
      </c>
      <c r="C94" s="17">
        <v>0</v>
      </c>
      <c r="D94" s="17">
        <v>10000</v>
      </c>
      <c r="E94" s="117">
        <v>0</v>
      </c>
      <c r="F94" s="50" t="e">
        <f t="shared" si="3"/>
        <v>#DIV/0!</v>
      </c>
      <c r="G94" s="52">
        <f t="shared" si="1"/>
        <v>0</v>
      </c>
    </row>
    <row r="95" spans="1:7" ht="12.75" customHeight="1">
      <c r="A95" s="20" t="s">
        <v>1199</v>
      </c>
      <c r="B95" s="21" t="s">
        <v>1210</v>
      </c>
      <c r="C95" s="17">
        <v>0</v>
      </c>
      <c r="D95" s="17">
        <v>0</v>
      </c>
      <c r="E95" s="117">
        <v>20000</v>
      </c>
      <c r="F95" s="50" t="e">
        <f t="shared" si="3"/>
        <v>#DIV/0!</v>
      </c>
      <c r="G95" s="52" t="e">
        <f t="shared" si="1"/>
        <v>#DIV/0!</v>
      </c>
    </row>
    <row r="96" spans="1:7" ht="15" customHeight="1">
      <c r="A96" s="15" t="s">
        <v>665</v>
      </c>
      <c r="B96" s="16" t="s">
        <v>757</v>
      </c>
      <c r="C96" s="17">
        <f>SUM(C97:C97)</f>
        <v>57600</v>
      </c>
      <c r="D96" s="17">
        <f>SUM(D97:D97)</f>
        <v>60000</v>
      </c>
      <c r="E96" s="117">
        <f>SUM(E97:E97)</f>
        <v>57600</v>
      </c>
      <c r="F96" s="50">
        <f t="shared" si="3"/>
        <v>100</v>
      </c>
      <c r="G96" s="52">
        <f t="shared" si="1"/>
        <v>96</v>
      </c>
    </row>
    <row r="97" spans="1:7" ht="12.75" customHeight="1">
      <c r="A97" s="20" t="s">
        <v>1167</v>
      </c>
      <c r="B97" s="21" t="s">
        <v>666</v>
      </c>
      <c r="C97" s="17">
        <v>57600</v>
      </c>
      <c r="D97" s="17">
        <v>60000</v>
      </c>
      <c r="E97" s="117">
        <v>57600</v>
      </c>
      <c r="F97" s="50">
        <f t="shared" si="3"/>
        <v>100</v>
      </c>
      <c r="G97" s="52">
        <f t="shared" si="1"/>
        <v>96</v>
      </c>
    </row>
    <row r="98" spans="1:7" ht="18" customHeight="1">
      <c r="A98" s="22" t="s">
        <v>758</v>
      </c>
      <c r="B98" s="23" t="s">
        <v>760</v>
      </c>
      <c r="C98" s="19">
        <f>C99</f>
        <v>0</v>
      </c>
      <c r="D98" s="19">
        <f>D99</f>
        <v>2700000</v>
      </c>
      <c r="E98" s="116">
        <f>E99</f>
        <v>1111649.29</v>
      </c>
      <c r="F98" s="50" t="e">
        <f t="shared" si="3"/>
        <v>#DIV/0!</v>
      </c>
      <c r="G98" s="52">
        <f t="shared" si="1"/>
        <v>41.17219592592593</v>
      </c>
    </row>
    <row r="99" spans="1:7" ht="15" customHeight="1">
      <c r="A99" s="15" t="s">
        <v>759</v>
      </c>
      <c r="B99" s="16" t="s">
        <v>761</v>
      </c>
      <c r="C99" s="17">
        <v>0</v>
      </c>
      <c r="D99" s="17">
        <v>2700000</v>
      </c>
      <c r="E99" s="117">
        <v>1111649.29</v>
      </c>
      <c r="F99" s="50" t="e">
        <f t="shared" si="3"/>
        <v>#DIV/0!</v>
      </c>
      <c r="G99" s="52">
        <f t="shared" si="1"/>
        <v>41.17219592592593</v>
      </c>
    </row>
    <row r="100" spans="1:7" ht="20.25" customHeight="1">
      <c r="A100" s="22" t="s">
        <v>445</v>
      </c>
      <c r="B100" s="23" t="s">
        <v>197</v>
      </c>
      <c r="C100" s="19">
        <f>C101+C113</f>
        <v>3001667</v>
      </c>
      <c r="D100" s="19">
        <f>D101+D113</f>
        <v>6846100</v>
      </c>
      <c r="E100" s="116">
        <f>E101+E113</f>
        <v>2099943.13</v>
      </c>
      <c r="F100" s="50">
        <f aca="true" t="shared" si="4" ref="F100:F131">E100/C100*100</f>
        <v>69.95923032101828</v>
      </c>
      <c r="G100" s="50">
        <f>E100/D100*100</f>
        <v>30.673567870758532</v>
      </c>
    </row>
    <row r="101" spans="1:7" ht="18" customHeight="1">
      <c r="A101" s="22" t="s">
        <v>446</v>
      </c>
      <c r="B101" s="23" t="s">
        <v>198</v>
      </c>
      <c r="C101" s="19">
        <f>C102+C109+C111+C107</f>
        <v>15544</v>
      </c>
      <c r="D101" s="19">
        <f>D102+D109+D111+D107</f>
        <v>46100</v>
      </c>
      <c r="E101" s="116">
        <f>E102+E109+E111+E107</f>
        <v>14099.88</v>
      </c>
      <c r="F101" s="50">
        <f t="shared" si="4"/>
        <v>90.7094698919197</v>
      </c>
      <c r="G101" s="50">
        <f aca="true" t="shared" si="5" ref="G101:G157">E101/D101*100</f>
        <v>30.585422993492408</v>
      </c>
    </row>
    <row r="102" spans="1:7" ht="15" customHeight="1">
      <c r="A102" s="15" t="s">
        <v>447</v>
      </c>
      <c r="B102" s="16" t="s">
        <v>199</v>
      </c>
      <c r="C102" s="17">
        <f>SUM(C103:C106)</f>
        <v>13496</v>
      </c>
      <c r="D102" s="17">
        <f>SUM(D103:D106)</f>
        <v>26100</v>
      </c>
      <c r="E102" s="117">
        <f>SUM(E103:E106)</f>
        <v>14099.88</v>
      </c>
      <c r="F102" s="50">
        <f t="shared" si="4"/>
        <v>104.47451096621221</v>
      </c>
      <c r="G102" s="50">
        <f t="shared" si="5"/>
        <v>54.02252873563218</v>
      </c>
    </row>
    <row r="103" spans="1:7" ht="12.75" customHeight="1">
      <c r="A103" s="20" t="s">
        <v>448</v>
      </c>
      <c r="B103" s="21" t="s">
        <v>169</v>
      </c>
      <c r="C103" s="17">
        <v>13435</v>
      </c>
      <c r="D103" s="17">
        <v>25000</v>
      </c>
      <c r="E103" s="117">
        <v>14019.05</v>
      </c>
      <c r="F103" s="50">
        <f t="shared" si="4"/>
        <v>104.34722739114252</v>
      </c>
      <c r="G103" s="50">
        <f t="shared" si="5"/>
        <v>56.0762</v>
      </c>
    </row>
    <row r="104" spans="1:7" ht="12.75" customHeight="1">
      <c r="A104" s="20" t="s">
        <v>449</v>
      </c>
      <c r="B104" s="21" t="s">
        <v>668</v>
      </c>
      <c r="C104" s="17">
        <v>50</v>
      </c>
      <c r="D104" s="17">
        <v>1000</v>
      </c>
      <c r="E104" s="117">
        <v>63.15</v>
      </c>
      <c r="F104" s="50">
        <f t="shared" si="4"/>
        <v>126.29999999999998</v>
      </c>
      <c r="G104" s="50">
        <f t="shared" si="5"/>
        <v>6.3149999999999995</v>
      </c>
    </row>
    <row r="105" spans="1:7" ht="12.75" customHeight="1">
      <c r="A105" s="20" t="s">
        <v>449</v>
      </c>
      <c r="B105" s="21" t="s">
        <v>667</v>
      </c>
      <c r="C105" s="17">
        <v>8</v>
      </c>
      <c r="D105" s="17">
        <v>100</v>
      </c>
      <c r="E105" s="117">
        <v>11.81</v>
      </c>
      <c r="F105" s="50">
        <f t="shared" si="4"/>
        <v>147.625</v>
      </c>
      <c r="G105" s="50">
        <f t="shared" si="5"/>
        <v>11.81</v>
      </c>
    </row>
    <row r="106" spans="1:7" ht="12.75" customHeight="1">
      <c r="A106" s="20" t="s">
        <v>449</v>
      </c>
      <c r="B106" s="21" t="s">
        <v>669</v>
      </c>
      <c r="C106" s="17">
        <v>3</v>
      </c>
      <c r="D106" s="17">
        <v>0</v>
      </c>
      <c r="E106" s="117">
        <v>5.87</v>
      </c>
      <c r="F106" s="50">
        <f t="shared" si="4"/>
        <v>195.66666666666669</v>
      </c>
      <c r="G106" s="50" t="e">
        <f t="shared" si="5"/>
        <v>#DIV/0!</v>
      </c>
    </row>
    <row r="107" spans="1:7" ht="15" customHeight="1">
      <c r="A107" s="15" t="s">
        <v>1033</v>
      </c>
      <c r="B107" s="16" t="s">
        <v>1034</v>
      </c>
      <c r="C107" s="17">
        <f>SUM(C108)</f>
        <v>2048</v>
      </c>
      <c r="D107" s="17">
        <f>SUM(D108)</f>
        <v>20000</v>
      </c>
      <c r="E107" s="117">
        <f>SUM(E108)</f>
        <v>0</v>
      </c>
      <c r="F107" s="50">
        <f t="shared" si="4"/>
        <v>0</v>
      </c>
      <c r="G107" s="50">
        <f t="shared" si="5"/>
        <v>0</v>
      </c>
    </row>
    <row r="108" spans="1:7" ht="12.75" customHeight="1">
      <c r="A108" s="20" t="s">
        <v>1035</v>
      </c>
      <c r="B108" s="21" t="s">
        <v>1036</v>
      </c>
      <c r="C108" s="17">
        <v>2048</v>
      </c>
      <c r="D108" s="17">
        <v>20000</v>
      </c>
      <c r="E108" s="117">
        <v>0</v>
      </c>
      <c r="F108" s="50">
        <f t="shared" si="4"/>
        <v>0</v>
      </c>
      <c r="G108" s="50">
        <f t="shared" si="5"/>
        <v>0</v>
      </c>
    </row>
    <row r="109" spans="1:7" ht="15" customHeight="1">
      <c r="A109" s="15" t="s">
        <v>544</v>
      </c>
      <c r="B109" s="16" t="s">
        <v>940</v>
      </c>
      <c r="C109" s="17">
        <f>SUM(C110)</f>
        <v>0</v>
      </c>
      <c r="D109" s="17">
        <f>SUM(D110)</f>
        <v>0</v>
      </c>
      <c r="E109" s="117">
        <f>SUM(E110)</f>
        <v>0</v>
      </c>
      <c r="F109" s="50" t="e">
        <f t="shared" si="4"/>
        <v>#DIV/0!</v>
      </c>
      <c r="G109" s="50" t="e">
        <f t="shared" si="5"/>
        <v>#DIV/0!</v>
      </c>
    </row>
    <row r="110" spans="1:7" ht="12.75" customHeight="1">
      <c r="A110" s="20" t="s">
        <v>545</v>
      </c>
      <c r="B110" s="21" t="s">
        <v>587</v>
      </c>
      <c r="C110" s="17">
        <v>0</v>
      </c>
      <c r="D110" s="17">
        <v>0</v>
      </c>
      <c r="E110" s="117">
        <v>0</v>
      </c>
      <c r="F110" s="50" t="e">
        <f t="shared" si="4"/>
        <v>#DIV/0!</v>
      </c>
      <c r="G110" s="50" t="e">
        <f t="shared" si="5"/>
        <v>#DIV/0!</v>
      </c>
    </row>
    <row r="111" spans="1:7" ht="15" customHeight="1">
      <c r="A111" s="15" t="s">
        <v>941</v>
      </c>
      <c r="B111" s="16" t="s">
        <v>943</v>
      </c>
      <c r="C111" s="17">
        <f>SUM(C112)</f>
        <v>0</v>
      </c>
      <c r="D111" s="17">
        <f>SUM(D112)</f>
        <v>0</v>
      </c>
      <c r="E111" s="117">
        <f>SUM(E112)</f>
        <v>0</v>
      </c>
      <c r="F111" s="50" t="e">
        <f t="shared" si="4"/>
        <v>#DIV/0!</v>
      </c>
      <c r="G111" s="50" t="e">
        <f t="shared" si="5"/>
        <v>#DIV/0!</v>
      </c>
    </row>
    <row r="112" spans="1:7" ht="12.75" customHeight="1">
      <c r="A112" s="20" t="s">
        <v>942</v>
      </c>
      <c r="B112" s="21" t="s">
        <v>944</v>
      </c>
      <c r="C112" s="17">
        <v>0</v>
      </c>
      <c r="D112" s="17">
        <v>0</v>
      </c>
      <c r="E112" s="117">
        <v>0</v>
      </c>
      <c r="F112" s="50" t="e">
        <f t="shared" si="4"/>
        <v>#DIV/0!</v>
      </c>
      <c r="G112" s="50" t="e">
        <f t="shared" si="5"/>
        <v>#DIV/0!</v>
      </c>
    </row>
    <row r="113" spans="1:7" ht="18" customHeight="1">
      <c r="A113" s="22" t="s">
        <v>365</v>
      </c>
      <c r="B113" s="23" t="s">
        <v>200</v>
      </c>
      <c r="C113" s="19">
        <f>C114+C117+C122+C126</f>
        <v>2986123</v>
      </c>
      <c r="D113" s="19">
        <f>D114+D117+D122+D126</f>
        <v>6800000</v>
      </c>
      <c r="E113" s="116">
        <f>E114+E117+E122+E126</f>
        <v>2085843.25</v>
      </c>
      <c r="F113" s="50">
        <f t="shared" si="4"/>
        <v>69.85121677841134</v>
      </c>
      <c r="G113" s="50">
        <f t="shared" si="5"/>
        <v>30.67416544117647</v>
      </c>
    </row>
    <row r="114" spans="1:7" ht="15" customHeight="1">
      <c r="A114" s="15" t="s">
        <v>366</v>
      </c>
      <c r="B114" s="16" t="s">
        <v>201</v>
      </c>
      <c r="C114" s="17">
        <f>SUM(C115:C116)</f>
        <v>737981</v>
      </c>
      <c r="D114" s="17">
        <f>SUM(D115:D116)</f>
        <v>1660000</v>
      </c>
      <c r="E114" s="117">
        <f>SUM(E115:E116)</f>
        <v>283459.39</v>
      </c>
      <c r="F114" s="50">
        <f t="shared" si="4"/>
        <v>38.41012031475065</v>
      </c>
      <c r="G114" s="50">
        <f t="shared" si="5"/>
        <v>17.07586686746988</v>
      </c>
    </row>
    <row r="115" spans="1:7" ht="12.75" customHeight="1">
      <c r="A115" s="20" t="s">
        <v>367</v>
      </c>
      <c r="B115" s="21" t="s">
        <v>170</v>
      </c>
      <c r="C115" s="17">
        <v>737981</v>
      </c>
      <c r="D115" s="17">
        <v>1630000</v>
      </c>
      <c r="E115" s="117">
        <v>283459.39</v>
      </c>
      <c r="F115" s="50">
        <f t="shared" si="4"/>
        <v>38.41012031475065</v>
      </c>
      <c r="G115" s="50">
        <f t="shared" si="5"/>
        <v>17.39014662576687</v>
      </c>
    </row>
    <row r="116" spans="1:7" ht="12.75" customHeight="1">
      <c r="A116" s="20" t="s">
        <v>566</v>
      </c>
      <c r="B116" s="21" t="s">
        <v>565</v>
      </c>
      <c r="C116" s="17">
        <v>0</v>
      </c>
      <c r="D116" s="17">
        <v>30000</v>
      </c>
      <c r="E116" s="117">
        <v>0</v>
      </c>
      <c r="F116" s="50" t="e">
        <f t="shared" si="4"/>
        <v>#DIV/0!</v>
      </c>
      <c r="G116" s="50">
        <f t="shared" si="5"/>
        <v>0</v>
      </c>
    </row>
    <row r="117" spans="1:7" ht="15" customHeight="1">
      <c r="A117" s="15" t="s">
        <v>368</v>
      </c>
      <c r="B117" s="16" t="s">
        <v>202</v>
      </c>
      <c r="C117" s="17">
        <f>SUM(C118:C121)</f>
        <v>1454502</v>
      </c>
      <c r="D117" s="17">
        <f>SUM(D118:D121)</f>
        <v>3570000</v>
      </c>
      <c r="E117" s="117">
        <f>SUM(E118:E121)</f>
        <v>1647147.71</v>
      </c>
      <c r="F117" s="50">
        <f t="shared" si="4"/>
        <v>113.24478825054898</v>
      </c>
      <c r="G117" s="50">
        <f t="shared" si="5"/>
        <v>46.138591316526615</v>
      </c>
    </row>
    <row r="118" spans="1:7" ht="12.75" customHeight="1">
      <c r="A118" s="20" t="s">
        <v>588</v>
      </c>
      <c r="B118" s="21" t="s">
        <v>589</v>
      </c>
      <c r="C118" s="17">
        <v>636</v>
      </c>
      <c r="D118" s="17">
        <v>2000</v>
      </c>
      <c r="E118" s="117">
        <v>250</v>
      </c>
      <c r="F118" s="50">
        <f t="shared" si="4"/>
        <v>39.308176100628934</v>
      </c>
      <c r="G118" s="50">
        <f t="shared" si="5"/>
        <v>12.5</v>
      </c>
    </row>
    <row r="119" spans="1:7" ht="12.75" customHeight="1">
      <c r="A119" s="20" t="s">
        <v>369</v>
      </c>
      <c r="B119" s="21" t="s">
        <v>670</v>
      </c>
      <c r="C119" s="17">
        <v>1418706</v>
      </c>
      <c r="D119" s="17">
        <v>3500000</v>
      </c>
      <c r="E119" s="117">
        <v>1646097.71</v>
      </c>
      <c r="F119" s="50">
        <f t="shared" si="4"/>
        <v>116.02810659854825</v>
      </c>
      <c r="G119" s="50">
        <f t="shared" si="5"/>
        <v>47.03136314285714</v>
      </c>
    </row>
    <row r="120" spans="1:7" ht="12.75" customHeight="1">
      <c r="A120" s="20" t="s">
        <v>369</v>
      </c>
      <c r="B120" s="21" t="s">
        <v>671</v>
      </c>
      <c r="C120" s="17">
        <v>0</v>
      </c>
      <c r="D120" s="17">
        <v>8000</v>
      </c>
      <c r="E120" s="117">
        <v>0</v>
      </c>
      <c r="F120" s="50" t="e">
        <f t="shared" si="4"/>
        <v>#DIV/0!</v>
      </c>
      <c r="G120" s="50">
        <f t="shared" si="5"/>
        <v>0</v>
      </c>
    </row>
    <row r="121" spans="1:7" ht="12.75" customHeight="1">
      <c r="A121" s="20" t="s">
        <v>536</v>
      </c>
      <c r="B121" s="21" t="s">
        <v>537</v>
      </c>
      <c r="C121" s="17">
        <v>35160</v>
      </c>
      <c r="D121" s="17">
        <v>60000</v>
      </c>
      <c r="E121" s="117">
        <v>800</v>
      </c>
      <c r="F121" s="50">
        <f t="shared" si="4"/>
        <v>2.2753128555176336</v>
      </c>
      <c r="G121" s="50">
        <f t="shared" si="5"/>
        <v>1.3333333333333335</v>
      </c>
    </row>
    <row r="122" spans="1:7" ht="15" customHeight="1">
      <c r="A122" s="15" t="s">
        <v>370</v>
      </c>
      <c r="B122" s="16" t="s">
        <v>137</v>
      </c>
      <c r="C122" s="17">
        <f>C123+C124+C125</f>
        <v>779492</v>
      </c>
      <c r="D122" s="17">
        <f>D123+D124+D125</f>
        <v>1510000</v>
      </c>
      <c r="E122" s="117">
        <f>E123+E124+E125</f>
        <v>148757.73</v>
      </c>
      <c r="F122" s="50">
        <f t="shared" si="4"/>
        <v>19.083932869099364</v>
      </c>
      <c r="G122" s="50">
        <f t="shared" si="5"/>
        <v>9.851505298013246</v>
      </c>
    </row>
    <row r="123" spans="1:7" ht="12.75" customHeight="1">
      <c r="A123" s="20" t="s">
        <v>371</v>
      </c>
      <c r="B123" s="21" t="s">
        <v>302</v>
      </c>
      <c r="C123" s="17">
        <v>6550</v>
      </c>
      <c r="D123" s="17">
        <v>10000</v>
      </c>
      <c r="E123" s="117">
        <v>0</v>
      </c>
      <c r="F123" s="50">
        <f t="shared" si="4"/>
        <v>0</v>
      </c>
      <c r="G123" s="50">
        <f t="shared" si="5"/>
        <v>0</v>
      </c>
    </row>
    <row r="124" spans="1:7" ht="12.75" customHeight="1">
      <c r="A124" s="20" t="s">
        <v>372</v>
      </c>
      <c r="B124" s="21" t="s">
        <v>138</v>
      </c>
      <c r="C124" s="17">
        <v>21601</v>
      </c>
      <c r="D124" s="17">
        <v>500000</v>
      </c>
      <c r="E124" s="117">
        <v>14973.63</v>
      </c>
      <c r="F124" s="50">
        <f t="shared" si="4"/>
        <v>69.31915189111615</v>
      </c>
      <c r="G124" s="50">
        <f t="shared" si="5"/>
        <v>2.994726</v>
      </c>
    </row>
    <row r="125" spans="1:7" ht="12.75" customHeight="1">
      <c r="A125" s="20" t="s">
        <v>373</v>
      </c>
      <c r="B125" s="21" t="s">
        <v>139</v>
      </c>
      <c r="C125" s="17">
        <v>751341</v>
      </c>
      <c r="D125" s="17">
        <v>1000000</v>
      </c>
      <c r="E125" s="117">
        <v>133784.1</v>
      </c>
      <c r="F125" s="50">
        <f t="shared" si="4"/>
        <v>17.80604279548168</v>
      </c>
      <c r="G125" s="50">
        <f t="shared" si="5"/>
        <v>13.378410000000002</v>
      </c>
    </row>
    <row r="126" spans="1:7" ht="15" customHeight="1">
      <c r="A126" s="15" t="s">
        <v>538</v>
      </c>
      <c r="B126" s="16" t="s">
        <v>539</v>
      </c>
      <c r="C126" s="17">
        <f>C127</f>
        <v>14148</v>
      </c>
      <c r="D126" s="17">
        <f>D127</f>
        <v>60000</v>
      </c>
      <c r="E126" s="117">
        <f>E127</f>
        <v>6478.42</v>
      </c>
      <c r="F126" s="50">
        <f t="shared" si="4"/>
        <v>45.790359061351424</v>
      </c>
      <c r="G126" s="50">
        <f t="shared" si="5"/>
        <v>10.797366666666667</v>
      </c>
    </row>
    <row r="127" spans="1:7" ht="12.75" customHeight="1">
      <c r="A127" s="20" t="s">
        <v>540</v>
      </c>
      <c r="B127" s="21" t="s">
        <v>541</v>
      </c>
      <c r="C127" s="17">
        <v>14148</v>
      </c>
      <c r="D127" s="17">
        <v>60000</v>
      </c>
      <c r="E127" s="117">
        <v>6478.42</v>
      </c>
      <c r="F127" s="50">
        <f t="shared" si="4"/>
        <v>45.790359061351424</v>
      </c>
      <c r="G127" s="50">
        <f t="shared" si="5"/>
        <v>10.797366666666667</v>
      </c>
    </row>
    <row r="128" spans="1:7" ht="21" customHeight="1">
      <c r="A128" s="26" t="s">
        <v>374</v>
      </c>
      <c r="B128" s="23" t="s">
        <v>203</v>
      </c>
      <c r="C128" s="19">
        <f>C129+C139+C153</f>
        <v>2792459</v>
      </c>
      <c r="D128" s="19">
        <f>D129+D139+D153</f>
        <v>10455750</v>
      </c>
      <c r="E128" s="116">
        <f>E129+E139+E153</f>
        <v>2110278.9499999997</v>
      </c>
      <c r="F128" s="50">
        <f t="shared" si="4"/>
        <v>75.57063326623596</v>
      </c>
      <c r="G128" s="50">
        <f t="shared" si="5"/>
        <v>20.182951486024432</v>
      </c>
    </row>
    <row r="129" spans="1:7" ht="18" customHeight="1">
      <c r="A129" s="26" t="s">
        <v>375</v>
      </c>
      <c r="B129" s="23" t="s">
        <v>316</v>
      </c>
      <c r="C129" s="19">
        <f>C130+C132+C134</f>
        <v>196472</v>
      </c>
      <c r="D129" s="19">
        <f>D130+D132+D134</f>
        <v>970000</v>
      </c>
      <c r="E129" s="116">
        <f>E130+E132+E134</f>
        <v>79761.28</v>
      </c>
      <c r="F129" s="50">
        <f t="shared" si="4"/>
        <v>40.59676696933914</v>
      </c>
      <c r="G129" s="50">
        <f t="shared" si="5"/>
        <v>8.22281237113402</v>
      </c>
    </row>
    <row r="130" spans="1:7" ht="15" customHeight="1">
      <c r="A130" s="27" t="s">
        <v>376</v>
      </c>
      <c r="B130" s="16" t="s">
        <v>204</v>
      </c>
      <c r="C130" s="17">
        <f>SUM(C131)</f>
        <v>2400</v>
      </c>
      <c r="D130" s="17">
        <f>SUM(D131)</f>
        <v>60000</v>
      </c>
      <c r="E130" s="117">
        <f>SUM(E131)</f>
        <v>27534</v>
      </c>
      <c r="F130" s="50">
        <f t="shared" si="4"/>
        <v>1147.25</v>
      </c>
      <c r="G130" s="50">
        <f t="shared" si="5"/>
        <v>45.89</v>
      </c>
    </row>
    <row r="131" spans="1:7" ht="12.75" customHeight="1">
      <c r="A131" s="28" t="s">
        <v>377</v>
      </c>
      <c r="B131" s="21" t="s">
        <v>269</v>
      </c>
      <c r="C131" s="17">
        <v>2400</v>
      </c>
      <c r="D131" s="17">
        <v>60000</v>
      </c>
      <c r="E131" s="117">
        <v>27534</v>
      </c>
      <c r="F131" s="50">
        <f t="shared" si="4"/>
        <v>1147.25</v>
      </c>
      <c r="G131" s="50">
        <f t="shared" si="5"/>
        <v>45.89</v>
      </c>
    </row>
    <row r="132" spans="1:7" ht="15" customHeight="1">
      <c r="A132" s="27" t="s">
        <v>378</v>
      </c>
      <c r="B132" s="16" t="s">
        <v>317</v>
      </c>
      <c r="C132" s="17">
        <f>SUM(C133)</f>
        <v>51848</v>
      </c>
      <c r="D132" s="17">
        <f>SUM(D133)</f>
        <v>100000</v>
      </c>
      <c r="E132" s="117">
        <f>SUM(E133)</f>
        <v>23840.44</v>
      </c>
      <c r="F132" s="50">
        <f aca="true" t="shared" si="6" ref="F132:F157">E132/C132*100</f>
        <v>45.98140719024841</v>
      </c>
      <c r="G132" s="50">
        <f t="shared" si="5"/>
        <v>23.840439999999997</v>
      </c>
    </row>
    <row r="133" spans="1:7" ht="12.75" customHeight="1">
      <c r="A133" s="28" t="s">
        <v>379</v>
      </c>
      <c r="B133" s="21" t="s">
        <v>263</v>
      </c>
      <c r="C133" s="17">
        <v>51848</v>
      </c>
      <c r="D133" s="17">
        <v>100000</v>
      </c>
      <c r="E133" s="117">
        <v>23840.44</v>
      </c>
      <c r="F133" s="50">
        <f t="shared" si="6"/>
        <v>45.98140719024841</v>
      </c>
      <c r="G133" s="50">
        <f t="shared" si="5"/>
        <v>23.840439999999997</v>
      </c>
    </row>
    <row r="134" spans="1:7" ht="15" customHeight="1">
      <c r="A134" s="27" t="s">
        <v>380</v>
      </c>
      <c r="B134" s="16" t="s">
        <v>318</v>
      </c>
      <c r="C134" s="17">
        <f>SUM(C135:C138)</f>
        <v>142224</v>
      </c>
      <c r="D134" s="17">
        <f>SUM(D135:D138)</f>
        <v>810000</v>
      </c>
      <c r="E134" s="117">
        <f>SUM(E135:E138)</f>
        <v>28386.84</v>
      </c>
      <c r="F134" s="50">
        <f t="shared" si="6"/>
        <v>19.959247384407693</v>
      </c>
      <c r="G134" s="50">
        <f t="shared" si="5"/>
        <v>3.504548148148148</v>
      </c>
    </row>
    <row r="135" spans="1:7" ht="12.75" customHeight="1">
      <c r="A135" s="28" t="s">
        <v>381</v>
      </c>
      <c r="B135" s="21" t="s">
        <v>264</v>
      </c>
      <c r="C135" s="17">
        <v>124387</v>
      </c>
      <c r="D135" s="17">
        <v>750000</v>
      </c>
      <c r="E135" s="117">
        <v>28115.31</v>
      </c>
      <c r="F135" s="50">
        <f t="shared" si="6"/>
        <v>22.603093570871554</v>
      </c>
      <c r="G135" s="50">
        <f t="shared" si="5"/>
        <v>3.7487079999999997</v>
      </c>
    </row>
    <row r="136" spans="1:7" ht="12.75" customHeight="1">
      <c r="A136" s="28" t="s">
        <v>603</v>
      </c>
      <c r="B136" s="21" t="s">
        <v>604</v>
      </c>
      <c r="C136" s="17">
        <v>3837</v>
      </c>
      <c r="D136" s="17">
        <v>10000</v>
      </c>
      <c r="E136" s="117">
        <v>271.53</v>
      </c>
      <c r="F136" s="50">
        <f t="shared" si="6"/>
        <v>7.076622361219702</v>
      </c>
      <c r="G136" s="50">
        <f t="shared" si="5"/>
        <v>2.7152999999999996</v>
      </c>
    </row>
    <row r="137" spans="1:7" ht="12.75" customHeight="1">
      <c r="A137" s="28" t="s">
        <v>590</v>
      </c>
      <c r="B137" s="21" t="s">
        <v>591</v>
      </c>
      <c r="C137" s="17">
        <v>14000</v>
      </c>
      <c r="D137" s="17">
        <v>50000</v>
      </c>
      <c r="E137" s="117">
        <v>0</v>
      </c>
      <c r="F137" s="50">
        <f t="shared" si="6"/>
        <v>0</v>
      </c>
      <c r="G137" s="50">
        <f t="shared" si="5"/>
        <v>0</v>
      </c>
    </row>
    <row r="138" spans="1:7" ht="12.75" customHeight="1">
      <c r="A138" s="28" t="s">
        <v>590</v>
      </c>
      <c r="B138" s="21" t="s">
        <v>1037</v>
      </c>
      <c r="C138" s="17">
        <v>0</v>
      </c>
      <c r="D138" s="17">
        <v>0</v>
      </c>
      <c r="E138" s="117">
        <v>0</v>
      </c>
      <c r="F138" s="50" t="e">
        <f t="shared" si="6"/>
        <v>#DIV/0!</v>
      </c>
      <c r="G138" s="50" t="e">
        <f t="shared" si="5"/>
        <v>#DIV/0!</v>
      </c>
    </row>
    <row r="139" spans="1:7" ht="18" customHeight="1">
      <c r="A139" s="26" t="s">
        <v>382</v>
      </c>
      <c r="B139" s="23" t="s">
        <v>205</v>
      </c>
      <c r="C139" s="19">
        <f>C140+C144+C146</f>
        <v>495204</v>
      </c>
      <c r="D139" s="19">
        <f>D140+D144+D146</f>
        <v>2985750</v>
      </c>
      <c r="E139" s="116">
        <f>E140+E144+E146</f>
        <v>329265.54</v>
      </c>
      <c r="F139" s="50">
        <f t="shared" si="6"/>
        <v>66.49088860348462</v>
      </c>
      <c r="G139" s="50">
        <f t="shared" si="5"/>
        <v>11.02790052750565</v>
      </c>
    </row>
    <row r="140" spans="1:7" ht="15" customHeight="1">
      <c r="A140" s="27" t="s">
        <v>383</v>
      </c>
      <c r="B140" s="16" t="s">
        <v>293</v>
      </c>
      <c r="C140" s="17">
        <f>C141</f>
        <v>25125</v>
      </c>
      <c r="D140" s="17">
        <f>D141</f>
        <v>50000</v>
      </c>
      <c r="E140" s="117">
        <f>E141</f>
        <v>5728.05</v>
      </c>
      <c r="F140" s="50">
        <f t="shared" si="6"/>
        <v>22.79820895522388</v>
      </c>
      <c r="G140" s="50">
        <f t="shared" si="5"/>
        <v>11.456100000000001</v>
      </c>
    </row>
    <row r="141" spans="1:7" ht="12.75" customHeight="1">
      <c r="A141" s="27" t="s">
        <v>384</v>
      </c>
      <c r="B141" s="21" t="s">
        <v>355</v>
      </c>
      <c r="C141" s="17">
        <v>25125</v>
      </c>
      <c r="D141" s="17">
        <v>50000</v>
      </c>
      <c r="E141" s="117">
        <v>5728.05</v>
      </c>
      <c r="F141" s="50">
        <f t="shared" si="6"/>
        <v>22.79820895522388</v>
      </c>
      <c r="G141" s="50">
        <f t="shared" si="5"/>
        <v>11.456100000000001</v>
      </c>
    </row>
    <row r="142" spans="1:7" ht="27" customHeight="1">
      <c r="A142" s="86" t="s">
        <v>817</v>
      </c>
      <c r="B142" s="86" t="s">
        <v>908</v>
      </c>
      <c r="C142" s="91" t="s">
        <v>1031</v>
      </c>
      <c r="D142" s="44" t="s">
        <v>1164</v>
      </c>
      <c r="E142" s="44" t="s">
        <v>1198</v>
      </c>
      <c r="F142" s="51" t="s">
        <v>1260</v>
      </c>
      <c r="G142" s="51" t="s">
        <v>752</v>
      </c>
    </row>
    <row r="143" spans="1:7" ht="9.75" customHeight="1">
      <c r="A143" s="92">
        <v>1</v>
      </c>
      <c r="B143" s="92">
        <v>2</v>
      </c>
      <c r="C143" s="51">
        <v>3</v>
      </c>
      <c r="D143" s="51">
        <v>4</v>
      </c>
      <c r="E143" s="51">
        <v>5</v>
      </c>
      <c r="F143" s="51">
        <v>6</v>
      </c>
      <c r="G143" s="51">
        <v>7</v>
      </c>
    </row>
    <row r="144" spans="1:7" ht="15" customHeight="1">
      <c r="A144" s="27" t="s">
        <v>672</v>
      </c>
      <c r="B144" s="16" t="s">
        <v>673</v>
      </c>
      <c r="C144" s="17">
        <f>C145</f>
        <v>13</v>
      </c>
      <c r="D144" s="17">
        <f>D145</f>
        <v>0</v>
      </c>
      <c r="E144" s="117">
        <f>E145</f>
        <v>0</v>
      </c>
      <c r="F144" s="50">
        <f t="shared" si="6"/>
        <v>0</v>
      </c>
      <c r="G144" s="50" t="e">
        <f t="shared" si="5"/>
        <v>#DIV/0!</v>
      </c>
    </row>
    <row r="145" spans="1:7" ht="12.75" customHeight="1">
      <c r="A145" s="27" t="s">
        <v>674</v>
      </c>
      <c r="B145" s="21" t="s">
        <v>675</v>
      </c>
      <c r="C145" s="17">
        <v>13</v>
      </c>
      <c r="D145" s="17">
        <v>0</v>
      </c>
      <c r="E145" s="117">
        <v>0</v>
      </c>
      <c r="F145" s="50">
        <f t="shared" si="6"/>
        <v>0</v>
      </c>
      <c r="G145" s="50" t="e">
        <f t="shared" si="5"/>
        <v>#DIV/0!</v>
      </c>
    </row>
    <row r="146" spans="1:7" ht="15" customHeight="1">
      <c r="A146" s="27" t="s">
        <v>385</v>
      </c>
      <c r="B146" s="16" t="s">
        <v>298</v>
      </c>
      <c r="C146" s="17">
        <f>SUM(C147:C152)</f>
        <v>470066</v>
      </c>
      <c r="D146" s="17">
        <f>SUM(D147:D152)</f>
        <v>2935750</v>
      </c>
      <c r="E146" s="117">
        <f>SUM(E147:E152)</f>
        <v>323537.49</v>
      </c>
      <c r="F146" s="50">
        <f t="shared" si="6"/>
        <v>68.8280986074296</v>
      </c>
      <c r="G146" s="50">
        <f t="shared" si="5"/>
        <v>11.02060768117176</v>
      </c>
    </row>
    <row r="147" spans="1:7" ht="12.75" customHeight="1">
      <c r="A147" s="28" t="s">
        <v>386</v>
      </c>
      <c r="B147" s="21" t="s">
        <v>676</v>
      </c>
      <c r="C147" s="17">
        <v>426144</v>
      </c>
      <c r="D147" s="17">
        <v>823000</v>
      </c>
      <c r="E147" s="117">
        <v>292674.99</v>
      </c>
      <c r="F147" s="50">
        <f t="shared" si="6"/>
        <v>68.67983357738228</v>
      </c>
      <c r="G147" s="50">
        <f t="shared" si="5"/>
        <v>35.56196719319563</v>
      </c>
    </row>
    <row r="148" spans="1:7" ht="12.75" customHeight="1">
      <c r="A148" s="28" t="s">
        <v>386</v>
      </c>
      <c r="B148" s="21" t="s">
        <v>677</v>
      </c>
      <c r="C148" s="17">
        <v>6800</v>
      </c>
      <c r="D148" s="17">
        <v>12750</v>
      </c>
      <c r="E148" s="117">
        <v>4300</v>
      </c>
      <c r="F148" s="50">
        <f t="shared" si="6"/>
        <v>63.23529411764706</v>
      </c>
      <c r="G148" s="50">
        <f t="shared" si="5"/>
        <v>33.72549019607843</v>
      </c>
    </row>
    <row r="149" spans="1:7" ht="12.75" customHeight="1">
      <c r="A149" s="28" t="s">
        <v>387</v>
      </c>
      <c r="B149" s="21" t="s">
        <v>287</v>
      </c>
      <c r="C149" s="17">
        <v>35390</v>
      </c>
      <c r="D149" s="17">
        <v>100000</v>
      </c>
      <c r="E149" s="117">
        <v>26562.5</v>
      </c>
      <c r="F149" s="50">
        <f t="shared" si="6"/>
        <v>75.0565131393049</v>
      </c>
      <c r="G149" s="50">
        <f t="shared" si="5"/>
        <v>26.5625</v>
      </c>
    </row>
    <row r="150" spans="1:7" ht="12.75" customHeight="1">
      <c r="A150" s="28" t="s">
        <v>933</v>
      </c>
      <c r="B150" s="21" t="s">
        <v>1052</v>
      </c>
      <c r="C150" s="17">
        <v>1732</v>
      </c>
      <c r="D150" s="17">
        <v>0</v>
      </c>
      <c r="E150" s="117">
        <v>0</v>
      </c>
      <c r="F150" s="50">
        <f t="shared" si="6"/>
        <v>0</v>
      </c>
      <c r="G150" s="50" t="e">
        <f t="shared" si="5"/>
        <v>#DIV/0!</v>
      </c>
    </row>
    <row r="151" spans="1:7" ht="12.75" customHeight="1">
      <c r="A151" s="28" t="s">
        <v>1168</v>
      </c>
      <c r="B151" s="21" t="s">
        <v>1169</v>
      </c>
      <c r="C151" s="17">
        <v>0</v>
      </c>
      <c r="D151" s="17">
        <v>2000000</v>
      </c>
      <c r="E151" s="117">
        <v>0</v>
      </c>
      <c r="F151" s="50" t="e">
        <f t="shared" si="6"/>
        <v>#DIV/0!</v>
      </c>
      <c r="G151" s="50">
        <f t="shared" si="5"/>
        <v>0</v>
      </c>
    </row>
    <row r="152" spans="1:7" ht="12.75" customHeight="1">
      <c r="A152" s="28" t="s">
        <v>934</v>
      </c>
      <c r="B152" s="21" t="s">
        <v>1038</v>
      </c>
      <c r="C152" s="17">
        <v>0</v>
      </c>
      <c r="D152" s="17">
        <v>0</v>
      </c>
      <c r="E152" s="117">
        <v>0</v>
      </c>
      <c r="F152" s="50" t="e">
        <f t="shared" si="6"/>
        <v>#DIV/0!</v>
      </c>
      <c r="G152" s="50" t="e">
        <f t="shared" si="5"/>
        <v>#DIV/0!</v>
      </c>
    </row>
    <row r="153" spans="1:7" ht="18" customHeight="1">
      <c r="A153" s="26" t="s">
        <v>388</v>
      </c>
      <c r="B153" s="23" t="s">
        <v>294</v>
      </c>
      <c r="C153" s="19">
        <f>C154+C156</f>
        <v>2100783</v>
      </c>
      <c r="D153" s="19">
        <f>D154+D156</f>
        <v>6500000</v>
      </c>
      <c r="E153" s="116">
        <f>E154+E156</f>
        <v>1701252.13</v>
      </c>
      <c r="F153" s="50">
        <f t="shared" si="6"/>
        <v>80.98181154360064</v>
      </c>
      <c r="G153" s="50">
        <f t="shared" si="5"/>
        <v>26.17310969230769</v>
      </c>
    </row>
    <row r="154" spans="1:7" ht="15" customHeight="1">
      <c r="A154" s="27" t="s">
        <v>389</v>
      </c>
      <c r="B154" s="16" t="s">
        <v>295</v>
      </c>
      <c r="C154" s="17">
        <f>C155</f>
        <v>830977</v>
      </c>
      <c r="D154" s="17">
        <f>D155</f>
        <v>3500000</v>
      </c>
      <c r="E154" s="117">
        <f>E155</f>
        <v>456325.49</v>
      </c>
      <c r="F154" s="50">
        <f t="shared" si="6"/>
        <v>54.91433457243702</v>
      </c>
      <c r="G154" s="50">
        <f t="shared" si="5"/>
        <v>13.037871142857144</v>
      </c>
    </row>
    <row r="155" spans="1:7" ht="12.75" customHeight="1">
      <c r="A155" s="28" t="s">
        <v>390</v>
      </c>
      <c r="B155" s="21" t="s">
        <v>265</v>
      </c>
      <c r="C155" s="17">
        <v>830977</v>
      </c>
      <c r="D155" s="17">
        <v>3500000</v>
      </c>
      <c r="E155" s="117">
        <v>456325.49</v>
      </c>
      <c r="F155" s="50">
        <f t="shared" si="6"/>
        <v>54.91433457243702</v>
      </c>
      <c r="G155" s="50">
        <f t="shared" si="5"/>
        <v>13.037871142857144</v>
      </c>
    </row>
    <row r="156" spans="1:7" ht="15" customHeight="1">
      <c r="A156" s="27" t="s">
        <v>391</v>
      </c>
      <c r="B156" s="16" t="s">
        <v>296</v>
      </c>
      <c r="C156" s="17">
        <f>C157</f>
        <v>1269806</v>
      </c>
      <c r="D156" s="17">
        <f>D157</f>
        <v>3000000</v>
      </c>
      <c r="E156" s="117">
        <f>E157</f>
        <v>1244926.64</v>
      </c>
      <c r="F156" s="50">
        <f t="shared" si="6"/>
        <v>98.04069598033085</v>
      </c>
      <c r="G156" s="50">
        <f t="shared" si="5"/>
        <v>41.497554666666666</v>
      </c>
    </row>
    <row r="157" spans="1:7" ht="12.75" customHeight="1">
      <c r="A157" s="28" t="s">
        <v>392</v>
      </c>
      <c r="B157" s="21" t="s">
        <v>266</v>
      </c>
      <c r="C157" s="17">
        <v>1269806</v>
      </c>
      <c r="D157" s="17">
        <v>3000000</v>
      </c>
      <c r="E157" s="117">
        <v>1244926.64</v>
      </c>
      <c r="F157" s="50">
        <f t="shared" si="6"/>
        <v>98.04069598033085</v>
      </c>
      <c r="G157" s="50">
        <f t="shared" si="5"/>
        <v>41.497554666666666</v>
      </c>
    </row>
    <row r="158" spans="1:7" ht="21" customHeight="1">
      <c r="A158" s="26" t="s">
        <v>393</v>
      </c>
      <c r="B158" s="23" t="s">
        <v>563</v>
      </c>
      <c r="C158" s="19">
        <f>C159+C167</f>
        <v>3696785</v>
      </c>
      <c r="D158" s="19">
        <f>D159+D167</f>
        <v>8772350</v>
      </c>
      <c r="E158" s="116">
        <f>E159+E167</f>
        <v>755597.5900000001</v>
      </c>
      <c r="F158" s="50">
        <f aca="true" t="shared" si="7" ref="F158:F201">E158/C158*100</f>
        <v>20.439316595365973</v>
      </c>
      <c r="G158" s="50">
        <f>E158/D158*100</f>
        <v>8.613399944142676</v>
      </c>
    </row>
    <row r="159" spans="1:7" ht="18" customHeight="1">
      <c r="A159" s="26" t="s">
        <v>394</v>
      </c>
      <c r="B159" s="23" t="s">
        <v>547</v>
      </c>
      <c r="C159" s="19">
        <f>C160</f>
        <v>2442486</v>
      </c>
      <c r="D159" s="19">
        <f>D160</f>
        <v>8505000</v>
      </c>
      <c r="E159" s="116">
        <f>E160</f>
        <v>196642.33000000002</v>
      </c>
      <c r="F159" s="50">
        <f t="shared" si="7"/>
        <v>8.050909196613615</v>
      </c>
      <c r="G159" s="50">
        <f aca="true" t="shared" si="8" ref="G159:G201">E159/D159*100</f>
        <v>2.3120791299235743</v>
      </c>
    </row>
    <row r="160" spans="1:7" ht="15" customHeight="1">
      <c r="A160" s="27" t="s">
        <v>395</v>
      </c>
      <c r="B160" s="16" t="s">
        <v>297</v>
      </c>
      <c r="C160" s="17">
        <f>SUM(C161:C166)</f>
        <v>2442486</v>
      </c>
      <c r="D160" s="17">
        <f>SUM(D161:D166)</f>
        <v>8505000</v>
      </c>
      <c r="E160" s="117">
        <f>SUM(E161:E166)</f>
        <v>196642.33000000002</v>
      </c>
      <c r="F160" s="50">
        <f t="shared" si="7"/>
        <v>8.050909196613615</v>
      </c>
      <c r="G160" s="50">
        <f t="shared" si="8"/>
        <v>2.3120791299235743</v>
      </c>
    </row>
    <row r="161" spans="1:7" ht="12.75" customHeight="1">
      <c r="A161" s="28" t="s">
        <v>396</v>
      </c>
      <c r="B161" s="21" t="s">
        <v>1200</v>
      </c>
      <c r="C161" s="17">
        <v>42525</v>
      </c>
      <c r="D161" s="17">
        <v>300000</v>
      </c>
      <c r="E161" s="117">
        <v>1700</v>
      </c>
      <c r="F161" s="50">
        <f t="shared" si="7"/>
        <v>3.9976484420928866</v>
      </c>
      <c r="G161" s="50">
        <f t="shared" si="8"/>
        <v>0.5666666666666667</v>
      </c>
    </row>
    <row r="162" spans="1:7" ht="12.75" customHeight="1">
      <c r="A162" s="28" t="s">
        <v>396</v>
      </c>
      <c r="B162" s="21" t="s">
        <v>288</v>
      </c>
      <c r="C162" s="17">
        <v>2237815</v>
      </c>
      <c r="D162" s="17">
        <v>7500000</v>
      </c>
      <c r="E162" s="117">
        <v>81196</v>
      </c>
      <c r="F162" s="50">
        <f t="shared" si="7"/>
        <v>3.6283607000578693</v>
      </c>
      <c r="G162" s="50">
        <f t="shared" si="8"/>
        <v>1.0826133333333332</v>
      </c>
    </row>
    <row r="163" spans="1:7" ht="12.75" customHeight="1">
      <c r="A163" s="28" t="s">
        <v>396</v>
      </c>
      <c r="B163" s="21" t="s">
        <v>1170</v>
      </c>
      <c r="C163" s="17">
        <v>37115</v>
      </c>
      <c r="D163" s="17">
        <v>500000</v>
      </c>
      <c r="E163" s="117">
        <v>7541</v>
      </c>
      <c r="F163" s="50">
        <f t="shared" si="7"/>
        <v>20.31793075575913</v>
      </c>
      <c r="G163" s="50">
        <f t="shared" si="8"/>
        <v>1.5082</v>
      </c>
    </row>
    <row r="164" spans="1:7" ht="12.75" customHeight="1">
      <c r="A164" s="28" t="s">
        <v>396</v>
      </c>
      <c r="B164" s="21" t="s">
        <v>1039</v>
      </c>
      <c r="C164" s="17">
        <v>0</v>
      </c>
      <c r="D164" s="17">
        <v>5000</v>
      </c>
      <c r="E164" s="117">
        <v>0</v>
      </c>
      <c r="F164" s="50" t="e">
        <f t="shared" si="7"/>
        <v>#DIV/0!</v>
      </c>
      <c r="G164" s="50">
        <f t="shared" si="8"/>
        <v>0</v>
      </c>
    </row>
    <row r="165" spans="1:7" ht="12.75" customHeight="1">
      <c r="A165" s="28" t="s">
        <v>396</v>
      </c>
      <c r="B165" s="21" t="s">
        <v>341</v>
      </c>
      <c r="C165" s="17">
        <v>125031</v>
      </c>
      <c r="D165" s="17">
        <v>200000</v>
      </c>
      <c r="E165" s="117">
        <v>106205.33</v>
      </c>
      <c r="F165" s="50">
        <f t="shared" si="7"/>
        <v>84.94319808687446</v>
      </c>
      <c r="G165" s="50">
        <f t="shared" si="8"/>
        <v>53.102665</v>
      </c>
    </row>
    <row r="166" spans="1:7" ht="12.75" customHeight="1">
      <c r="A166" s="28" t="s">
        <v>396</v>
      </c>
      <c r="B166" s="21" t="s">
        <v>592</v>
      </c>
      <c r="C166" s="17">
        <v>0</v>
      </c>
      <c r="D166" s="17">
        <v>0</v>
      </c>
      <c r="E166" s="117">
        <v>0</v>
      </c>
      <c r="F166" s="50" t="e">
        <f t="shared" si="7"/>
        <v>#DIV/0!</v>
      </c>
      <c r="G166" s="50" t="e">
        <f t="shared" si="8"/>
        <v>#DIV/0!</v>
      </c>
    </row>
    <row r="167" spans="1:7" ht="18" customHeight="1">
      <c r="A167" s="26" t="s">
        <v>397</v>
      </c>
      <c r="B167" s="23" t="s">
        <v>207</v>
      </c>
      <c r="C167" s="97">
        <f>C168+C174+C175</f>
        <v>1254299</v>
      </c>
      <c r="D167" s="97">
        <f>D168+D174+D175</f>
        <v>267350</v>
      </c>
      <c r="E167" s="118">
        <f>E168+E174+E175</f>
        <v>558955.26</v>
      </c>
      <c r="F167" s="50">
        <f t="shared" si="7"/>
        <v>44.56315918293804</v>
      </c>
      <c r="G167" s="50">
        <f t="shared" si="8"/>
        <v>209.0724742846456</v>
      </c>
    </row>
    <row r="168" spans="1:7" ht="15" customHeight="1">
      <c r="A168" s="27" t="s">
        <v>398</v>
      </c>
      <c r="B168" s="16" t="s">
        <v>208</v>
      </c>
      <c r="C168" s="17">
        <f>SUM(C169:C173)</f>
        <v>20038</v>
      </c>
      <c r="D168" s="17">
        <f>SUM(D169:D173)</f>
        <v>267350</v>
      </c>
      <c r="E168" s="117">
        <f>SUM(E169:E173)</f>
        <v>558955.26</v>
      </c>
      <c r="F168" s="50">
        <f t="shared" si="7"/>
        <v>2789.476295039425</v>
      </c>
      <c r="G168" s="50">
        <f t="shared" si="8"/>
        <v>209.0724742846456</v>
      </c>
    </row>
    <row r="169" spans="1:7" ht="13.5" customHeight="1">
      <c r="A169" s="28" t="s">
        <v>399</v>
      </c>
      <c r="B169" s="21" t="s">
        <v>1209</v>
      </c>
      <c r="C169" s="17">
        <v>0</v>
      </c>
      <c r="D169" s="17">
        <v>0</v>
      </c>
      <c r="E169" s="117">
        <v>0</v>
      </c>
      <c r="F169" s="50" t="e">
        <f t="shared" si="7"/>
        <v>#DIV/0!</v>
      </c>
      <c r="G169" s="50" t="e">
        <f t="shared" si="8"/>
        <v>#DIV/0!</v>
      </c>
    </row>
    <row r="170" spans="1:7" ht="13.5" customHeight="1">
      <c r="A170" s="28" t="s">
        <v>399</v>
      </c>
      <c r="B170" s="136" t="s">
        <v>1171</v>
      </c>
      <c r="C170" s="17">
        <v>0</v>
      </c>
      <c r="D170" s="17">
        <v>140000</v>
      </c>
      <c r="E170" s="117">
        <v>0</v>
      </c>
      <c r="F170" s="50" t="e">
        <f t="shared" si="7"/>
        <v>#DIV/0!</v>
      </c>
      <c r="G170" s="50">
        <f t="shared" si="8"/>
        <v>0</v>
      </c>
    </row>
    <row r="171" spans="1:7" ht="13.5" customHeight="1">
      <c r="A171" s="28" t="s">
        <v>398</v>
      </c>
      <c r="B171" s="21" t="s">
        <v>678</v>
      </c>
      <c r="C171" s="17">
        <v>4379</v>
      </c>
      <c r="D171" s="17">
        <v>10000</v>
      </c>
      <c r="E171" s="117">
        <v>37787.5</v>
      </c>
      <c r="F171" s="50">
        <f t="shared" si="7"/>
        <v>862.9253254167619</v>
      </c>
      <c r="G171" s="50">
        <f t="shared" si="8"/>
        <v>377.875</v>
      </c>
    </row>
    <row r="172" spans="1:7" ht="13.5" customHeight="1">
      <c r="A172" s="28" t="s">
        <v>398</v>
      </c>
      <c r="B172" s="21" t="s">
        <v>679</v>
      </c>
      <c r="C172" s="17">
        <v>15659</v>
      </c>
      <c r="D172" s="17">
        <v>17350</v>
      </c>
      <c r="E172" s="117">
        <v>521167.76</v>
      </c>
      <c r="F172" s="50">
        <f t="shared" si="7"/>
        <v>3328.231432403091</v>
      </c>
      <c r="G172" s="50">
        <f t="shared" si="8"/>
        <v>3003.8487608069163</v>
      </c>
    </row>
    <row r="173" spans="1:7" ht="13.5" customHeight="1">
      <c r="A173" s="28" t="s">
        <v>935</v>
      </c>
      <c r="B173" s="21" t="s">
        <v>936</v>
      </c>
      <c r="C173" s="17">
        <v>0</v>
      </c>
      <c r="D173" s="17">
        <v>100000</v>
      </c>
      <c r="E173" s="117">
        <v>0</v>
      </c>
      <c r="F173" s="50" t="e">
        <f t="shared" si="7"/>
        <v>#DIV/0!</v>
      </c>
      <c r="G173" s="50">
        <f t="shared" si="8"/>
        <v>0</v>
      </c>
    </row>
    <row r="174" spans="1:7" ht="13.5" customHeight="1">
      <c r="A174" s="28" t="s">
        <v>1040</v>
      </c>
      <c r="B174" s="21" t="s">
        <v>1041</v>
      </c>
      <c r="C174" s="17">
        <v>1234261</v>
      </c>
      <c r="D174" s="17">
        <v>0</v>
      </c>
      <c r="E174" s="117">
        <v>0</v>
      </c>
      <c r="F174" s="50">
        <f t="shared" si="7"/>
        <v>0</v>
      </c>
      <c r="G174" s="50" t="e">
        <f t="shared" si="8"/>
        <v>#DIV/0!</v>
      </c>
    </row>
    <row r="175" spans="1:7" ht="13.5" customHeight="1">
      <c r="A175" s="28" t="s">
        <v>1040</v>
      </c>
      <c r="B175" s="21" t="s">
        <v>1042</v>
      </c>
      <c r="C175" s="17">
        <v>0</v>
      </c>
      <c r="D175" s="17">
        <v>0</v>
      </c>
      <c r="E175" s="117">
        <v>0</v>
      </c>
      <c r="F175" s="50" t="e">
        <f t="shared" si="7"/>
        <v>#DIV/0!</v>
      </c>
      <c r="G175" s="50" t="e">
        <f t="shared" si="8"/>
        <v>#DIV/0!</v>
      </c>
    </row>
    <row r="176" spans="1:7" ht="21" customHeight="1">
      <c r="A176" s="26" t="s">
        <v>400</v>
      </c>
      <c r="B176" s="23" t="s">
        <v>299</v>
      </c>
      <c r="C176" s="19">
        <f>C177+C181</f>
        <v>128672</v>
      </c>
      <c r="D176" s="19">
        <f>D177+D181</f>
        <v>340000</v>
      </c>
      <c r="E176" s="116">
        <f>E177+E181</f>
        <v>49150.57</v>
      </c>
      <c r="F176" s="50">
        <f t="shared" si="7"/>
        <v>38.19834151952251</v>
      </c>
      <c r="G176" s="50">
        <f t="shared" si="8"/>
        <v>14.456050000000001</v>
      </c>
    </row>
    <row r="177" spans="1:7" ht="18" customHeight="1">
      <c r="A177" s="26" t="s">
        <v>401</v>
      </c>
      <c r="B177" s="23" t="s">
        <v>300</v>
      </c>
      <c r="C177" s="19">
        <f>SUM(C178)</f>
        <v>94130</v>
      </c>
      <c r="D177" s="19">
        <f>SUM(D178)</f>
        <v>250000</v>
      </c>
      <c r="E177" s="116">
        <f>SUM(E178)</f>
        <v>25750</v>
      </c>
      <c r="F177" s="50">
        <f t="shared" si="7"/>
        <v>27.355784553277385</v>
      </c>
      <c r="G177" s="50">
        <f t="shared" si="8"/>
        <v>10.299999999999999</v>
      </c>
    </row>
    <row r="178" spans="1:7" ht="15" customHeight="1">
      <c r="A178" s="27" t="s">
        <v>402</v>
      </c>
      <c r="B178" s="16" t="s">
        <v>206</v>
      </c>
      <c r="C178" s="17">
        <f>SUM(C179:C180)</f>
        <v>94130</v>
      </c>
      <c r="D178" s="17">
        <f>SUM(D179:D180)</f>
        <v>250000</v>
      </c>
      <c r="E178" s="117">
        <f>SUM(E179:E180)</f>
        <v>25750</v>
      </c>
      <c r="F178" s="50">
        <f t="shared" si="7"/>
        <v>27.355784553277385</v>
      </c>
      <c r="G178" s="50">
        <f t="shared" si="8"/>
        <v>10.299999999999999</v>
      </c>
    </row>
    <row r="179" spans="1:7" ht="13.5" customHeight="1">
      <c r="A179" s="28" t="s">
        <v>403</v>
      </c>
      <c r="B179" s="21" t="s">
        <v>680</v>
      </c>
      <c r="C179" s="17">
        <v>70380</v>
      </c>
      <c r="D179" s="17">
        <v>200000</v>
      </c>
      <c r="E179" s="117">
        <v>14250</v>
      </c>
      <c r="F179" s="50">
        <f t="shared" si="7"/>
        <v>20.247229326513214</v>
      </c>
      <c r="G179" s="50">
        <f t="shared" si="8"/>
        <v>7.124999999999999</v>
      </c>
    </row>
    <row r="180" spans="1:7" ht="13.5" customHeight="1">
      <c r="A180" s="28" t="s">
        <v>403</v>
      </c>
      <c r="B180" s="21" t="s">
        <v>171</v>
      </c>
      <c r="C180" s="17">
        <v>23750</v>
      </c>
      <c r="D180" s="17">
        <v>50000</v>
      </c>
      <c r="E180" s="117">
        <v>11500</v>
      </c>
      <c r="F180" s="50">
        <f t="shared" si="7"/>
        <v>48.421052631578945</v>
      </c>
      <c r="G180" s="50">
        <f t="shared" si="8"/>
        <v>23</v>
      </c>
    </row>
    <row r="181" spans="1:7" ht="18" customHeight="1">
      <c r="A181" s="26" t="s">
        <v>404</v>
      </c>
      <c r="B181" s="23" t="s">
        <v>336</v>
      </c>
      <c r="C181" s="19">
        <f>SUM(C182)</f>
        <v>34542</v>
      </c>
      <c r="D181" s="19">
        <f>SUM(D182)</f>
        <v>90000</v>
      </c>
      <c r="E181" s="116">
        <f>SUM(E182)</f>
        <v>23400.57</v>
      </c>
      <c r="F181" s="50">
        <f t="shared" si="7"/>
        <v>67.74526663192634</v>
      </c>
      <c r="G181" s="50">
        <f t="shared" si="8"/>
        <v>26.000633333333333</v>
      </c>
    </row>
    <row r="182" spans="1:7" ht="15" customHeight="1">
      <c r="A182" s="28" t="s">
        <v>405</v>
      </c>
      <c r="B182" s="21" t="s">
        <v>337</v>
      </c>
      <c r="C182" s="17">
        <v>34542</v>
      </c>
      <c r="D182" s="17">
        <v>90000</v>
      </c>
      <c r="E182" s="117">
        <f>23389.93+10.64</f>
        <v>23400.57</v>
      </c>
      <c r="F182" s="50">
        <f t="shared" si="7"/>
        <v>67.74526663192634</v>
      </c>
      <c r="G182" s="50">
        <f t="shared" si="8"/>
        <v>26.000633333333333</v>
      </c>
    </row>
    <row r="183" spans="1:7" ht="24.75" customHeight="1">
      <c r="A183" s="29" t="s">
        <v>406</v>
      </c>
      <c r="B183" s="25" t="s">
        <v>362</v>
      </c>
      <c r="C183" s="18">
        <f>C184+C188</f>
        <v>3255</v>
      </c>
      <c r="D183" s="18">
        <f>D184+D188</f>
        <v>30000</v>
      </c>
      <c r="E183" s="115">
        <f>E184+E188</f>
        <v>106443.48</v>
      </c>
      <c r="F183" s="52">
        <f t="shared" si="7"/>
        <v>3270.152995391705</v>
      </c>
      <c r="G183" s="50">
        <f t="shared" si="8"/>
        <v>354.8116</v>
      </c>
    </row>
    <row r="184" spans="1:7" ht="21" customHeight="1">
      <c r="A184" s="26" t="s">
        <v>407</v>
      </c>
      <c r="B184" s="23" t="s">
        <v>762</v>
      </c>
      <c r="C184" s="19">
        <f aca="true" t="shared" si="9" ref="C184:E185">SUM(C185)</f>
        <v>0</v>
      </c>
      <c r="D184" s="19">
        <f t="shared" si="9"/>
        <v>20000</v>
      </c>
      <c r="E184" s="116">
        <f t="shared" si="9"/>
        <v>101394.08</v>
      </c>
      <c r="F184" s="50" t="e">
        <f t="shared" si="7"/>
        <v>#DIV/0!</v>
      </c>
      <c r="G184" s="50">
        <f t="shared" si="8"/>
        <v>506.9704</v>
      </c>
    </row>
    <row r="185" spans="1:7" ht="18" customHeight="1">
      <c r="A185" s="26" t="s">
        <v>408</v>
      </c>
      <c r="B185" s="23" t="s">
        <v>209</v>
      </c>
      <c r="C185" s="19">
        <f t="shared" si="9"/>
        <v>0</v>
      </c>
      <c r="D185" s="19">
        <f t="shared" si="9"/>
        <v>20000</v>
      </c>
      <c r="E185" s="116">
        <f t="shared" si="9"/>
        <v>101394.08</v>
      </c>
      <c r="F185" s="50" t="e">
        <f t="shared" si="7"/>
        <v>#DIV/0!</v>
      </c>
      <c r="G185" s="50">
        <f t="shared" si="8"/>
        <v>506.9704</v>
      </c>
    </row>
    <row r="186" spans="1:7" ht="15" customHeight="1">
      <c r="A186" s="27" t="s">
        <v>409</v>
      </c>
      <c r="B186" s="16" t="s">
        <v>210</v>
      </c>
      <c r="C186" s="17">
        <f>C187</f>
        <v>0</v>
      </c>
      <c r="D186" s="17">
        <f>D187</f>
        <v>20000</v>
      </c>
      <c r="E186" s="117">
        <f>E187</f>
        <v>101394.08</v>
      </c>
      <c r="F186" s="50" t="e">
        <f t="shared" si="7"/>
        <v>#DIV/0!</v>
      </c>
      <c r="G186" s="50">
        <f t="shared" si="8"/>
        <v>506.9704</v>
      </c>
    </row>
    <row r="187" spans="1:7" ht="13.5" customHeight="1">
      <c r="A187" s="28" t="s">
        <v>410</v>
      </c>
      <c r="B187" s="21" t="s">
        <v>172</v>
      </c>
      <c r="C187" s="17">
        <v>0</v>
      </c>
      <c r="D187" s="17">
        <v>20000</v>
      </c>
      <c r="E187" s="117">
        <v>101394.08</v>
      </c>
      <c r="F187" s="50" t="e">
        <f t="shared" si="7"/>
        <v>#DIV/0!</v>
      </c>
      <c r="G187" s="50">
        <f t="shared" si="8"/>
        <v>506.9704</v>
      </c>
    </row>
    <row r="188" spans="1:7" ht="21" customHeight="1">
      <c r="A188" s="26" t="s">
        <v>411</v>
      </c>
      <c r="B188" s="23" t="s">
        <v>548</v>
      </c>
      <c r="C188" s="19">
        <f>C189</f>
        <v>3255</v>
      </c>
      <c r="D188" s="19">
        <f>D189</f>
        <v>10000</v>
      </c>
      <c r="E188" s="116">
        <f>E189</f>
        <v>5049.4</v>
      </c>
      <c r="F188" s="50">
        <f t="shared" si="7"/>
        <v>155.1274961597542</v>
      </c>
      <c r="G188" s="50">
        <f t="shared" si="8"/>
        <v>50.49399999999999</v>
      </c>
    </row>
    <row r="189" spans="1:7" ht="18" customHeight="1">
      <c r="A189" s="26" t="s">
        <v>412</v>
      </c>
      <c r="B189" s="23" t="s">
        <v>211</v>
      </c>
      <c r="C189" s="19">
        <f>SUM(C190)</f>
        <v>3255</v>
      </c>
      <c r="D189" s="19">
        <f>SUM(D190)</f>
        <v>10000</v>
      </c>
      <c r="E189" s="116">
        <f>SUM(E190)</f>
        <v>5049.4</v>
      </c>
      <c r="F189" s="50">
        <f t="shared" si="7"/>
        <v>155.1274961597542</v>
      </c>
      <c r="G189" s="50">
        <f t="shared" si="8"/>
        <v>50.49399999999999</v>
      </c>
    </row>
    <row r="190" spans="1:7" ht="15" customHeight="1">
      <c r="A190" s="27" t="s">
        <v>413</v>
      </c>
      <c r="B190" s="16" t="s">
        <v>173</v>
      </c>
      <c r="C190" s="17">
        <f>C191</f>
        <v>3255</v>
      </c>
      <c r="D190" s="17">
        <f>D191</f>
        <v>10000</v>
      </c>
      <c r="E190" s="117">
        <f>E191</f>
        <v>5049.4</v>
      </c>
      <c r="F190" s="50">
        <f t="shared" si="7"/>
        <v>155.1274961597542</v>
      </c>
      <c r="G190" s="50">
        <f t="shared" si="8"/>
        <v>50.49399999999999</v>
      </c>
    </row>
    <row r="191" spans="1:7" ht="13.5" customHeight="1">
      <c r="A191" s="28" t="s">
        <v>414</v>
      </c>
      <c r="B191" s="21" t="s">
        <v>363</v>
      </c>
      <c r="C191" s="98">
        <v>3255</v>
      </c>
      <c r="D191" s="17">
        <v>10000</v>
      </c>
      <c r="E191" s="117">
        <v>5049.4</v>
      </c>
      <c r="F191" s="50">
        <f t="shared" si="7"/>
        <v>155.1274961597542</v>
      </c>
      <c r="G191" s="50">
        <f t="shared" si="8"/>
        <v>50.49399999999999</v>
      </c>
    </row>
    <row r="192" spans="1:7" ht="27" customHeight="1">
      <c r="A192" s="86" t="s">
        <v>817</v>
      </c>
      <c r="B192" s="86" t="s">
        <v>908</v>
      </c>
      <c r="C192" s="91" t="s">
        <v>1031</v>
      </c>
      <c r="D192" s="44" t="s">
        <v>1164</v>
      </c>
      <c r="E192" s="44" t="s">
        <v>1198</v>
      </c>
      <c r="F192" s="51" t="s">
        <v>1260</v>
      </c>
      <c r="G192" s="51" t="s">
        <v>752</v>
      </c>
    </row>
    <row r="193" spans="1:7" ht="9.75" customHeight="1">
      <c r="A193" s="92">
        <v>1</v>
      </c>
      <c r="B193" s="92">
        <v>2</v>
      </c>
      <c r="C193" s="51">
        <v>3</v>
      </c>
      <c r="D193" s="51">
        <v>4</v>
      </c>
      <c r="E193" s="51">
        <v>5</v>
      </c>
      <c r="F193" s="51">
        <v>6</v>
      </c>
      <c r="G193" s="51">
        <v>7</v>
      </c>
    </row>
    <row r="194" spans="1:7" ht="24.75" customHeight="1">
      <c r="A194" s="29" t="s">
        <v>564</v>
      </c>
      <c r="B194" s="25" t="s">
        <v>764</v>
      </c>
      <c r="C194" s="18">
        <f>C198+C195</f>
        <v>0</v>
      </c>
      <c r="D194" s="18">
        <f>D198+D195</f>
        <v>3000000</v>
      </c>
      <c r="E194" s="115">
        <f>E198+E195</f>
        <v>306987.62</v>
      </c>
      <c r="F194" s="52" t="e">
        <f t="shared" si="7"/>
        <v>#DIV/0!</v>
      </c>
      <c r="G194" s="50">
        <f t="shared" si="8"/>
        <v>10.232920666666665</v>
      </c>
    </row>
    <row r="195" spans="1:7" ht="25.5" customHeight="1">
      <c r="A195" s="26" t="s">
        <v>1201</v>
      </c>
      <c r="B195" s="137" t="s">
        <v>1202</v>
      </c>
      <c r="C195" s="19">
        <f aca="true" t="shared" si="10" ref="C195:E196">SUM(C196)</f>
        <v>0</v>
      </c>
      <c r="D195" s="19">
        <f t="shared" si="10"/>
        <v>0</v>
      </c>
      <c r="E195" s="116">
        <f t="shared" si="10"/>
        <v>306987.62</v>
      </c>
      <c r="F195" s="50" t="e">
        <f t="shared" si="7"/>
        <v>#DIV/0!</v>
      </c>
      <c r="G195" s="50" t="e">
        <f t="shared" si="8"/>
        <v>#DIV/0!</v>
      </c>
    </row>
    <row r="196" spans="1:7" ht="28.5" customHeight="1">
      <c r="A196" s="26" t="s">
        <v>1203</v>
      </c>
      <c r="B196" s="138" t="s">
        <v>1204</v>
      </c>
      <c r="C196" s="19">
        <f t="shared" si="10"/>
        <v>0</v>
      </c>
      <c r="D196" s="19">
        <f t="shared" si="10"/>
        <v>0</v>
      </c>
      <c r="E196" s="116">
        <f t="shared" si="10"/>
        <v>306987.62</v>
      </c>
      <c r="F196" s="50" t="e">
        <f t="shared" si="7"/>
        <v>#DIV/0!</v>
      </c>
      <c r="G196" s="50" t="e">
        <f t="shared" si="8"/>
        <v>#DIV/0!</v>
      </c>
    </row>
    <row r="197" spans="1:7" ht="18.75" customHeight="1">
      <c r="A197" s="27" t="s">
        <v>1205</v>
      </c>
      <c r="B197" s="142" t="s">
        <v>1206</v>
      </c>
      <c r="C197" s="17">
        <v>0</v>
      </c>
      <c r="D197" s="17">
        <v>0</v>
      </c>
      <c r="E197" s="117">
        <v>306987.62</v>
      </c>
      <c r="F197" s="50" t="e">
        <f t="shared" si="7"/>
        <v>#DIV/0!</v>
      </c>
      <c r="G197" s="50" t="e">
        <f t="shared" si="8"/>
        <v>#DIV/0!</v>
      </c>
    </row>
    <row r="198" spans="1:7" ht="25.5" customHeight="1">
      <c r="A198" s="26" t="s">
        <v>1172</v>
      </c>
      <c r="B198" s="137" t="s">
        <v>1175</v>
      </c>
      <c r="C198" s="19">
        <f aca="true" t="shared" si="11" ref="C198:E199">SUM(C199)</f>
        <v>0</v>
      </c>
      <c r="D198" s="19">
        <f t="shared" si="11"/>
        <v>3000000</v>
      </c>
      <c r="E198" s="116">
        <f t="shared" si="11"/>
        <v>0</v>
      </c>
      <c r="F198" s="50" t="e">
        <f t="shared" si="7"/>
        <v>#DIV/0!</v>
      </c>
      <c r="G198" s="50">
        <f t="shared" si="8"/>
        <v>0</v>
      </c>
    </row>
    <row r="199" spans="1:7" ht="28.5" customHeight="1">
      <c r="A199" s="26" t="s">
        <v>1174</v>
      </c>
      <c r="B199" s="138" t="s">
        <v>1173</v>
      </c>
      <c r="C199" s="19">
        <f t="shared" si="11"/>
        <v>0</v>
      </c>
      <c r="D199" s="19">
        <f t="shared" si="11"/>
        <v>3000000</v>
      </c>
      <c r="E199" s="116">
        <f t="shared" si="11"/>
        <v>0</v>
      </c>
      <c r="F199" s="50" t="e">
        <f t="shared" si="7"/>
        <v>#DIV/0!</v>
      </c>
      <c r="G199" s="50">
        <f t="shared" si="8"/>
        <v>0</v>
      </c>
    </row>
    <row r="200" spans="1:7" ht="21.75" customHeight="1">
      <c r="A200" s="27" t="s">
        <v>1176</v>
      </c>
      <c r="B200" s="138" t="s">
        <v>1177</v>
      </c>
      <c r="C200" s="17">
        <v>0</v>
      </c>
      <c r="D200" s="17">
        <v>3000000</v>
      </c>
      <c r="E200" s="117">
        <v>0</v>
      </c>
      <c r="F200" s="50" t="e">
        <f t="shared" si="7"/>
        <v>#DIV/0!</v>
      </c>
      <c r="G200" s="50">
        <f t="shared" si="8"/>
        <v>0</v>
      </c>
    </row>
    <row r="201" spans="1:7" ht="24.75" customHeight="1">
      <c r="A201" s="16"/>
      <c r="B201" s="30" t="s">
        <v>1043</v>
      </c>
      <c r="C201" s="18">
        <f>C45+C183+C194</f>
        <v>17182049</v>
      </c>
      <c r="D201" s="18">
        <f>D45+D183+D194</f>
        <v>63436700</v>
      </c>
      <c r="E201" s="115">
        <f>E45+E183+E194</f>
        <v>12056170.389999999</v>
      </c>
      <c r="F201" s="52">
        <f t="shared" si="7"/>
        <v>70.16724483791194</v>
      </c>
      <c r="G201" s="50">
        <f t="shared" si="8"/>
        <v>19.00504028425186</v>
      </c>
    </row>
    <row r="202" ht="53.25" customHeight="1"/>
    <row r="203" spans="1:2" ht="28.5" customHeight="1">
      <c r="A203" s="99" t="s">
        <v>915</v>
      </c>
      <c r="B203" s="9"/>
    </row>
    <row r="204" spans="3:7" ht="22.5" customHeight="1">
      <c r="C204" s="6"/>
      <c r="D204" s="6"/>
      <c r="E204" s="6"/>
      <c r="F204" s="153"/>
      <c r="G204" s="153"/>
    </row>
    <row r="205" spans="1:7" ht="27" customHeight="1">
      <c r="A205" s="86" t="s">
        <v>817</v>
      </c>
      <c r="B205" s="86" t="s">
        <v>908</v>
      </c>
      <c r="C205" s="91" t="s">
        <v>1031</v>
      </c>
      <c r="D205" s="44" t="s">
        <v>1164</v>
      </c>
      <c r="E205" s="44" t="s">
        <v>1198</v>
      </c>
      <c r="F205" s="51" t="s">
        <v>1260</v>
      </c>
      <c r="G205" s="51" t="s">
        <v>752</v>
      </c>
    </row>
    <row r="206" spans="1:7" ht="9.75" customHeight="1">
      <c r="A206" s="92">
        <v>1</v>
      </c>
      <c r="B206" s="92">
        <v>2</v>
      </c>
      <c r="C206" s="51">
        <v>3</v>
      </c>
      <c r="D206" s="51">
        <v>4</v>
      </c>
      <c r="E206" s="51">
        <v>5</v>
      </c>
      <c r="F206" s="51">
        <v>6</v>
      </c>
      <c r="G206" s="51">
        <v>7</v>
      </c>
    </row>
    <row r="207" spans="1:7" ht="24" customHeight="1">
      <c r="A207" s="29" t="s">
        <v>450</v>
      </c>
      <c r="B207" s="25" t="s">
        <v>281</v>
      </c>
      <c r="C207" s="18">
        <f>C208+C217+C252+C260+C263+C270+C274</f>
        <v>12082551</v>
      </c>
      <c r="D207" s="18">
        <f>D208+D217+D252+D260+D263+D270+D274</f>
        <v>40654050</v>
      </c>
      <c r="E207" s="115">
        <f>E208+E217+E252+E260+E263+E270+E274</f>
        <v>10763607.39</v>
      </c>
      <c r="F207" s="52">
        <f aca="true" t="shared" si="12" ref="F207:F251">E207/C207*100</f>
        <v>89.08389784574466</v>
      </c>
      <c r="G207" s="52">
        <f>E207/D207*100</f>
        <v>26.476101126456037</v>
      </c>
    </row>
    <row r="208" spans="1:7" ht="21" customHeight="1">
      <c r="A208" s="26" t="s">
        <v>451</v>
      </c>
      <c r="B208" s="32" t="s">
        <v>212</v>
      </c>
      <c r="C208" s="19">
        <f>SUM(C209+C212+C214)</f>
        <v>3287055</v>
      </c>
      <c r="D208" s="19">
        <f>SUM(D209+D212+D214)</f>
        <v>8302750</v>
      </c>
      <c r="E208" s="116">
        <f>SUM(E209+E212+E214)</f>
        <v>3430479.42</v>
      </c>
      <c r="F208" s="50">
        <f t="shared" si="12"/>
        <v>104.3633106230349</v>
      </c>
      <c r="G208" s="52">
        <f aca="true" t="shared" si="13" ref="G208:G251">E208/D208*100</f>
        <v>41.31738785342206</v>
      </c>
    </row>
    <row r="209" spans="1:7" ht="18" customHeight="1">
      <c r="A209" s="26" t="s">
        <v>452</v>
      </c>
      <c r="B209" s="23" t="s">
        <v>319</v>
      </c>
      <c r="C209" s="19">
        <f>SUM(C210:C210)</f>
        <v>2838060</v>
      </c>
      <c r="D209" s="19">
        <v>6925000</v>
      </c>
      <c r="E209" s="116">
        <f>SUM(E210:E211)</f>
        <v>2922446.4899999998</v>
      </c>
      <c r="F209" s="50">
        <f t="shared" si="12"/>
        <v>102.97338639775057</v>
      </c>
      <c r="G209" s="52">
        <f t="shared" si="13"/>
        <v>42.20139335740072</v>
      </c>
    </row>
    <row r="210" spans="1:7" ht="15" customHeight="1">
      <c r="A210" s="27" t="s">
        <v>453</v>
      </c>
      <c r="B210" s="16" t="s">
        <v>213</v>
      </c>
      <c r="C210" s="17">
        <v>2838060</v>
      </c>
      <c r="D210" s="17"/>
      <c r="E210" s="117">
        <f>1531203.06+1223519.92+159147.3</f>
        <v>2913870.28</v>
      </c>
      <c r="F210" s="50">
        <f t="shared" si="12"/>
        <v>102.67120074980795</v>
      </c>
      <c r="G210" s="52" t="e">
        <f t="shared" si="13"/>
        <v>#DIV/0!</v>
      </c>
    </row>
    <row r="211" spans="1:7" ht="15" customHeight="1">
      <c r="A211" s="27" t="s">
        <v>1207</v>
      </c>
      <c r="B211" s="16" t="s">
        <v>1208</v>
      </c>
      <c r="C211" s="17">
        <v>0</v>
      </c>
      <c r="D211" s="17"/>
      <c r="E211" s="117">
        <v>8576.21</v>
      </c>
      <c r="F211" s="50" t="e">
        <f t="shared" si="12"/>
        <v>#DIV/0!</v>
      </c>
      <c r="G211" s="52" t="e">
        <f t="shared" si="13"/>
        <v>#DIV/0!</v>
      </c>
    </row>
    <row r="212" spans="1:7" ht="18" customHeight="1">
      <c r="A212" s="26" t="s">
        <v>454</v>
      </c>
      <c r="B212" s="23" t="s">
        <v>267</v>
      </c>
      <c r="C212" s="19">
        <f>C213</f>
        <v>8500</v>
      </c>
      <c r="D212" s="19">
        <v>234000</v>
      </c>
      <c r="E212" s="116">
        <f>E213</f>
        <v>54640</v>
      </c>
      <c r="F212" s="50">
        <f t="shared" si="12"/>
        <v>642.8235294117648</v>
      </c>
      <c r="G212" s="52">
        <f t="shared" si="13"/>
        <v>23.35042735042735</v>
      </c>
    </row>
    <row r="213" spans="1:7" ht="15" customHeight="1">
      <c r="A213" s="27" t="s">
        <v>455</v>
      </c>
      <c r="B213" s="16" t="s">
        <v>214</v>
      </c>
      <c r="C213" s="17">
        <v>8500</v>
      </c>
      <c r="D213" s="17"/>
      <c r="E213" s="117">
        <f>45140+9500</f>
        <v>54640</v>
      </c>
      <c r="F213" s="50">
        <f t="shared" si="12"/>
        <v>642.8235294117648</v>
      </c>
      <c r="G213" s="52" t="e">
        <f t="shared" si="13"/>
        <v>#DIV/0!</v>
      </c>
    </row>
    <row r="214" spans="1:7" ht="18" customHeight="1">
      <c r="A214" s="26" t="s">
        <v>456</v>
      </c>
      <c r="B214" s="23" t="s">
        <v>320</v>
      </c>
      <c r="C214" s="19">
        <f>SUM(C215:C216)</f>
        <v>440495</v>
      </c>
      <c r="D214" s="19">
        <v>1143750</v>
      </c>
      <c r="E214" s="116">
        <f>SUM(E215:E216)</f>
        <v>453392.93</v>
      </c>
      <c r="F214" s="50">
        <f t="shared" si="12"/>
        <v>102.92805366689745</v>
      </c>
      <c r="G214" s="52">
        <f t="shared" si="13"/>
        <v>39.640911912568306</v>
      </c>
    </row>
    <row r="215" spans="1:7" ht="15" customHeight="1">
      <c r="A215" s="15" t="s">
        <v>457</v>
      </c>
      <c r="B215" s="16" t="s">
        <v>321</v>
      </c>
      <c r="C215" s="17">
        <v>433089</v>
      </c>
      <c r="D215" s="17"/>
      <c r="E215" s="117">
        <f>225252.88+201880.73+26259.32</f>
        <v>453392.93</v>
      </c>
      <c r="F215" s="50">
        <f t="shared" si="12"/>
        <v>104.68816571189757</v>
      </c>
      <c r="G215" s="52" t="e">
        <f t="shared" si="13"/>
        <v>#DIV/0!</v>
      </c>
    </row>
    <row r="216" spans="1:7" ht="15" customHeight="1">
      <c r="A216" s="15" t="s">
        <v>458</v>
      </c>
      <c r="B216" s="16" t="s">
        <v>322</v>
      </c>
      <c r="C216" s="17">
        <v>7406</v>
      </c>
      <c r="D216" s="17"/>
      <c r="E216" s="117">
        <v>0</v>
      </c>
      <c r="F216" s="50">
        <f t="shared" si="12"/>
        <v>0</v>
      </c>
      <c r="G216" s="52" t="e">
        <f t="shared" si="13"/>
        <v>#DIV/0!</v>
      </c>
    </row>
    <row r="217" spans="1:7" ht="21" customHeight="1">
      <c r="A217" s="22" t="s">
        <v>459</v>
      </c>
      <c r="B217" s="23" t="s">
        <v>215</v>
      </c>
      <c r="C217" s="19">
        <f>SUM(C218+C223+C232+C242+C244)</f>
        <v>6383493</v>
      </c>
      <c r="D217" s="19">
        <f>SUM(D218+D223+D232+D242+D244)</f>
        <v>21425000</v>
      </c>
      <c r="E217" s="116">
        <f>SUM(E218+E223+E232+E242+E244)</f>
        <v>5048559.6</v>
      </c>
      <c r="F217" s="50">
        <f t="shared" si="12"/>
        <v>79.08772830173072</v>
      </c>
      <c r="G217" s="52">
        <f t="shared" si="13"/>
        <v>23.563872112018668</v>
      </c>
    </row>
    <row r="218" spans="1:7" ht="18" customHeight="1">
      <c r="A218" s="22" t="s">
        <v>460</v>
      </c>
      <c r="B218" s="23" t="s">
        <v>268</v>
      </c>
      <c r="C218" s="19">
        <f>SUM(C219:C222)</f>
        <v>220850</v>
      </c>
      <c r="D218" s="19">
        <v>483500</v>
      </c>
      <c r="E218" s="116">
        <f>SUM(E219:E222)</f>
        <v>157521.34</v>
      </c>
      <c r="F218" s="50">
        <f t="shared" si="12"/>
        <v>71.32503509169119</v>
      </c>
      <c r="G218" s="52">
        <f t="shared" si="13"/>
        <v>32.57938779731127</v>
      </c>
    </row>
    <row r="219" spans="1:7" ht="15" customHeight="1">
      <c r="A219" s="15" t="s">
        <v>461</v>
      </c>
      <c r="B219" s="16" t="s">
        <v>216</v>
      </c>
      <c r="C219" s="17">
        <v>69359</v>
      </c>
      <c r="D219" s="17"/>
      <c r="E219" s="117">
        <f>30247.34+3044</f>
        <v>33291.34</v>
      </c>
      <c r="F219" s="50">
        <f t="shared" si="12"/>
        <v>47.998587061520496</v>
      </c>
      <c r="G219" s="52" t="e">
        <f t="shared" si="13"/>
        <v>#DIV/0!</v>
      </c>
    </row>
    <row r="220" spans="1:7" ht="15" customHeight="1">
      <c r="A220" s="15" t="s">
        <v>462</v>
      </c>
      <c r="B220" s="16" t="s">
        <v>156</v>
      </c>
      <c r="C220" s="17">
        <v>127663</v>
      </c>
      <c r="D220" s="17"/>
      <c r="E220" s="117">
        <f>50554+4640+62186</f>
        <v>117380</v>
      </c>
      <c r="F220" s="50">
        <f t="shared" si="12"/>
        <v>91.94519947048087</v>
      </c>
      <c r="G220" s="52" t="e">
        <f t="shared" si="13"/>
        <v>#DIV/0!</v>
      </c>
    </row>
    <row r="221" spans="1:7" ht="15" customHeight="1">
      <c r="A221" s="15" t="s">
        <v>463</v>
      </c>
      <c r="B221" s="16" t="s">
        <v>217</v>
      </c>
      <c r="C221" s="17">
        <v>23528</v>
      </c>
      <c r="D221" s="17"/>
      <c r="E221" s="117">
        <f>4900+1950</f>
        <v>6850</v>
      </c>
      <c r="F221" s="50">
        <f t="shared" si="12"/>
        <v>29.114246854811288</v>
      </c>
      <c r="G221" s="52" t="e">
        <f t="shared" si="13"/>
        <v>#DIV/0!</v>
      </c>
    </row>
    <row r="222" spans="1:7" ht="15" customHeight="1">
      <c r="A222" s="15" t="s">
        <v>464</v>
      </c>
      <c r="B222" s="16" t="s">
        <v>324</v>
      </c>
      <c r="C222" s="17">
        <v>300</v>
      </c>
      <c r="D222" s="17"/>
      <c r="E222" s="117">
        <v>0</v>
      </c>
      <c r="F222" s="50">
        <f t="shared" si="12"/>
        <v>0</v>
      </c>
      <c r="G222" s="52" t="e">
        <f t="shared" si="13"/>
        <v>#DIV/0!</v>
      </c>
    </row>
    <row r="223" spans="1:7" ht="18" customHeight="1">
      <c r="A223" s="22" t="s">
        <v>465</v>
      </c>
      <c r="B223" s="23" t="s">
        <v>270</v>
      </c>
      <c r="C223" s="19">
        <f>SUM(C224:C229)</f>
        <v>1093631</v>
      </c>
      <c r="D223" s="19">
        <v>2633000</v>
      </c>
      <c r="E223" s="116">
        <f>SUM(E224:E229)</f>
        <v>1038253.5399999998</v>
      </c>
      <c r="F223" s="50">
        <f t="shared" si="12"/>
        <v>94.93636701958886</v>
      </c>
      <c r="G223" s="52">
        <f t="shared" si="13"/>
        <v>39.432341055829845</v>
      </c>
    </row>
    <row r="224" spans="1:7" ht="15" customHeight="1">
      <c r="A224" s="15" t="s">
        <v>466</v>
      </c>
      <c r="B224" s="16" t="s">
        <v>218</v>
      </c>
      <c r="C224" s="17">
        <v>337170</v>
      </c>
      <c r="D224" s="17"/>
      <c r="E224" s="117">
        <f>433008.23+1459.79+41791.36</f>
        <v>476259.37999999995</v>
      </c>
      <c r="F224" s="50">
        <f t="shared" si="12"/>
        <v>141.25200344040096</v>
      </c>
      <c r="G224" s="52" t="e">
        <f t="shared" si="13"/>
        <v>#DIV/0!</v>
      </c>
    </row>
    <row r="225" spans="1:7" ht="15" customHeight="1">
      <c r="A225" s="15" t="s">
        <v>681</v>
      </c>
      <c r="B225" s="16" t="s">
        <v>682</v>
      </c>
      <c r="C225" s="17">
        <v>128685</v>
      </c>
      <c r="D225" s="17"/>
      <c r="E225" s="117">
        <v>83687.04</v>
      </c>
      <c r="F225" s="50">
        <f t="shared" si="12"/>
        <v>65.0324746473948</v>
      </c>
      <c r="G225" s="52" t="e">
        <f t="shared" si="13"/>
        <v>#DIV/0!</v>
      </c>
    </row>
    <row r="226" spans="1:7" ht="15" customHeight="1">
      <c r="A226" s="15" t="s">
        <v>467</v>
      </c>
      <c r="B226" s="16" t="s">
        <v>219</v>
      </c>
      <c r="C226" s="17">
        <v>360416</v>
      </c>
      <c r="D226" s="17"/>
      <c r="E226" s="117">
        <f>267733.85+38.15+27381.2</f>
        <v>295153.2</v>
      </c>
      <c r="F226" s="50">
        <f t="shared" si="12"/>
        <v>81.89236881825447</v>
      </c>
      <c r="G226" s="52" t="e">
        <f t="shared" si="13"/>
        <v>#DIV/0!</v>
      </c>
    </row>
    <row r="227" spans="1:7" ht="15" customHeight="1">
      <c r="A227" s="15" t="s">
        <v>468</v>
      </c>
      <c r="B227" s="16" t="s">
        <v>220</v>
      </c>
      <c r="C227" s="17">
        <v>218458</v>
      </c>
      <c r="D227" s="17"/>
      <c r="E227" s="117">
        <f>170248.31+1720.89+7110.52</f>
        <v>179079.72</v>
      </c>
      <c r="F227" s="50">
        <f t="shared" si="12"/>
        <v>81.97443902260389</v>
      </c>
      <c r="G227" s="52" t="e">
        <f t="shared" si="13"/>
        <v>#DIV/0!</v>
      </c>
    </row>
    <row r="228" spans="1:7" ht="15" customHeight="1">
      <c r="A228" s="15" t="s">
        <v>469</v>
      </c>
      <c r="B228" s="16" t="s">
        <v>221</v>
      </c>
      <c r="C228" s="17">
        <v>41756</v>
      </c>
      <c r="D228" s="17"/>
      <c r="E228" s="117">
        <f>959.8+1964.4</f>
        <v>2924.2</v>
      </c>
      <c r="F228" s="50">
        <f t="shared" si="12"/>
        <v>7.003065427722961</v>
      </c>
      <c r="G228" s="52" t="e">
        <f t="shared" si="13"/>
        <v>#DIV/0!</v>
      </c>
    </row>
    <row r="229" spans="1:7" ht="15" customHeight="1">
      <c r="A229" s="15" t="s">
        <v>567</v>
      </c>
      <c r="B229" s="16" t="s">
        <v>568</v>
      </c>
      <c r="C229" s="17">
        <v>7146</v>
      </c>
      <c r="D229" s="17"/>
      <c r="E229" s="117">
        <v>1150</v>
      </c>
      <c r="F229" s="50">
        <f t="shared" si="12"/>
        <v>16.09291911558914</v>
      </c>
      <c r="G229" s="52" t="e">
        <f t="shared" si="13"/>
        <v>#DIV/0!</v>
      </c>
    </row>
    <row r="230" spans="1:7" ht="27" customHeight="1">
      <c r="A230" s="86" t="s">
        <v>817</v>
      </c>
      <c r="B230" s="86" t="s">
        <v>908</v>
      </c>
      <c r="C230" s="91" t="s">
        <v>1031</v>
      </c>
      <c r="D230" s="44" t="s">
        <v>1164</v>
      </c>
      <c r="E230" s="44" t="s">
        <v>1198</v>
      </c>
      <c r="F230" s="51" t="s">
        <v>1260</v>
      </c>
      <c r="G230" s="51" t="s">
        <v>752</v>
      </c>
    </row>
    <row r="231" spans="1:7" ht="9.75" customHeight="1">
      <c r="A231" s="92">
        <v>1</v>
      </c>
      <c r="B231" s="92">
        <v>2</v>
      </c>
      <c r="C231" s="51">
        <v>3</v>
      </c>
      <c r="D231" s="51">
        <v>4</v>
      </c>
      <c r="E231" s="51">
        <v>5</v>
      </c>
      <c r="F231" s="51">
        <v>6</v>
      </c>
      <c r="G231" s="51">
        <v>7</v>
      </c>
    </row>
    <row r="232" spans="1:7" ht="18" customHeight="1">
      <c r="A232" s="22" t="s">
        <v>470</v>
      </c>
      <c r="B232" s="23" t="s">
        <v>271</v>
      </c>
      <c r="C232" s="19">
        <f>SUM(C233:C241)</f>
        <v>4586442</v>
      </c>
      <c r="D232" s="19">
        <v>17055050</v>
      </c>
      <c r="E232" s="116">
        <f>SUM(E233:E241)</f>
        <v>3602524.3499999996</v>
      </c>
      <c r="F232" s="50">
        <f t="shared" si="12"/>
        <v>78.54725623915007</v>
      </c>
      <c r="G232" s="52">
        <f t="shared" si="13"/>
        <v>21.12291872495243</v>
      </c>
    </row>
    <row r="233" spans="1:8" ht="15" customHeight="1">
      <c r="A233" s="15" t="s">
        <v>471</v>
      </c>
      <c r="B233" s="16" t="s">
        <v>222</v>
      </c>
      <c r="C233" s="17">
        <v>154655</v>
      </c>
      <c r="D233" s="17"/>
      <c r="E233" s="117">
        <f>104506.35+5937.21+3167.85</f>
        <v>113611.41000000002</v>
      </c>
      <c r="F233" s="50">
        <f t="shared" si="12"/>
        <v>73.4611942711196</v>
      </c>
      <c r="G233" s="52" t="e">
        <f t="shared" si="13"/>
        <v>#DIV/0!</v>
      </c>
      <c r="H233" s="145"/>
    </row>
    <row r="234" spans="1:7" ht="15" customHeight="1">
      <c r="A234" s="15" t="s">
        <v>472</v>
      </c>
      <c r="B234" s="16" t="s">
        <v>224</v>
      </c>
      <c r="C234" s="17">
        <v>1506968</v>
      </c>
      <c r="D234" s="17"/>
      <c r="E234" s="117">
        <v>1904322.12</v>
      </c>
      <c r="F234" s="50">
        <f t="shared" si="12"/>
        <v>126.36778750444601</v>
      </c>
      <c r="G234" s="52" t="e">
        <f t="shared" si="13"/>
        <v>#DIV/0!</v>
      </c>
    </row>
    <row r="235" spans="1:7" ht="15" customHeight="1">
      <c r="A235" s="15" t="s">
        <v>473</v>
      </c>
      <c r="B235" s="16" t="s">
        <v>225</v>
      </c>
      <c r="C235" s="17">
        <v>188685</v>
      </c>
      <c r="D235" s="17"/>
      <c r="E235" s="117">
        <f>2970+64.24</f>
        <v>3034.24</v>
      </c>
      <c r="F235" s="50">
        <f t="shared" si="12"/>
        <v>1.6080981530063332</v>
      </c>
      <c r="G235" s="52" t="e">
        <f t="shared" si="13"/>
        <v>#DIV/0!</v>
      </c>
    </row>
    <row r="236" spans="1:7" ht="15" customHeight="1">
      <c r="A236" s="15" t="s">
        <v>474</v>
      </c>
      <c r="B236" s="16" t="s">
        <v>226</v>
      </c>
      <c r="C236" s="17">
        <v>693071</v>
      </c>
      <c r="D236" s="17"/>
      <c r="E236" s="117">
        <f>143697.22+7929.13+4908.13</f>
        <v>156534.48</v>
      </c>
      <c r="F236" s="50">
        <f t="shared" si="12"/>
        <v>22.585634083665312</v>
      </c>
      <c r="G236" s="52" t="e">
        <f t="shared" si="13"/>
        <v>#DIV/0!</v>
      </c>
    </row>
    <row r="237" spans="1:7" ht="15" customHeight="1">
      <c r="A237" s="15" t="s">
        <v>475</v>
      </c>
      <c r="B237" s="16" t="s">
        <v>227</v>
      </c>
      <c r="C237" s="17">
        <v>65051</v>
      </c>
      <c r="D237" s="17"/>
      <c r="E237" s="117">
        <f>133230.44+50</f>
        <v>133280.44</v>
      </c>
      <c r="F237" s="50">
        <f t="shared" si="12"/>
        <v>204.8860740034742</v>
      </c>
      <c r="G237" s="52" t="e">
        <f t="shared" si="13"/>
        <v>#DIV/0!</v>
      </c>
    </row>
    <row r="238" spans="1:7" ht="15" customHeight="1">
      <c r="A238" s="15" t="s">
        <v>476</v>
      </c>
      <c r="B238" s="16" t="s">
        <v>105</v>
      </c>
      <c r="C238" s="17">
        <v>50472</v>
      </c>
      <c r="D238" s="17"/>
      <c r="E238" s="117">
        <f>19547+4620</f>
        <v>24167</v>
      </c>
      <c r="F238" s="50">
        <f t="shared" si="12"/>
        <v>47.88199397685845</v>
      </c>
      <c r="G238" s="52" t="e">
        <f t="shared" si="13"/>
        <v>#DIV/0!</v>
      </c>
    </row>
    <row r="239" spans="1:7" ht="15" customHeight="1">
      <c r="A239" s="15" t="s">
        <v>477</v>
      </c>
      <c r="B239" s="16" t="s">
        <v>228</v>
      </c>
      <c r="C239" s="17">
        <v>520779</v>
      </c>
      <c r="D239" s="17"/>
      <c r="E239" s="117">
        <f>318397.99+1250+81802.6</f>
        <v>401450.58999999997</v>
      </c>
      <c r="F239" s="50">
        <f t="shared" si="12"/>
        <v>77.08655494941232</v>
      </c>
      <c r="G239" s="52" t="e">
        <f t="shared" si="13"/>
        <v>#DIV/0!</v>
      </c>
    </row>
    <row r="240" spans="1:7" ht="15" customHeight="1">
      <c r="A240" s="15" t="s">
        <v>478</v>
      </c>
      <c r="B240" s="16" t="s">
        <v>229</v>
      </c>
      <c r="C240" s="17">
        <v>81147</v>
      </c>
      <c r="D240" s="17"/>
      <c r="E240" s="117">
        <f>73186.05+11128.2+3782.63</f>
        <v>88096.88</v>
      </c>
      <c r="F240" s="50">
        <f t="shared" si="12"/>
        <v>108.56455568289647</v>
      </c>
      <c r="G240" s="52" t="e">
        <f t="shared" si="13"/>
        <v>#DIV/0!</v>
      </c>
    </row>
    <row r="241" spans="1:8" ht="15" customHeight="1">
      <c r="A241" s="15" t="s">
        <v>479</v>
      </c>
      <c r="B241" s="16" t="s">
        <v>230</v>
      </c>
      <c r="C241" s="17">
        <v>1325614</v>
      </c>
      <c r="D241" s="17"/>
      <c r="E241" s="117">
        <f>765683.2+8254+4089.99</f>
        <v>778027.19</v>
      </c>
      <c r="F241" s="50">
        <f t="shared" si="12"/>
        <v>58.69183563239374</v>
      </c>
      <c r="G241" s="52" t="e">
        <f t="shared" si="13"/>
        <v>#DIV/0!</v>
      </c>
      <c r="H241" s="145"/>
    </row>
    <row r="242" spans="1:7" ht="18" customHeight="1">
      <c r="A242" s="22" t="s">
        <v>480</v>
      </c>
      <c r="B242" s="23" t="s">
        <v>364</v>
      </c>
      <c r="C242" s="19">
        <f>C243</f>
        <v>0</v>
      </c>
      <c r="D242" s="19">
        <v>10000</v>
      </c>
      <c r="E242" s="116">
        <f>E243</f>
        <v>0</v>
      </c>
      <c r="F242" s="50" t="e">
        <f t="shared" si="12"/>
        <v>#DIV/0!</v>
      </c>
      <c r="G242" s="52">
        <f t="shared" si="13"/>
        <v>0</v>
      </c>
    </row>
    <row r="243" spans="1:7" ht="15.75" customHeight="1">
      <c r="A243" s="15" t="s">
        <v>481</v>
      </c>
      <c r="B243" s="16" t="s">
        <v>314</v>
      </c>
      <c r="C243" s="17">
        <v>0</v>
      </c>
      <c r="D243" s="17"/>
      <c r="E243" s="117">
        <v>0</v>
      </c>
      <c r="F243" s="50" t="e">
        <f t="shared" si="12"/>
        <v>#DIV/0!</v>
      </c>
      <c r="G243" s="52" t="e">
        <f t="shared" si="13"/>
        <v>#DIV/0!</v>
      </c>
    </row>
    <row r="244" spans="1:7" ht="18" customHeight="1">
      <c r="A244" s="22" t="s">
        <v>482</v>
      </c>
      <c r="B244" s="23" t="s">
        <v>272</v>
      </c>
      <c r="C244" s="19">
        <f>SUM(C245:C251)</f>
        <v>482570</v>
      </c>
      <c r="D244" s="19">
        <v>1243450</v>
      </c>
      <c r="E244" s="116">
        <f>SUM(E245:E251)</f>
        <v>250260.37</v>
      </c>
      <c r="F244" s="50">
        <f t="shared" si="12"/>
        <v>51.8599104793087</v>
      </c>
      <c r="G244" s="52">
        <f t="shared" si="13"/>
        <v>20.12629136676183</v>
      </c>
    </row>
    <row r="245" spans="1:7" ht="15" customHeight="1">
      <c r="A245" s="15" t="s">
        <v>483</v>
      </c>
      <c r="B245" s="16" t="s">
        <v>325</v>
      </c>
      <c r="C245" s="17">
        <v>75787</v>
      </c>
      <c r="D245" s="17"/>
      <c r="E245" s="117">
        <v>62780</v>
      </c>
      <c r="F245" s="50">
        <f t="shared" si="12"/>
        <v>82.83742594376345</v>
      </c>
      <c r="G245" s="52" t="e">
        <f t="shared" si="13"/>
        <v>#DIV/0!</v>
      </c>
    </row>
    <row r="246" spans="1:7" ht="15" customHeight="1">
      <c r="A246" s="15" t="s">
        <v>484</v>
      </c>
      <c r="B246" s="16" t="s">
        <v>232</v>
      </c>
      <c r="C246" s="17">
        <v>119395</v>
      </c>
      <c r="D246" s="17"/>
      <c r="E246" s="117">
        <f>50308.08+26564.19+4615.86</f>
        <v>81488.13</v>
      </c>
      <c r="F246" s="50">
        <f t="shared" si="12"/>
        <v>68.25087315214205</v>
      </c>
      <c r="G246" s="52" t="e">
        <f t="shared" si="13"/>
        <v>#DIV/0!</v>
      </c>
    </row>
    <row r="247" spans="1:7" ht="15" customHeight="1">
      <c r="A247" s="15" t="s">
        <v>485</v>
      </c>
      <c r="B247" s="16" t="s">
        <v>233</v>
      </c>
      <c r="C247" s="17">
        <v>101245</v>
      </c>
      <c r="D247" s="17"/>
      <c r="E247" s="117">
        <f>37634.52+1760.3</f>
        <v>39394.82</v>
      </c>
      <c r="F247" s="50">
        <f t="shared" si="12"/>
        <v>38.910385698059166</v>
      </c>
      <c r="G247" s="52" t="e">
        <f t="shared" si="13"/>
        <v>#DIV/0!</v>
      </c>
    </row>
    <row r="248" spans="1:7" ht="15" customHeight="1">
      <c r="A248" s="15" t="s">
        <v>486</v>
      </c>
      <c r="B248" s="16" t="s">
        <v>763</v>
      </c>
      <c r="C248" s="17">
        <v>86732</v>
      </c>
      <c r="D248" s="17"/>
      <c r="E248" s="117">
        <f>7499.15+300</f>
        <v>7799.15</v>
      </c>
      <c r="F248" s="50">
        <f t="shared" si="12"/>
        <v>8.99224046488032</v>
      </c>
      <c r="G248" s="52" t="e">
        <f t="shared" si="13"/>
        <v>#DIV/0!</v>
      </c>
    </row>
    <row r="249" spans="1:7" ht="15" customHeight="1">
      <c r="A249" s="15" t="s">
        <v>487</v>
      </c>
      <c r="B249" s="16" t="s">
        <v>343</v>
      </c>
      <c r="C249" s="17">
        <v>28780</v>
      </c>
      <c r="D249" s="17"/>
      <c r="E249" s="117">
        <f>8617.02+5056.7</f>
        <v>13673.720000000001</v>
      </c>
      <c r="F249" s="50">
        <f t="shared" si="12"/>
        <v>47.51118832522586</v>
      </c>
      <c r="G249" s="52" t="e">
        <f t="shared" si="13"/>
        <v>#DIV/0!</v>
      </c>
    </row>
    <row r="250" spans="1:7" ht="15" customHeight="1">
      <c r="A250" s="15" t="s">
        <v>683</v>
      </c>
      <c r="B250" s="16" t="s">
        <v>684</v>
      </c>
      <c r="C250" s="17">
        <v>0</v>
      </c>
      <c r="D250" s="17"/>
      <c r="E250" s="117">
        <v>0</v>
      </c>
      <c r="F250" s="50" t="e">
        <f t="shared" si="12"/>
        <v>#DIV/0!</v>
      </c>
      <c r="G250" s="52" t="e">
        <f t="shared" si="13"/>
        <v>#DIV/0!</v>
      </c>
    </row>
    <row r="251" spans="1:7" ht="15" customHeight="1">
      <c r="A251" s="15" t="s">
        <v>488</v>
      </c>
      <c r="B251" s="16" t="s">
        <v>231</v>
      </c>
      <c r="C251" s="17">
        <v>70631</v>
      </c>
      <c r="D251" s="17"/>
      <c r="E251" s="117">
        <f>21999.55+23125</f>
        <v>45124.55</v>
      </c>
      <c r="F251" s="50">
        <f t="shared" si="12"/>
        <v>63.8877405105407</v>
      </c>
      <c r="G251" s="52" t="e">
        <f t="shared" si="13"/>
        <v>#DIV/0!</v>
      </c>
    </row>
    <row r="252" spans="1:7" ht="21" customHeight="1">
      <c r="A252" s="22" t="s">
        <v>489</v>
      </c>
      <c r="B252" s="23" t="s">
        <v>234</v>
      </c>
      <c r="C252" s="19">
        <f>C253+C255</f>
        <v>39311</v>
      </c>
      <c r="D252" s="19">
        <f>D253+D255</f>
        <v>126300</v>
      </c>
      <c r="E252" s="116">
        <f>E253+E255</f>
        <v>27835.939999999995</v>
      </c>
      <c r="F252" s="50">
        <f aca="true" t="shared" si="14" ref="F252:F285">E252/C252*100</f>
        <v>70.80954440233013</v>
      </c>
      <c r="G252" s="50">
        <f>E252/D252*100</f>
        <v>22.039540775930323</v>
      </c>
    </row>
    <row r="253" spans="1:7" ht="21" customHeight="1">
      <c r="A253" s="22" t="s">
        <v>1183</v>
      </c>
      <c r="B253" s="137" t="s">
        <v>1184</v>
      </c>
      <c r="C253" s="19">
        <f>SUM(C254:C254)</f>
        <v>0</v>
      </c>
      <c r="D253" s="19">
        <f>D254</f>
        <v>3000</v>
      </c>
      <c r="E253" s="116">
        <f>E254</f>
        <v>0</v>
      </c>
      <c r="F253" s="50" t="e">
        <f t="shared" si="14"/>
        <v>#DIV/0!</v>
      </c>
      <c r="G253" s="50">
        <f aca="true" t="shared" si="15" ref="G253:G302">E253/D253*100</f>
        <v>0</v>
      </c>
    </row>
    <row r="254" spans="1:7" ht="24" customHeight="1">
      <c r="A254" s="15" t="s">
        <v>1185</v>
      </c>
      <c r="B254" s="137" t="s">
        <v>1186</v>
      </c>
      <c r="C254" s="17">
        <v>0</v>
      </c>
      <c r="D254" s="17">
        <v>3000</v>
      </c>
      <c r="E254" s="117">
        <v>0</v>
      </c>
      <c r="F254" s="50" t="e">
        <f t="shared" si="14"/>
        <v>#DIV/0!</v>
      </c>
      <c r="G254" s="50">
        <f t="shared" si="15"/>
        <v>0</v>
      </c>
    </row>
    <row r="255" spans="1:7" ht="18" customHeight="1">
      <c r="A255" s="22" t="s">
        <v>490</v>
      </c>
      <c r="B255" s="23" t="s">
        <v>273</v>
      </c>
      <c r="C255" s="19">
        <f>SUM(C256:C259)</f>
        <v>39311</v>
      </c>
      <c r="D255" s="19">
        <v>123300</v>
      </c>
      <c r="E255" s="116">
        <f>SUM(E256:E259)</f>
        <v>27835.939999999995</v>
      </c>
      <c r="F255" s="50">
        <f t="shared" si="14"/>
        <v>70.80954440233013</v>
      </c>
      <c r="G255" s="50">
        <f t="shared" si="15"/>
        <v>22.575782643957822</v>
      </c>
    </row>
    <row r="256" spans="1:7" ht="15" customHeight="1">
      <c r="A256" s="15" t="s">
        <v>491</v>
      </c>
      <c r="B256" s="16" t="s">
        <v>235</v>
      </c>
      <c r="C256" s="17">
        <v>37583</v>
      </c>
      <c r="D256" s="17"/>
      <c r="E256" s="117">
        <f>14896.75+8955.13+3239.78</f>
        <v>27091.659999999996</v>
      </c>
      <c r="F256" s="50">
        <f t="shared" si="14"/>
        <v>72.08487880158582</v>
      </c>
      <c r="G256" s="50" t="e">
        <f t="shared" si="15"/>
        <v>#DIV/0!</v>
      </c>
    </row>
    <row r="257" spans="1:7" ht="15" customHeight="1">
      <c r="A257" s="15" t="s">
        <v>770</v>
      </c>
      <c r="B257" s="16" t="s">
        <v>771</v>
      </c>
      <c r="C257" s="17">
        <v>984</v>
      </c>
      <c r="D257" s="17"/>
      <c r="E257" s="117">
        <v>0</v>
      </c>
      <c r="F257" s="45">
        <f t="shared" si="14"/>
        <v>0</v>
      </c>
      <c r="G257" s="50" t="e">
        <f t="shared" si="15"/>
        <v>#DIV/0!</v>
      </c>
    </row>
    <row r="258" spans="1:7" ht="15" customHeight="1">
      <c r="A258" s="15" t="s">
        <v>492</v>
      </c>
      <c r="B258" s="16" t="s">
        <v>236</v>
      </c>
      <c r="C258" s="17">
        <v>744</v>
      </c>
      <c r="D258" s="17"/>
      <c r="E258" s="117">
        <v>6.66</v>
      </c>
      <c r="F258" s="45">
        <f t="shared" si="14"/>
        <v>0.8951612903225806</v>
      </c>
      <c r="G258" s="50" t="e">
        <f t="shared" si="15"/>
        <v>#DIV/0!</v>
      </c>
    </row>
    <row r="259" spans="1:7" ht="15" customHeight="1">
      <c r="A259" s="15" t="s">
        <v>945</v>
      </c>
      <c r="B259" s="16" t="s">
        <v>946</v>
      </c>
      <c r="C259" s="17">
        <v>0</v>
      </c>
      <c r="D259" s="17">
        <v>0</v>
      </c>
      <c r="E259" s="117">
        <v>737.62</v>
      </c>
      <c r="F259" s="45" t="e">
        <f t="shared" si="14"/>
        <v>#DIV/0!</v>
      </c>
      <c r="G259" s="50" t="e">
        <f t="shared" si="15"/>
        <v>#DIV/0!</v>
      </c>
    </row>
    <row r="260" spans="1:7" ht="21" customHeight="1">
      <c r="A260" s="22" t="s">
        <v>493</v>
      </c>
      <c r="B260" s="23" t="s">
        <v>237</v>
      </c>
      <c r="C260" s="19">
        <f aca="true" t="shared" si="16" ref="C260:E261">C261</f>
        <v>0</v>
      </c>
      <c r="D260" s="19">
        <f t="shared" si="16"/>
        <v>20000</v>
      </c>
      <c r="E260" s="116">
        <f t="shared" si="16"/>
        <v>0</v>
      </c>
      <c r="F260" s="50" t="e">
        <f t="shared" si="14"/>
        <v>#DIV/0!</v>
      </c>
      <c r="G260" s="50">
        <f t="shared" si="15"/>
        <v>0</v>
      </c>
    </row>
    <row r="261" spans="1:7" ht="18" customHeight="1">
      <c r="A261" s="22" t="s">
        <v>494</v>
      </c>
      <c r="B261" s="23" t="s">
        <v>274</v>
      </c>
      <c r="C261" s="19">
        <f t="shared" si="16"/>
        <v>0</v>
      </c>
      <c r="D261" s="19">
        <v>20000</v>
      </c>
      <c r="E261" s="116">
        <f t="shared" si="16"/>
        <v>0</v>
      </c>
      <c r="F261" s="50" t="e">
        <f t="shared" si="14"/>
        <v>#DIV/0!</v>
      </c>
      <c r="G261" s="50">
        <f t="shared" si="15"/>
        <v>0</v>
      </c>
    </row>
    <row r="262" spans="1:7" ht="15" customHeight="1">
      <c r="A262" s="15" t="s">
        <v>495</v>
      </c>
      <c r="B262" s="16" t="s">
        <v>238</v>
      </c>
      <c r="C262" s="17">
        <v>0</v>
      </c>
      <c r="D262" s="17"/>
      <c r="E262" s="117">
        <v>0</v>
      </c>
      <c r="F262" s="50" t="e">
        <f t="shared" si="14"/>
        <v>#DIV/0!</v>
      </c>
      <c r="G262" s="50" t="e">
        <f t="shared" si="15"/>
        <v>#DIV/0!</v>
      </c>
    </row>
    <row r="263" spans="1:7" ht="21" customHeight="1">
      <c r="A263" s="22" t="s">
        <v>593</v>
      </c>
      <c r="B263" s="23" t="s">
        <v>595</v>
      </c>
      <c r="C263" s="19">
        <f>C264+C267</f>
        <v>387227</v>
      </c>
      <c r="D263" s="19">
        <f>D264+D267</f>
        <v>1425000</v>
      </c>
      <c r="E263" s="116">
        <f>E264+E267</f>
        <v>484136.85</v>
      </c>
      <c r="F263" s="50">
        <f t="shared" si="14"/>
        <v>125.02662520950243</v>
      </c>
      <c r="G263" s="50">
        <f t="shared" si="15"/>
        <v>33.97451578947368</v>
      </c>
    </row>
    <row r="264" spans="1:7" ht="18" customHeight="1">
      <c r="A264" s="22" t="s">
        <v>652</v>
      </c>
      <c r="B264" s="23" t="s">
        <v>653</v>
      </c>
      <c r="C264" s="19">
        <f>C265+C266</f>
        <v>40000</v>
      </c>
      <c r="D264" s="19">
        <v>140000</v>
      </c>
      <c r="E264" s="116">
        <f>E265+E266</f>
        <v>140000</v>
      </c>
      <c r="F264" s="50">
        <f t="shared" si="14"/>
        <v>350</v>
      </c>
      <c r="G264" s="50">
        <f t="shared" si="15"/>
        <v>100</v>
      </c>
    </row>
    <row r="265" spans="1:7" ht="15" customHeight="1">
      <c r="A265" s="15" t="s">
        <v>597</v>
      </c>
      <c r="B265" s="16" t="s">
        <v>598</v>
      </c>
      <c r="C265" s="17">
        <v>40000</v>
      </c>
      <c r="D265" s="17"/>
      <c r="E265" s="117">
        <v>40000</v>
      </c>
      <c r="F265" s="50">
        <f t="shared" si="14"/>
        <v>100</v>
      </c>
      <c r="G265" s="50" t="e">
        <f t="shared" si="15"/>
        <v>#DIV/0!</v>
      </c>
    </row>
    <row r="266" spans="1:7" ht="15" customHeight="1">
      <c r="A266" s="15" t="s">
        <v>927</v>
      </c>
      <c r="B266" s="16" t="s">
        <v>928</v>
      </c>
      <c r="C266" s="17">
        <v>0</v>
      </c>
      <c r="D266" s="17">
        <v>0</v>
      </c>
      <c r="E266" s="117">
        <v>100000</v>
      </c>
      <c r="F266" s="50" t="e">
        <f t="shared" si="14"/>
        <v>#DIV/0!</v>
      </c>
      <c r="G266" s="50" t="e">
        <f t="shared" si="15"/>
        <v>#DIV/0!</v>
      </c>
    </row>
    <row r="267" spans="1:7" ht="18" customHeight="1">
      <c r="A267" s="22" t="s">
        <v>594</v>
      </c>
      <c r="B267" s="23" t="s">
        <v>596</v>
      </c>
      <c r="C267" s="19">
        <f>SUM(C268:C269)</f>
        <v>347227</v>
      </c>
      <c r="D267" s="19">
        <v>1285000</v>
      </c>
      <c r="E267" s="116">
        <f>SUM(E268:E269)</f>
        <v>344136.85</v>
      </c>
      <c r="F267" s="50">
        <f t="shared" si="14"/>
        <v>99.11004904572512</v>
      </c>
      <c r="G267" s="50">
        <f t="shared" si="15"/>
        <v>26.781077821011674</v>
      </c>
    </row>
    <row r="268" spans="1:7" ht="15" customHeight="1">
      <c r="A268" s="15" t="s">
        <v>599</v>
      </c>
      <c r="B268" s="16" t="s">
        <v>600</v>
      </c>
      <c r="C268" s="17">
        <v>319227</v>
      </c>
      <c r="D268" s="17"/>
      <c r="E268" s="117">
        <v>344136.85</v>
      </c>
      <c r="F268" s="50">
        <f t="shared" si="14"/>
        <v>107.80317767607377</v>
      </c>
      <c r="G268" s="50" t="e">
        <f t="shared" si="15"/>
        <v>#DIV/0!</v>
      </c>
    </row>
    <row r="269" spans="1:7" ht="15" customHeight="1">
      <c r="A269" s="15" t="s">
        <v>601</v>
      </c>
      <c r="B269" s="16" t="s">
        <v>602</v>
      </c>
      <c r="C269" s="17">
        <v>28000</v>
      </c>
      <c r="D269" s="17"/>
      <c r="E269" s="117">
        <v>0</v>
      </c>
      <c r="F269" s="50">
        <f t="shared" si="14"/>
        <v>0</v>
      </c>
      <c r="G269" s="50" t="e">
        <f t="shared" si="15"/>
        <v>#DIV/0!</v>
      </c>
    </row>
    <row r="270" spans="1:7" ht="21" customHeight="1">
      <c r="A270" s="22" t="s">
        <v>496</v>
      </c>
      <c r="B270" s="23" t="s">
        <v>239</v>
      </c>
      <c r="C270" s="19">
        <f>C271</f>
        <v>173438</v>
      </c>
      <c r="D270" s="19">
        <f>D271</f>
        <v>805000</v>
      </c>
      <c r="E270" s="116">
        <f>E271</f>
        <v>206364.38</v>
      </c>
      <c r="F270" s="50">
        <f t="shared" si="14"/>
        <v>118.98452472929807</v>
      </c>
      <c r="G270" s="50">
        <f t="shared" si="15"/>
        <v>25.635326708074537</v>
      </c>
    </row>
    <row r="271" spans="1:7" ht="18" customHeight="1">
      <c r="A271" s="22" t="s">
        <v>497</v>
      </c>
      <c r="B271" s="23" t="s">
        <v>532</v>
      </c>
      <c r="C271" s="19">
        <f>SUM(C272:C273)</f>
        <v>173438</v>
      </c>
      <c r="D271" s="19">
        <v>805000</v>
      </c>
      <c r="E271" s="116">
        <f>SUM(E272:E273)</f>
        <v>206364.38</v>
      </c>
      <c r="F271" s="50">
        <f t="shared" si="14"/>
        <v>118.98452472929807</v>
      </c>
      <c r="G271" s="50">
        <f t="shared" si="15"/>
        <v>25.635326708074537</v>
      </c>
    </row>
    <row r="272" spans="1:7" ht="15" customHeight="1">
      <c r="A272" s="15" t="s">
        <v>498</v>
      </c>
      <c r="B272" s="16" t="s">
        <v>240</v>
      </c>
      <c r="C272" s="17">
        <v>153200</v>
      </c>
      <c r="D272" s="17"/>
      <c r="E272" s="117">
        <v>178000</v>
      </c>
      <c r="F272" s="50">
        <f t="shared" si="14"/>
        <v>116.18798955613576</v>
      </c>
      <c r="G272" s="50" t="e">
        <f t="shared" si="15"/>
        <v>#DIV/0!</v>
      </c>
    </row>
    <row r="273" spans="1:7" ht="15" customHeight="1">
      <c r="A273" s="15" t="s">
        <v>499</v>
      </c>
      <c r="B273" s="16" t="s">
        <v>241</v>
      </c>
      <c r="C273" s="17">
        <v>20238</v>
      </c>
      <c r="D273" s="17"/>
      <c r="E273" s="117">
        <v>28364.38</v>
      </c>
      <c r="F273" s="50">
        <f t="shared" si="14"/>
        <v>140.15406660737227</v>
      </c>
      <c r="G273" s="50" t="e">
        <f t="shared" si="15"/>
        <v>#DIV/0!</v>
      </c>
    </row>
    <row r="274" spans="1:7" ht="21" customHeight="1">
      <c r="A274" s="22" t="s">
        <v>500</v>
      </c>
      <c r="B274" s="23" t="s">
        <v>326</v>
      </c>
      <c r="C274" s="19">
        <f>C277+C279+C281+C283+C285</f>
        <v>1812027</v>
      </c>
      <c r="D274" s="19">
        <f>D277+D279+D281+D283+D285</f>
        <v>8550000</v>
      </c>
      <c r="E274" s="116">
        <f>E277+E279+E281+E283+E285</f>
        <v>1566231.2000000002</v>
      </c>
      <c r="F274" s="50">
        <f t="shared" si="14"/>
        <v>86.43531249810297</v>
      </c>
      <c r="G274" s="50">
        <f t="shared" si="15"/>
        <v>18.318493567251465</v>
      </c>
    </row>
    <row r="275" spans="1:7" ht="27" customHeight="1">
      <c r="A275" s="86" t="s">
        <v>817</v>
      </c>
      <c r="B275" s="86" t="s">
        <v>908</v>
      </c>
      <c r="C275" s="91" t="s">
        <v>1031</v>
      </c>
      <c r="D275" s="44" t="s">
        <v>1164</v>
      </c>
      <c r="E275" s="44" t="s">
        <v>1198</v>
      </c>
      <c r="F275" s="51" t="s">
        <v>1260</v>
      </c>
      <c r="G275" s="51" t="s">
        <v>752</v>
      </c>
    </row>
    <row r="276" spans="1:7" ht="9.75" customHeight="1">
      <c r="A276" s="92">
        <v>1</v>
      </c>
      <c r="B276" s="92">
        <v>2</v>
      </c>
      <c r="C276" s="51">
        <v>3</v>
      </c>
      <c r="D276" s="51">
        <v>4</v>
      </c>
      <c r="E276" s="51">
        <v>5</v>
      </c>
      <c r="F276" s="51">
        <v>6</v>
      </c>
      <c r="G276" s="51">
        <v>7</v>
      </c>
    </row>
    <row r="277" spans="1:7" ht="18" customHeight="1">
      <c r="A277" s="22" t="s">
        <v>501</v>
      </c>
      <c r="B277" s="23" t="s">
        <v>275</v>
      </c>
      <c r="C277" s="19">
        <f>SUM(C278)</f>
        <v>1740651</v>
      </c>
      <c r="D277" s="19">
        <v>4330000</v>
      </c>
      <c r="E277" s="116">
        <f>SUM(E278)</f>
        <v>968929.18</v>
      </c>
      <c r="F277" s="50">
        <f t="shared" si="14"/>
        <v>55.66475875979734</v>
      </c>
      <c r="G277" s="50">
        <f t="shared" si="15"/>
        <v>22.37711732101617</v>
      </c>
    </row>
    <row r="278" spans="1:7" ht="15" customHeight="1">
      <c r="A278" s="15" t="s">
        <v>502</v>
      </c>
      <c r="B278" s="16" t="s">
        <v>242</v>
      </c>
      <c r="C278" s="17">
        <v>1740651</v>
      </c>
      <c r="D278" s="17"/>
      <c r="E278" s="117">
        <v>968929.18</v>
      </c>
      <c r="F278" s="50">
        <f t="shared" si="14"/>
        <v>55.66475875979734</v>
      </c>
      <c r="G278" s="50" t="e">
        <f t="shared" si="15"/>
        <v>#DIV/0!</v>
      </c>
    </row>
    <row r="279" spans="1:7" ht="18" customHeight="1">
      <c r="A279" s="22" t="s">
        <v>503</v>
      </c>
      <c r="B279" s="23" t="s">
        <v>276</v>
      </c>
      <c r="C279" s="19">
        <f>C280</f>
        <v>0</v>
      </c>
      <c r="D279" s="19">
        <v>450000</v>
      </c>
      <c r="E279" s="116">
        <f>E280</f>
        <v>0</v>
      </c>
      <c r="F279" s="50" t="e">
        <f t="shared" si="14"/>
        <v>#DIV/0!</v>
      </c>
      <c r="G279" s="50">
        <f t="shared" si="15"/>
        <v>0</v>
      </c>
    </row>
    <row r="280" spans="1:7" ht="15" customHeight="1">
      <c r="A280" s="15" t="s">
        <v>504</v>
      </c>
      <c r="B280" s="16" t="s">
        <v>243</v>
      </c>
      <c r="C280" s="17">
        <v>0</v>
      </c>
      <c r="D280" s="17"/>
      <c r="E280" s="117">
        <v>0</v>
      </c>
      <c r="F280" s="50" t="e">
        <f t="shared" si="14"/>
        <v>#DIV/0!</v>
      </c>
      <c r="G280" s="50" t="e">
        <f t="shared" si="15"/>
        <v>#DIV/0!</v>
      </c>
    </row>
    <row r="281" spans="1:7" ht="18" customHeight="1">
      <c r="A281" s="22" t="s">
        <v>929</v>
      </c>
      <c r="B281" s="23" t="s">
        <v>930</v>
      </c>
      <c r="C281" s="19">
        <f>C282</f>
        <v>21376</v>
      </c>
      <c r="D281" s="19">
        <v>10000</v>
      </c>
      <c r="E281" s="116">
        <f>E282</f>
        <v>0</v>
      </c>
      <c r="F281" s="50">
        <f t="shared" si="14"/>
        <v>0</v>
      </c>
      <c r="G281" s="50">
        <f t="shared" si="15"/>
        <v>0</v>
      </c>
    </row>
    <row r="282" spans="1:7" ht="15" customHeight="1">
      <c r="A282" s="15" t="s">
        <v>931</v>
      </c>
      <c r="B282" s="16" t="s">
        <v>932</v>
      </c>
      <c r="C282" s="17">
        <v>21376</v>
      </c>
      <c r="D282" s="17"/>
      <c r="E282" s="117">
        <v>0</v>
      </c>
      <c r="F282" s="50">
        <f t="shared" si="14"/>
        <v>0</v>
      </c>
      <c r="G282" s="50" t="e">
        <f t="shared" si="15"/>
        <v>#DIV/0!</v>
      </c>
    </row>
    <row r="283" spans="1:7" ht="18" customHeight="1">
      <c r="A283" s="22" t="s">
        <v>505</v>
      </c>
      <c r="B283" s="23" t="s">
        <v>277</v>
      </c>
      <c r="C283" s="19">
        <f>SUM(C284)</f>
        <v>0</v>
      </c>
      <c r="D283" s="19">
        <v>100000</v>
      </c>
      <c r="E283" s="116">
        <f>SUM(E284)</f>
        <v>0</v>
      </c>
      <c r="F283" s="50" t="e">
        <f t="shared" si="14"/>
        <v>#DIV/0!</v>
      </c>
      <c r="G283" s="50">
        <f t="shared" si="15"/>
        <v>0</v>
      </c>
    </row>
    <row r="284" spans="1:7" ht="15" customHeight="1">
      <c r="A284" s="15" t="s">
        <v>506</v>
      </c>
      <c r="B284" s="16" t="s">
        <v>244</v>
      </c>
      <c r="C284" s="17">
        <v>0</v>
      </c>
      <c r="D284" s="17"/>
      <c r="E284" s="117">
        <v>0</v>
      </c>
      <c r="F284" s="50" t="e">
        <f t="shared" si="14"/>
        <v>#DIV/0!</v>
      </c>
      <c r="G284" s="50" t="e">
        <f t="shared" si="15"/>
        <v>#DIV/0!</v>
      </c>
    </row>
    <row r="285" spans="1:7" ht="18" customHeight="1">
      <c r="A285" s="22" t="s">
        <v>507</v>
      </c>
      <c r="B285" s="23" t="s">
        <v>278</v>
      </c>
      <c r="C285" s="19">
        <f>SUM(C286)</f>
        <v>50000</v>
      </c>
      <c r="D285" s="19">
        <v>3660000</v>
      </c>
      <c r="E285" s="116">
        <f>SUM(E286)</f>
        <v>597302.02</v>
      </c>
      <c r="F285" s="50">
        <f t="shared" si="14"/>
        <v>1194.6040400000002</v>
      </c>
      <c r="G285" s="50">
        <f t="shared" si="15"/>
        <v>16.319727322404372</v>
      </c>
    </row>
    <row r="286" spans="1:7" ht="15" customHeight="1">
      <c r="A286" s="15" t="s">
        <v>508</v>
      </c>
      <c r="B286" s="16" t="s">
        <v>245</v>
      </c>
      <c r="C286" s="17">
        <v>50000</v>
      </c>
      <c r="D286" s="17"/>
      <c r="E286" s="117">
        <v>597302.02</v>
      </c>
      <c r="F286" s="50">
        <f aca="true" t="shared" si="17" ref="F286:F302">E286/C286*100</f>
        <v>1194.6040400000002</v>
      </c>
      <c r="G286" s="50" t="e">
        <f t="shared" si="15"/>
        <v>#DIV/0!</v>
      </c>
    </row>
    <row r="287" spans="1:7" ht="24.75" customHeight="1">
      <c r="A287" s="24" t="s">
        <v>509</v>
      </c>
      <c r="B287" s="25" t="s">
        <v>246</v>
      </c>
      <c r="C287" s="18">
        <f>C288+C291+C311+C314</f>
        <v>7885718</v>
      </c>
      <c r="D287" s="18">
        <f>D288+D291+D311+D314</f>
        <v>25901100</v>
      </c>
      <c r="E287" s="115">
        <f>E288+E291+E311+E314</f>
        <v>4917643.51</v>
      </c>
      <c r="F287" s="52">
        <f t="shared" si="17"/>
        <v>62.361391949344366</v>
      </c>
      <c r="G287" s="50">
        <f t="shared" si="15"/>
        <v>18.98623421399091</v>
      </c>
    </row>
    <row r="288" spans="1:7" ht="21" customHeight="1">
      <c r="A288" s="22" t="s">
        <v>510</v>
      </c>
      <c r="B288" s="23" t="s">
        <v>327</v>
      </c>
      <c r="C288" s="19">
        <f>C289</f>
        <v>1947761</v>
      </c>
      <c r="D288" s="19">
        <f>D289</f>
        <v>2470000</v>
      </c>
      <c r="E288" s="116">
        <f>E289</f>
        <v>1068.36</v>
      </c>
      <c r="F288" s="50">
        <f t="shared" si="17"/>
        <v>0.05485067213071829</v>
      </c>
      <c r="G288" s="50">
        <f t="shared" si="15"/>
        <v>0.043253441295546556</v>
      </c>
    </row>
    <row r="289" spans="1:7" ht="18" customHeight="1">
      <c r="A289" s="22" t="s">
        <v>511</v>
      </c>
      <c r="B289" s="23" t="s">
        <v>279</v>
      </c>
      <c r="C289" s="19">
        <f>SUM(C290)</f>
        <v>1947761</v>
      </c>
      <c r="D289" s="19">
        <v>2470000</v>
      </c>
      <c r="E289" s="116">
        <f>SUM(E290)</f>
        <v>1068.36</v>
      </c>
      <c r="F289" s="50">
        <f t="shared" si="17"/>
        <v>0.05485067213071829</v>
      </c>
      <c r="G289" s="50">
        <f t="shared" si="15"/>
        <v>0.043253441295546556</v>
      </c>
    </row>
    <row r="290" spans="1:7" ht="15" customHeight="1">
      <c r="A290" s="15" t="s">
        <v>512</v>
      </c>
      <c r="B290" s="16" t="s">
        <v>247</v>
      </c>
      <c r="C290" s="17">
        <v>1947761</v>
      </c>
      <c r="D290" s="17"/>
      <c r="E290" s="117">
        <v>1068.36</v>
      </c>
      <c r="F290" s="50">
        <f t="shared" si="17"/>
        <v>0.05485067213071829</v>
      </c>
      <c r="G290" s="50" t="e">
        <f t="shared" si="15"/>
        <v>#DIV/0!</v>
      </c>
    </row>
    <row r="291" spans="1:7" ht="21" customHeight="1">
      <c r="A291" s="22" t="s">
        <v>513</v>
      </c>
      <c r="B291" s="23" t="s">
        <v>338</v>
      </c>
      <c r="C291" s="19">
        <f>C292+C296+C305+C308+C303</f>
        <v>2520651</v>
      </c>
      <c r="D291" s="19">
        <f>D292+D296+D305+D308+D303</f>
        <v>15571100</v>
      </c>
      <c r="E291" s="116">
        <f>E292+E296+E305+E308+E303</f>
        <v>2345574.78</v>
      </c>
      <c r="F291" s="50">
        <f t="shared" si="17"/>
        <v>93.05432525169093</v>
      </c>
      <c r="G291" s="50">
        <f t="shared" si="15"/>
        <v>15.063642131898195</v>
      </c>
    </row>
    <row r="292" spans="1:7" ht="18" customHeight="1">
      <c r="A292" s="22" t="s">
        <v>514</v>
      </c>
      <c r="B292" s="23" t="s">
        <v>280</v>
      </c>
      <c r="C292" s="19">
        <f>SUM(C293:C295)</f>
        <v>656469</v>
      </c>
      <c r="D292" s="19">
        <v>14327500</v>
      </c>
      <c r="E292" s="116">
        <f>SUM(E293:E295)</f>
        <v>2284071.3</v>
      </c>
      <c r="F292" s="50">
        <f t="shared" si="17"/>
        <v>347.9328498375399</v>
      </c>
      <c r="G292" s="50">
        <f t="shared" si="15"/>
        <v>15.941869132786598</v>
      </c>
    </row>
    <row r="293" spans="1:7" ht="14.25" customHeight="1">
      <c r="A293" s="15" t="s">
        <v>515</v>
      </c>
      <c r="B293" s="16" t="s">
        <v>248</v>
      </c>
      <c r="C293" s="17">
        <v>400000</v>
      </c>
      <c r="D293" s="17"/>
      <c r="E293" s="117">
        <v>0</v>
      </c>
      <c r="F293" s="50">
        <f t="shared" si="17"/>
        <v>0</v>
      </c>
      <c r="G293" s="50" t="e">
        <f t="shared" si="15"/>
        <v>#DIV/0!</v>
      </c>
    </row>
    <row r="294" spans="1:7" ht="14.25" customHeight="1">
      <c r="A294" s="15" t="s">
        <v>516</v>
      </c>
      <c r="B294" s="16" t="s">
        <v>328</v>
      </c>
      <c r="C294" s="17">
        <v>31800</v>
      </c>
      <c r="D294" s="17"/>
      <c r="E294" s="117">
        <v>753532.5</v>
      </c>
      <c r="F294" s="50">
        <f t="shared" si="17"/>
        <v>2369.5990566037735</v>
      </c>
      <c r="G294" s="50" t="e">
        <f t="shared" si="15"/>
        <v>#DIV/0!</v>
      </c>
    </row>
    <row r="295" spans="1:7" ht="14.25" customHeight="1">
      <c r="A295" s="15" t="s">
        <v>517</v>
      </c>
      <c r="B295" s="16" t="s">
        <v>310</v>
      </c>
      <c r="C295" s="17">
        <v>224669</v>
      </c>
      <c r="D295" s="17"/>
      <c r="E295" s="117">
        <v>1530538.8</v>
      </c>
      <c r="F295" s="50">
        <f t="shared" si="17"/>
        <v>681.2416488256057</v>
      </c>
      <c r="G295" s="50" t="e">
        <f t="shared" si="15"/>
        <v>#DIV/0!</v>
      </c>
    </row>
    <row r="296" spans="1:7" ht="18" customHeight="1">
      <c r="A296" s="22" t="s">
        <v>518</v>
      </c>
      <c r="B296" s="23" t="s">
        <v>32</v>
      </c>
      <c r="C296" s="19">
        <f>SUM(C297:C302)</f>
        <v>133201</v>
      </c>
      <c r="D296" s="19">
        <v>679600</v>
      </c>
      <c r="E296" s="116">
        <f>SUM(E297:E302)</f>
        <v>7412.75</v>
      </c>
      <c r="F296" s="50">
        <f t="shared" si="17"/>
        <v>5.5650858477038465</v>
      </c>
      <c r="G296" s="50">
        <f t="shared" si="15"/>
        <v>1.0907519128899352</v>
      </c>
    </row>
    <row r="297" spans="1:7" ht="14.25" customHeight="1">
      <c r="A297" s="15" t="s">
        <v>519</v>
      </c>
      <c r="B297" s="16" t="s">
        <v>249</v>
      </c>
      <c r="C297" s="17">
        <v>82455</v>
      </c>
      <c r="D297" s="17"/>
      <c r="E297" s="117">
        <v>1771.75</v>
      </c>
      <c r="F297" s="50">
        <f t="shared" si="17"/>
        <v>2.148747801831302</v>
      </c>
      <c r="G297" s="50" t="e">
        <f t="shared" si="15"/>
        <v>#DIV/0!</v>
      </c>
    </row>
    <row r="298" spans="1:8" ht="14.25" customHeight="1">
      <c r="A298" s="15" t="s">
        <v>520</v>
      </c>
      <c r="B298" s="16" t="s">
        <v>30</v>
      </c>
      <c r="C298" s="17">
        <v>0</v>
      </c>
      <c r="D298" s="17"/>
      <c r="E298" s="117">
        <v>1111</v>
      </c>
      <c r="F298" s="50" t="e">
        <f t="shared" si="17"/>
        <v>#DIV/0!</v>
      </c>
      <c r="G298" s="50" t="e">
        <f t="shared" si="15"/>
        <v>#DIV/0!</v>
      </c>
      <c r="H298" s="145"/>
    </row>
    <row r="299" spans="1:7" ht="14.25" customHeight="1">
      <c r="A299" s="15" t="s">
        <v>521</v>
      </c>
      <c r="B299" s="16" t="s">
        <v>31</v>
      </c>
      <c r="C299" s="17">
        <v>0</v>
      </c>
      <c r="D299" s="17"/>
      <c r="E299" s="117">
        <v>0</v>
      </c>
      <c r="F299" s="50" t="e">
        <f t="shared" si="17"/>
        <v>#DIV/0!</v>
      </c>
      <c r="G299" s="50" t="e">
        <f t="shared" si="15"/>
        <v>#DIV/0!</v>
      </c>
    </row>
    <row r="300" spans="1:7" ht="14.25" customHeight="1">
      <c r="A300" s="15" t="s">
        <v>605</v>
      </c>
      <c r="B300" s="16" t="s">
        <v>606</v>
      </c>
      <c r="C300" s="17">
        <v>0</v>
      </c>
      <c r="D300" s="17"/>
      <c r="E300" s="117">
        <v>0</v>
      </c>
      <c r="F300" s="50" t="e">
        <f t="shared" si="17"/>
        <v>#DIV/0!</v>
      </c>
      <c r="G300" s="50" t="e">
        <f t="shared" si="15"/>
        <v>#DIV/0!</v>
      </c>
    </row>
    <row r="301" spans="1:7" ht="14.25" customHeight="1">
      <c r="A301" s="15" t="s">
        <v>1044</v>
      </c>
      <c r="B301" s="16" t="s">
        <v>1045</v>
      </c>
      <c r="C301" s="17">
        <v>0</v>
      </c>
      <c r="D301" s="17"/>
      <c r="E301" s="117">
        <v>0</v>
      </c>
      <c r="F301" s="50" t="e">
        <f t="shared" si="17"/>
        <v>#DIV/0!</v>
      </c>
      <c r="G301" s="50" t="e">
        <f t="shared" si="15"/>
        <v>#DIV/0!</v>
      </c>
    </row>
    <row r="302" spans="1:7" ht="14.25" customHeight="1">
      <c r="A302" s="15" t="s">
        <v>522</v>
      </c>
      <c r="B302" s="16" t="s">
        <v>306</v>
      </c>
      <c r="C302" s="17">
        <v>50746</v>
      </c>
      <c r="D302" s="17"/>
      <c r="E302" s="117">
        <v>4530</v>
      </c>
      <c r="F302" s="50">
        <f t="shared" si="17"/>
        <v>8.92681196547511</v>
      </c>
      <c r="G302" s="50" t="e">
        <f t="shared" si="15"/>
        <v>#DIV/0!</v>
      </c>
    </row>
    <row r="303" spans="1:7" ht="18" customHeight="1">
      <c r="A303" s="22" t="s">
        <v>1047</v>
      </c>
      <c r="B303" s="23" t="s">
        <v>1048</v>
      </c>
      <c r="C303" s="19">
        <f>SUM(C304)</f>
        <v>1234261</v>
      </c>
      <c r="D303" s="19">
        <v>0</v>
      </c>
      <c r="E303" s="116">
        <f>SUM(E304)</f>
        <v>0</v>
      </c>
      <c r="F303" s="50">
        <f aca="true" t="shared" si="18" ref="F303:F323">E303/C303*100</f>
        <v>0</v>
      </c>
      <c r="G303" s="50" t="e">
        <f>E303/D303*100</f>
        <v>#DIV/0!</v>
      </c>
    </row>
    <row r="304" spans="1:7" ht="14.25" customHeight="1">
      <c r="A304" s="15" t="s">
        <v>1049</v>
      </c>
      <c r="B304" s="16" t="s">
        <v>1050</v>
      </c>
      <c r="C304" s="17">
        <v>1234261</v>
      </c>
      <c r="D304" s="17"/>
      <c r="E304" s="117">
        <v>0</v>
      </c>
      <c r="F304" s="50">
        <f t="shared" si="18"/>
        <v>0</v>
      </c>
      <c r="G304" s="50" t="e">
        <f aca="true" t="shared" si="19" ref="G304:G323">E304/D304*100</f>
        <v>#DIV/0!</v>
      </c>
    </row>
    <row r="305" spans="1:7" ht="18" customHeight="1">
      <c r="A305" s="22" t="s">
        <v>523</v>
      </c>
      <c r="B305" s="23" t="s">
        <v>33</v>
      </c>
      <c r="C305" s="19">
        <f>SUM(C306:C307)</f>
        <v>72812</v>
      </c>
      <c r="D305" s="19">
        <v>120000</v>
      </c>
      <c r="E305" s="116">
        <f>SUM(E306:E307)</f>
        <v>53790.76</v>
      </c>
      <c r="F305" s="50">
        <f t="shared" si="18"/>
        <v>73.87622919299017</v>
      </c>
      <c r="G305" s="50">
        <f t="shared" si="19"/>
        <v>44.825633333333336</v>
      </c>
    </row>
    <row r="306" spans="1:7" ht="14.25" customHeight="1">
      <c r="A306" s="15" t="s">
        <v>524</v>
      </c>
      <c r="B306" s="16" t="s">
        <v>250</v>
      </c>
      <c r="C306" s="17">
        <v>72812</v>
      </c>
      <c r="D306" s="17"/>
      <c r="E306" s="117">
        <v>53790.76</v>
      </c>
      <c r="F306" s="50">
        <f t="shared" si="18"/>
        <v>73.87622919299017</v>
      </c>
      <c r="G306" s="50" t="e">
        <f t="shared" si="19"/>
        <v>#DIV/0!</v>
      </c>
    </row>
    <row r="307" spans="1:7" ht="14.25" customHeight="1">
      <c r="A307" s="15" t="s">
        <v>1051</v>
      </c>
      <c r="B307" s="16" t="s">
        <v>1046</v>
      </c>
      <c r="C307" s="17">
        <v>0</v>
      </c>
      <c r="D307" s="17">
        <v>0</v>
      </c>
      <c r="E307" s="117">
        <v>0</v>
      </c>
      <c r="F307" s="50" t="e">
        <f t="shared" si="18"/>
        <v>#DIV/0!</v>
      </c>
      <c r="G307" s="50" t="e">
        <f t="shared" si="19"/>
        <v>#DIV/0!</v>
      </c>
    </row>
    <row r="308" spans="1:7" ht="18" customHeight="1">
      <c r="A308" s="22" t="s">
        <v>525</v>
      </c>
      <c r="B308" s="23" t="s">
        <v>34</v>
      </c>
      <c r="C308" s="19">
        <f>SUM(C309:C310)</f>
        <v>423908</v>
      </c>
      <c r="D308" s="19">
        <v>444000</v>
      </c>
      <c r="E308" s="116">
        <f>SUM(E309:E310)</f>
        <v>299.97</v>
      </c>
      <c r="F308" s="50">
        <f t="shared" si="18"/>
        <v>0.07076299574435962</v>
      </c>
      <c r="G308" s="50">
        <f t="shared" si="19"/>
        <v>0.06756081081081082</v>
      </c>
    </row>
    <row r="309" spans="1:7" ht="14.25" customHeight="1">
      <c r="A309" s="15" t="s">
        <v>526</v>
      </c>
      <c r="B309" s="16" t="s">
        <v>251</v>
      </c>
      <c r="C309" s="17">
        <v>3476</v>
      </c>
      <c r="D309" s="17"/>
      <c r="E309" s="117">
        <v>0</v>
      </c>
      <c r="F309" s="50">
        <f t="shared" si="18"/>
        <v>0</v>
      </c>
      <c r="G309" s="50" t="e">
        <f t="shared" si="19"/>
        <v>#DIV/0!</v>
      </c>
    </row>
    <row r="310" spans="1:7" ht="14.25" customHeight="1">
      <c r="A310" s="15" t="s">
        <v>527</v>
      </c>
      <c r="B310" s="16" t="s">
        <v>330</v>
      </c>
      <c r="C310" s="17">
        <v>420432</v>
      </c>
      <c r="D310" s="17"/>
      <c r="E310" s="117">
        <v>299.97</v>
      </c>
      <c r="F310" s="50">
        <f t="shared" si="18"/>
        <v>0.07134804201392854</v>
      </c>
      <c r="G310" s="50" t="e">
        <f t="shared" si="19"/>
        <v>#DIV/0!</v>
      </c>
    </row>
    <row r="311" spans="1:7" ht="21" customHeight="1">
      <c r="A311" s="22" t="s">
        <v>772</v>
      </c>
      <c r="B311" s="23" t="s">
        <v>773</v>
      </c>
      <c r="C311" s="19">
        <f aca="true" t="shared" si="20" ref="C311:E312">C312</f>
        <v>92</v>
      </c>
      <c r="D311" s="19">
        <f t="shared" si="20"/>
        <v>0</v>
      </c>
      <c r="E311" s="116">
        <f t="shared" si="20"/>
        <v>0</v>
      </c>
      <c r="F311" s="50">
        <f t="shared" si="18"/>
        <v>0</v>
      </c>
      <c r="G311" s="50" t="e">
        <f t="shared" si="19"/>
        <v>#DIV/0!</v>
      </c>
    </row>
    <row r="312" spans="1:7" ht="18" customHeight="1">
      <c r="A312" s="114" t="s">
        <v>1187</v>
      </c>
      <c r="B312" s="23" t="s">
        <v>773</v>
      </c>
      <c r="C312" s="19">
        <f t="shared" si="20"/>
        <v>92</v>
      </c>
      <c r="D312" s="19">
        <f t="shared" si="20"/>
        <v>0</v>
      </c>
      <c r="E312" s="116">
        <f t="shared" si="20"/>
        <v>0</v>
      </c>
      <c r="F312" s="50">
        <f t="shared" si="18"/>
        <v>0</v>
      </c>
      <c r="G312" s="50" t="e">
        <f t="shared" si="19"/>
        <v>#DIV/0!</v>
      </c>
    </row>
    <row r="313" spans="1:7" ht="14.25" customHeight="1">
      <c r="A313" s="15" t="s">
        <v>774</v>
      </c>
      <c r="B313" s="16" t="s">
        <v>775</v>
      </c>
      <c r="C313" s="17">
        <v>92</v>
      </c>
      <c r="D313" s="17">
        <v>0</v>
      </c>
      <c r="E313" s="117">
        <v>0</v>
      </c>
      <c r="F313" s="50">
        <f t="shared" si="18"/>
        <v>0</v>
      </c>
      <c r="G313" s="50" t="e">
        <f t="shared" si="19"/>
        <v>#DIV/0!</v>
      </c>
    </row>
    <row r="314" spans="1:7" ht="21" customHeight="1">
      <c r="A314" s="22" t="s">
        <v>528</v>
      </c>
      <c r="B314" s="23" t="s">
        <v>534</v>
      </c>
      <c r="C314" s="19">
        <f aca="true" t="shared" si="21" ref="C314:E315">C315</f>
        <v>3417214</v>
      </c>
      <c r="D314" s="19">
        <f t="shared" si="21"/>
        <v>7860000</v>
      </c>
      <c r="E314" s="116">
        <f t="shared" si="21"/>
        <v>2571000.37</v>
      </c>
      <c r="F314" s="50">
        <f t="shared" si="18"/>
        <v>75.23673875853254</v>
      </c>
      <c r="G314" s="50">
        <f t="shared" si="19"/>
        <v>32.70992837150127</v>
      </c>
    </row>
    <row r="315" spans="1:7" ht="18" customHeight="1">
      <c r="A315" s="22" t="s">
        <v>529</v>
      </c>
      <c r="B315" s="23" t="s">
        <v>533</v>
      </c>
      <c r="C315" s="19">
        <f t="shared" si="21"/>
        <v>3417214</v>
      </c>
      <c r="D315" s="19">
        <v>7860000</v>
      </c>
      <c r="E315" s="116">
        <f t="shared" si="21"/>
        <v>2571000.37</v>
      </c>
      <c r="F315" s="50">
        <f t="shared" si="18"/>
        <v>75.23673875853254</v>
      </c>
      <c r="G315" s="50">
        <f t="shared" si="19"/>
        <v>32.70992837150127</v>
      </c>
    </row>
    <row r="316" spans="1:7" ht="14.25" customHeight="1">
      <c r="A316" s="15" t="s">
        <v>530</v>
      </c>
      <c r="B316" s="16" t="s">
        <v>162</v>
      </c>
      <c r="C316" s="17">
        <v>3417214</v>
      </c>
      <c r="D316" s="17"/>
      <c r="E316" s="117">
        <v>2571000.37</v>
      </c>
      <c r="F316" s="50">
        <f t="shared" si="18"/>
        <v>75.23673875853254</v>
      </c>
      <c r="G316" s="50" t="e">
        <f t="shared" si="19"/>
        <v>#DIV/0!</v>
      </c>
    </row>
    <row r="317" spans="1:7" ht="24.75" customHeight="1">
      <c r="A317" s="24" t="s">
        <v>531</v>
      </c>
      <c r="B317" s="140" t="s">
        <v>1188</v>
      </c>
      <c r="C317" s="18">
        <f>C318+C323+C346+C349</f>
        <v>19968269</v>
      </c>
      <c r="D317" s="18">
        <f>D318</f>
        <v>150000</v>
      </c>
      <c r="E317" s="115">
        <f>E318</f>
        <v>0</v>
      </c>
      <c r="F317" s="52">
        <f t="shared" si="18"/>
        <v>0</v>
      </c>
      <c r="G317" s="50">
        <f t="shared" si="19"/>
        <v>0</v>
      </c>
    </row>
    <row r="318" spans="1:7" ht="21" customHeight="1">
      <c r="A318" s="22" t="s">
        <v>1189</v>
      </c>
      <c r="B318" s="23" t="s">
        <v>1190</v>
      </c>
      <c r="C318" s="19">
        <f>C321</f>
        <v>0</v>
      </c>
      <c r="D318" s="19">
        <f>D321</f>
        <v>150000</v>
      </c>
      <c r="E318" s="116">
        <f>E321</f>
        <v>0</v>
      </c>
      <c r="F318" s="50" t="e">
        <f t="shared" si="18"/>
        <v>#DIV/0!</v>
      </c>
      <c r="G318" s="50">
        <f t="shared" si="19"/>
        <v>0</v>
      </c>
    </row>
    <row r="319" spans="1:7" ht="27" customHeight="1">
      <c r="A319" s="86" t="s">
        <v>817</v>
      </c>
      <c r="B319" s="86" t="s">
        <v>908</v>
      </c>
      <c r="C319" s="91" t="s">
        <v>1031</v>
      </c>
      <c r="D319" s="44" t="s">
        <v>1164</v>
      </c>
      <c r="E319" s="44" t="s">
        <v>1198</v>
      </c>
      <c r="F319" s="51" t="s">
        <v>1260</v>
      </c>
      <c r="G319" s="51" t="s">
        <v>752</v>
      </c>
    </row>
    <row r="320" spans="1:7" ht="9.75" customHeight="1">
      <c r="A320" s="92">
        <v>1</v>
      </c>
      <c r="B320" s="92">
        <v>2</v>
      </c>
      <c r="C320" s="51">
        <v>3</v>
      </c>
      <c r="D320" s="51">
        <v>4</v>
      </c>
      <c r="E320" s="51">
        <v>5</v>
      </c>
      <c r="F320" s="51">
        <v>6</v>
      </c>
      <c r="G320" s="51">
        <v>7</v>
      </c>
    </row>
    <row r="321" spans="1:7" ht="33" customHeight="1">
      <c r="A321" s="22" t="s">
        <v>1191</v>
      </c>
      <c r="B321" s="138" t="s">
        <v>1192</v>
      </c>
      <c r="C321" s="19">
        <f>SUM(C322)</f>
        <v>0</v>
      </c>
      <c r="D321" s="19">
        <f>D322</f>
        <v>150000</v>
      </c>
      <c r="E321" s="116">
        <f>E322</f>
        <v>0</v>
      </c>
      <c r="F321" s="50" t="e">
        <f t="shared" si="18"/>
        <v>#DIV/0!</v>
      </c>
      <c r="G321" s="50">
        <f t="shared" si="19"/>
        <v>0</v>
      </c>
    </row>
    <row r="322" spans="1:7" ht="21.75" customHeight="1">
      <c r="A322" s="15" t="s">
        <v>1193</v>
      </c>
      <c r="B322" s="141" t="s">
        <v>1194</v>
      </c>
      <c r="C322" s="17">
        <v>0</v>
      </c>
      <c r="D322" s="17">
        <v>150000</v>
      </c>
      <c r="E322" s="117">
        <v>0</v>
      </c>
      <c r="F322" s="50" t="e">
        <f t="shared" si="18"/>
        <v>#DIV/0!</v>
      </c>
      <c r="G322" s="50">
        <f t="shared" si="19"/>
        <v>0</v>
      </c>
    </row>
    <row r="323" spans="1:7" ht="24.75" customHeight="1">
      <c r="A323" s="15"/>
      <c r="B323" s="25" t="s">
        <v>1195</v>
      </c>
      <c r="C323" s="18">
        <f>C207+C287</f>
        <v>19968269</v>
      </c>
      <c r="D323" s="18">
        <f>D207+D287+D317</f>
        <v>66705150</v>
      </c>
      <c r="E323" s="115">
        <f>E207+E287+E317</f>
        <v>15681250.9</v>
      </c>
      <c r="F323" s="52">
        <f t="shared" si="18"/>
        <v>78.53084761628561</v>
      </c>
      <c r="G323" s="50">
        <f t="shared" si="19"/>
        <v>23.508306180257446</v>
      </c>
    </row>
    <row r="324" ht="25.5" customHeight="1"/>
  </sheetData>
  <sheetProtection/>
  <mergeCells count="30">
    <mergeCell ref="A27:B27"/>
    <mergeCell ref="A39:B39"/>
    <mergeCell ref="A33:B33"/>
    <mergeCell ref="F42:G42"/>
    <mergeCell ref="A35:B35"/>
    <mergeCell ref="A26:G26"/>
    <mergeCell ref="A28:B28"/>
    <mergeCell ref="A16:B16"/>
    <mergeCell ref="A17:B17"/>
    <mergeCell ref="A19:G19"/>
    <mergeCell ref="A23:G23"/>
    <mergeCell ref="A25:G25"/>
    <mergeCell ref="A22:B22"/>
    <mergeCell ref="A24:B24"/>
    <mergeCell ref="A7:D7"/>
    <mergeCell ref="E1:G1"/>
    <mergeCell ref="F13:G13"/>
    <mergeCell ref="A14:B14"/>
    <mergeCell ref="A5:G5"/>
    <mergeCell ref="A6:G6"/>
    <mergeCell ref="F204:G204"/>
    <mergeCell ref="A32:B32"/>
    <mergeCell ref="A36:B36"/>
    <mergeCell ref="A37:B37"/>
    <mergeCell ref="A38:B38"/>
    <mergeCell ref="A15:B15"/>
    <mergeCell ref="A18:B18"/>
    <mergeCell ref="A20:B20"/>
    <mergeCell ref="A21:B21"/>
    <mergeCell ref="A31:B31"/>
  </mergeCells>
  <printOptions/>
  <pageMargins left="0.7480314960629921" right="0.3937007874015748" top="0.7480314960629921" bottom="0.5905511811023623" header="0.5118110236220472" footer="0.31496062992125984"/>
  <pageSetup horizontalDpi="180" verticalDpi="180" orientation="portrait" paperSize="9" r:id="rId1"/>
  <headerFooter alignWithMargins="0">
    <oddFooter>&amp;C&amp;"Arial,Kurziv"&amp;7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="140" zoomScaleNormal="140" workbookViewId="0" topLeftCell="A1">
      <selection activeCell="B28" sqref="B28"/>
    </sheetView>
  </sheetViews>
  <sheetFormatPr defaultColWidth="9.140625" defaultRowHeight="12.75"/>
  <cols>
    <col min="1" max="1" width="8.00390625" style="2" customWidth="1"/>
    <col min="2" max="2" width="34.7109375" style="2" customWidth="1"/>
    <col min="3" max="4" width="8.7109375" style="2" customWidth="1"/>
    <col min="5" max="5" width="10.140625" style="2" customWidth="1"/>
    <col min="6" max="7" width="5.57421875" style="46" customWidth="1"/>
    <col min="8" max="16384" width="9.140625" style="2" customWidth="1"/>
  </cols>
  <sheetData>
    <row r="1" spans="1:2" ht="51.75" customHeight="1">
      <c r="A1" s="99" t="s">
        <v>916</v>
      </c>
      <c r="B1" s="9"/>
    </row>
    <row r="2" spans="3:7" ht="22.5" customHeight="1">
      <c r="C2" s="6"/>
      <c r="D2" s="6"/>
      <c r="E2" s="6"/>
      <c r="F2" s="153"/>
      <c r="G2" s="153"/>
    </row>
    <row r="3" spans="1:7" ht="30" customHeight="1">
      <c r="A3" s="86" t="s">
        <v>820</v>
      </c>
      <c r="B3" s="86" t="s">
        <v>821</v>
      </c>
      <c r="C3" s="91" t="s">
        <v>1031</v>
      </c>
      <c r="D3" s="44" t="s">
        <v>1164</v>
      </c>
      <c r="E3" s="44" t="s">
        <v>1198</v>
      </c>
      <c r="F3" s="51" t="s">
        <v>1260</v>
      </c>
      <c r="G3" s="51" t="s">
        <v>752</v>
      </c>
    </row>
    <row r="4" spans="1:7" s="46" customFormat="1" ht="9.75" customHeight="1">
      <c r="A4" s="92">
        <v>1</v>
      </c>
      <c r="B4" s="92">
        <v>2</v>
      </c>
      <c r="C4" s="51">
        <v>3</v>
      </c>
      <c r="D4" s="51">
        <v>4</v>
      </c>
      <c r="E4" s="51">
        <v>5</v>
      </c>
      <c r="F4" s="51">
        <v>6</v>
      </c>
      <c r="G4" s="51">
        <v>7</v>
      </c>
    </row>
    <row r="5" spans="1:7" ht="18" customHeight="1">
      <c r="A5" s="93" t="s">
        <v>822</v>
      </c>
      <c r="B5" s="94" t="s">
        <v>823</v>
      </c>
      <c r="C5" s="17">
        <v>9643109</v>
      </c>
      <c r="D5" s="17">
        <f>'TABLICA 1-3'!D46+'TABLICA 1-3'!D103+'TABLICA 1-3'!D104+'TABLICA 1-3'!D118+'TABLICA 1-3'!D119+'TABLICA 1-3'!D121+'TABLICA 1-3'!D125+'TABLICA 1-3'!D131+'TABLICA 1-3'!D133+'TABLICA 1-3'!D137+'TABLICA 1-3'!D149+'TABLICA 1-3'!D178+'TABLICA 1-3'!D182+'TABLICA 1-3'!D110+20000</f>
        <v>27868000</v>
      </c>
      <c r="E5" s="117">
        <f>'TABLICA 1-3'!E46+'TABLICA 1-3'!E103+'TABLICA 1-3'!E104+'TABLICA 1-3'!E118+'TABLICA 1-3'!E119+'TABLICA 1-3'!E121+'TABLICA 1-3'!E125+'TABLICA 1-3'!E131+'TABLICA 1-3'!E133+'TABLICA 1-3'!E137+'TABLICA 1-3'!E149+'TABLICA 1-3'!E178+'TABLICA 1-3'!E182+'TABLICA 1-3'!E110+110899.41-10.64</f>
        <v>5863405.450000001</v>
      </c>
      <c r="F5" s="50">
        <f aca="true" t="shared" si="0" ref="F5:F12">E5/C5*100</f>
        <v>60.80409803518763</v>
      </c>
      <c r="G5" s="50">
        <f>E5/D5*100</f>
        <v>21.039921953495053</v>
      </c>
    </row>
    <row r="6" spans="1:7" ht="18" customHeight="1">
      <c r="A6" s="93" t="s">
        <v>825</v>
      </c>
      <c r="B6" s="94" t="s">
        <v>824</v>
      </c>
      <c r="C6" s="17">
        <v>2449297</v>
      </c>
      <c r="D6" s="17">
        <v>8525850</v>
      </c>
      <c r="E6" s="117">
        <f>'TABLICA 1-3'!E159+'TABLICA 1-3'!E105+'TABLICA 1-3'!E106+'TABLICA 1-3'!E112+'TABLICA 1-3'!E120+'TABLICA 1-3'!E148+10.64</f>
        <v>200970.65000000002</v>
      </c>
      <c r="F6" s="50">
        <f t="shared" si="0"/>
        <v>8.205238074435236</v>
      </c>
      <c r="G6" s="50">
        <f aca="true" t="shared" si="1" ref="G6:G12">E6/D6*100</f>
        <v>2.3571919515356243</v>
      </c>
    </row>
    <row r="7" spans="1:7" ht="18" customHeight="1">
      <c r="A7" s="93" t="s">
        <v>827</v>
      </c>
      <c r="B7" s="94" t="s">
        <v>826</v>
      </c>
      <c r="C7" s="17">
        <v>3460569</v>
      </c>
      <c r="D7" s="17">
        <v>12363000</v>
      </c>
      <c r="E7" s="117">
        <f>'TABLICA 1-3'!E114+'TABLICA 1-3'!E123+'TABLICA 1-3'!E124+'TABLICA 1-3'!E126+'TABLICA 1-3'!E135+'TABLICA 1-3'!E136+'TABLICA 1-3'!E141+'TABLICA 1-3'!E145+'TABLICA 1-3'!E155+'TABLICA 1-3'!E157+'TABLICA 1-3'!E147</f>
        <v>2332953.45</v>
      </c>
      <c r="F7" s="50">
        <f t="shared" si="0"/>
        <v>67.41531378221327</v>
      </c>
      <c r="G7" s="50">
        <f t="shared" si="1"/>
        <v>18.870447706867267</v>
      </c>
    </row>
    <row r="8" spans="1:7" ht="18" customHeight="1">
      <c r="A8" s="93" t="s">
        <v>829</v>
      </c>
      <c r="B8" s="94" t="s">
        <v>828</v>
      </c>
      <c r="C8" s="17">
        <f>'TABLICA 1-3'!C66</f>
        <v>369788</v>
      </c>
      <c r="D8" s="17">
        <f>'TABLICA 1-3'!D66</f>
        <v>11382500</v>
      </c>
      <c r="E8" s="117">
        <f>'TABLICA 1-3'!E66-110899.41</f>
        <v>2686454.4800000004</v>
      </c>
      <c r="F8" s="50">
        <f t="shared" si="0"/>
        <v>726.4850346685129</v>
      </c>
      <c r="G8" s="50">
        <f t="shared" si="1"/>
        <v>23.60162073358226</v>
      </c>
    </row>
    <row r="9" spans="1:7" ht="18" customHeight="1">
      <c r="A9" s="93" t="s">
        <v>831</v>
      </c>
      <c r="B9" s="94" t="s">
        <v>830</v>
      </c>
      <c r="C9" s="17">
        <f>'TABLICA 1-3'!C167</f>
        <v>1254299</v>
      </c>
      <c r="D9" s="17">
        <f>'TABLICA 1-3'!D167</f>
        <v>267350</v>
      </c>
      <c r="E9" s="117">
        <f>'TABLICA 1-3'!E167</f>
        <v>558955.26</v>
      </c>
      <c r="F9" s="50">
        <f t="shared" si="0"/>
        <v>44.56315918293804</v>
      </c>
      <c r="G9" s="50">
        <f t="shared" si="1"/>
        <v>209.0724742846456</v>
      </c>
    </row>
    <row r="10" spans="1:7" ht="23.25" customHeight="1">
      <c r="A10" s="93" t="s">
        <v>1239</v>
      </c>
      <c r="B10" s="151" t="s">
        <v>1259</v>
      </c>
      <c r="C10" s="17">
        <v>4987</v>
      </c>
      <c r="D10" s="17">
        <f>'TABLICA 1-3'!D183</f>
        <v>30000</v>
      </c>
      <c r="E10" s="117">
        <f>'TABLICA 1-3'!E183+'TABLICA 1-3'!E150</f>
        <v>106443.48</v>
      </c>
      <c r="F10" s="50">
        <f t="shared" si="0"/>
        <v>2134.419089633046</v>
      </c>
      <c r="G10" s="50">
        <f t="shared" si="1"/>
        <v>354.8116</v>
      </c>
    </row>
    <row r="11" spans="1:7" ht="18" customHeight="1">
      <c r="A11" s="93" t="s">
        <v>1256</v>
      </c>
      <c r="B11" s="94" t="s">
        <v>1240</v>
      </c>
      <c r="C11" s="17">
        <v>0</v>
      </c>
      <c r="D11" s="17">
        <v>3000000</v>
      </c>
      <c r="E11" s="117">
        <f>'TABLICA 1-3'!E194</f>
        <v>306987.62</v>
      </c>
      <c r="F11" s="50" t="e">
        <f t="shared" si="0"/>
        <v>#DIV/0!</v>
      </c>
      <c r="G11" s="50">
        <f t="shared" si="1"/>
        <v>10.232920666666665</v>
      </c>
    </row>
    <row r="12" spans="1:7" ht="30" customHeight="1">
      <c r="A12" s="184" t="s">
        <v>832</v>
      </c>
      <c r="B12" s="185"/>
      <c r="C12" s="18">
        <f>SUM(C5:C11)</f>
        <v>17182049</v>
      </c>
      <c r="D12" s="18">
        <f>SUM(D5:D11)</f>
        <v>63436700</v>
      </c>
      <c r="E12" s="115">
        <f>SUM(E5:E11)</f>
        <v>12056170.39</v>
      </c>
      <c r="F12" s="52">
        <f t="shared" si="0"/>
        <v>70.16724483791195</v>
      </c>
      <c r="G12" s="50">
        <f t="shared" si="1"/>
        <v>19.005040284251862</v>
      </c>
    </row>
    <row r="13" ht="99" customHeight="1"/>
    <row r="14" spans="1:2" ht="28.5" customHeight="1">
      <c r="A14" s="99" t="s">
        <v>917</v>
      </c>
      <c r="B14" s="9"/>
    </row>
    <row r="15" spans="3:7" ht="22.5" customHeight="1">
      <c r="C15" s="6"/>
      <c r="D15" s="6"/>
      <c r="E15" s="6"/>
      <c r="F15" s="153"/>
      <c r="G15" s="153"/>
    </row>
    <row r="16" spans="1:7" ht="30" customHeight="1">
      <c r="A16" s="86" t="s">
        <v>820</v>
      </c>
      <c r="B16" s="86" t="s">
        <v>821</v>
      </c>
      <c r="C16" s="91" t="s">
        <v>1031</v>
      </c>
      <c r="D16" s="44" t="s">
        <v>1164</v>
      </c>
      <c r="E16" s="44" t="s">
        <v>1198</v>
      </c>
      <c r="F16" s="51" t="s">
        <v>1260</v>
      </c>
      <c r="G16" s="51" t="s">
        <v>752</v>
      </c>
    </row>
    <row r="17" spans="1:7" s="46" customFormat="1" ht="9.75" customHeight="1">
      <c r="A17" s="92">
        <v>1</v>
      </c>
      <c r="B17" s="92">
        <v>2</v>
      </c>
      <c r="C17" s="51">
        <v>3</v>
      </c>
      <c r="D17" s="51">
        <v>4</v>
      </c>
      <c r="E17" s="51">
        <v>5</v>
      </c>
      <c r="F17" s="51">
        <v>6</v>
      </c>
      <c r="G17" s="51">
        <v>7</v>
      </c>
    </row>
    <row r="18" spans="1:7" ht="18" customHeight="1">
      <c r="A18" s="93" t="s">
        <v>822</v>
      </c>
      <c r="B18" s="94" t="s">
        <v>823</v>
      </c>
      <c r="C18" s="17">
        <v>13574077</v>
      </c>
      <c r="D18" s="17">
        <v>31013450</v>
      </c>
      <c r="E18" s="117">
        <f>E5+4475048.95</f>
        <v>10338454.400000002</v>
      </c>
      <c r="F18" s="50">
        <f aca="true" t="shared" si="2" ref="F18:F25">E18/C18*100</f>
        <v>76.16322200028776</v>
      </c>
      <c r="G18" s="50">
        <f>E18/D18*100</f>
        <v>33.33538964546028</v>
      </c>
    </row>
    <row r="19" spans="1:7" ht="18" customHeight="1">
      <c r="A19" s="93" t="s">
        <v>825</v>
      </c>
      <c r="B19" s="94" t="s">
        <v>824</v>
      </c>
      <c r="C19" s="17">
        <v>2447871</v>
      </c>
      <c r="D19" s="17">
        <v>8548850</v>
      </c>
      <c r="E19" s="117">
        <f>200400.97</f>
        <v>200400.97</v>
      </c>
      <c r="F19" s="50">
        <f t="shared" si="2"/>
        <v>8.18674554337218</v>
      </c>
      <c r="G19" s="50">
        <f aca="true" t="shared" si="3" ref="G19:G25">E19/D19*100</f>
        <v>2.3441862940629443</v>
      </c>
    </row>
    <row r="20" spans="1:7" ht="18" customHeight="1">
      <c r="A20" s="93" t="s">
        <v>827</v>
      </c>
      <c r="B20" s="94" t="s">
        <v>826</v>
      </c>
      <c r="C20" s="17">
        <v>2493412</v>
      </c>
      <c r="D20" s="17">
        <v>12463000</v>
      </c>
      <c r="E20" s="117">
        <f>2274182.83+35113.27</f>
        <v>2309296.1</v>
      </c>
      <c r="F20" s="50">
        <f t="shared" si="2"/>
        <v>92.61590543399969</v>
      </c>
      <c r="G20" s="50">
        <f t="shared" si="3"/>
        <v>18.529215277220572</v>
      </c>
    </row>
    <row r="21" spans="1:7" ht="18" customHeight="1">
      <c r="A21" s="93" t="s">
        <v>829</v>
      </c>
      <c r="B21" s="94" t="s">
        <v>828</v>
      </c>
      <c r="C21" s="17">
        <v>209282</v>
      </c>
      <c r="D21" s="17">
        <v>11382500</v>
      </c>
      <c r="E21" s="117">
        <v>2558818.64</v>
      </c>
      <c r="F21" s="50">
        <f t="shared" si="2"/>
        <v>1222.66541795281</v>
      </c>
      <c r="G21" s="50">
        <f t="shared" si="3"/>
        <v>22.480286755985066</v>
      </c>
    </row>
    <row r="22" spans="1:7" ht="18" customHeight="1">
      <c r="A22" s="93" t="s">
        <v>831</v>
      </c>
      <c r="B22" s="94" t="s">
        <v>830</v>
      </c>
      <c r="C22" s="17">
        <v>1238640</v>
      </c>
      <c r="D22" s="17">
        <v>267350</v>
      </c>
      <c r="E22" s="117">
        <f>98700.46+69136.85</f>
        <v>167837.31</v>
      </c>
      <c r="F22" s="50">
        <f t="shared" si="2"/>
        <v>13.55012836659562</v>
      </c>
      <c r="G22" s="50">
        <f t="shared" si="3"/>
        <v>62.77812231157659</v>
      </c>
    </row>
    <row r="23" spans="1:7" ht="22.5" customHeight="1">
      <c r="A23" s="93" t="s">
        <v>1239</v>
      </c>
      <c r="B23" s="151" t="s">
        <v>1259</v>
      </c>
      <c r="C23" s="17">
        <v>4987</v>
      </c>
      <c r="D23" s="17">
        <v>30000</v>
      </c>
      <c r="E23" s="117">
        <f>E10</f>
        <v>106443.48</v>
      </c>
      <c r="F23" s="50">
        <f t="shared" si="2"/>
        <v>2134.419089633046</v>
      </c>
      <c r="G23" s="50">
        <f t="shared" si="3"/>
        <v>354.8116</v>
      </c>
    </row>
    <row r="24" spans="1:7" ht="18" customHeight="1">
      <c r="A24" s="93" t="s">
        <v>1256</v>
      </c>
      <c r="B24" s="94" t="s">
        <v>1241</v>
      </c>
      <c r="C24" s="17">
        <v>0</v>
      </c>
      <c r="D24" s="17">
        <v>3000000</v>
      </c>
      <c r="E24" s="117">
        <v>0</v>
      </c>
      <c r="F24" s="50" t="e">
        <f t="shared" si="2"/>
        <v>#DIV/0!</v>
      </c>
      <c r="G24" s="50">
        <f t="shared" si="3"/>
        <v>0</v>
      </c>
    </row>
    <row r="25" spans="1:7" ht="30" customHeight="1">
      <c r="A25" s="184" t="s">
        <v>833</v>
      </c>
      <c r="B25" s="185"/>
      <c r="C25" s="18">
        <f>SUM(C18:C24)</f>
        <v>19968269</v>
      </c>
      <c r="D25" s="18">
        <f>SUM(D18:D24)</f>
        <v>66705150</v>
      </c>
      <c r="E25" s="115">
        <f>SUM(E18:E24)</f>
        <v>15681250.900000004</v>
      </c>
      <c r="F25" s="52">
        <f t="shared" si="2"/>
        <v>78.53084761628564</v>
      </c>
      <c r="G25" s="50">
        <f t="shared" si="3"/>
        <v>23.508306180257453</v>
      </c>
    </row>
    <row r="26" ht="99" customHeight="1"/>
    <row r="27" ht="54" customHeight="1"/>
    <row r="28" ht="72.75" customHeight="1"/>
    <row r="29" ht="95.25" customHeight="1"/>
    <row r="30" ht="25.5" customHeight="1"/>
  </sheetData>
  <sheetProtection/>
  <mergeCells count="4">
    <mergeCell ref="F2:G2"/>
    <mergeCell ref="A12:B12"/>
    <mergeCell ref="F15:G15"/>
    <mergeCell ref="A25:B25"/>
  </mergeCells>
  <printOptions/>
  <pageMargins left="0.7480314960629921" right="0.3937007874015748" top="0.9448818897637796" bottom="0.5905511811023623" header="0.5118110236220472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="140" zoomScaleNormal="140" workbookViewId="0" topLeftCell="A1">
      <selection activeCell="G42" sqref="G42"/>
    </sheetView>
  </sheetViews>
  <sheetFormatPr defaultColWidth="9.140625" defaultRowHeight="12.75"/>
  <cols>
    <col min="1" max="1" width="6.8515625" style="2" customWidth="1"/>
    <col min="2" max="2" width="36.28125" style="2" customWidth="1"/>
    <col min="3" max="4" width="8.57421875" style="2" customWidth="1"/>
    <col min="5" max="5" width="9.8515625" style="2" customWidth="1"/>
    <col min="6" max="7" width="5.421875" style="46" customWidth="1"/>
    <col min="8" max="16384" width="9.140625" style="2" customWidth="1"/>
  </cols>
  <sheetData>
    <row r="1" spans="1:2" ht="22.5" customHeight="1">
      <c r="A1" s="99" t="s">
        <v>918</v>
      </c>
      <c r="B1" s="9"/>
    </row>
    <row r="2" spans="3:7" ht="9.75" customHeight="1">
      <c r="C2" s="6"/>
      <c r="D2" s="6"/>
      <c r="E2" s="6"/>
      <c r="F2" s="153" t="s">
        <v>181</v>
      </c>
      <c r="G2" s="153"/>
    </row>
    <row r="3" spans="1:7" ht="26.25" customHeight="1">
      <c r="A3" s="86" t="s">
        <v>919</v>
      </c>
      <c r="B3" s="86" t="s">
        <v>821</v>
      </c>
      <c r="C3" s="91" t="s">
        <v>1031</v>
      </c>
      <c r="D3" s="44" t="s">
        <v>1164</v>
      </c>
      <c r="E3" s="44" t="s">
        <v>1198</v>
      </c>
      <c r="F3" s="51" t="s">
        <v>1260</v>
      </c>
      <c r="G3" s="51" t="s">
        <v>752</v>
      </c>
    </row>
    <row r="4" spans="1:7" s="46" customFormat="1" ht="9.75" customHeight="1">
      <c r="A4" s="92">
        <v>1</v>
      </c>
      <c r="B4" s="92">
        <v>2</v>
      </c>
      <c r="C4" s="51">
        <v>3</v>
      </c>
      <c r="D4" s="51">
        <v>4</v>
      </c>
      <c r="E4" s="51">
        <v>5</v>
      </c>
      <c r="F4" s="51">
        <v>6</v>
      </c>
      <c r="G4" s="51">
        <v>7</v>
      </c>
    </row>
    <row r="5" spans="1:7" ht="18" customHeight="1">
      <c r="A5" s="95" t="s">
        <v>834</v>
      </c>
      <c r="B5" s="96" t="s">
        <v>835</v>
      </c>
      <c r="C5" s="87">
        <f>SUM(C6:C8)</f>
        <v>5587929</v>
      </c>
      <c r="D5" s="87">
        <f>SUM(D6:D8)</f>
        <v>10276750</v>
      </c>
      <c r="E5" s="119">
        <f>SUM(E6:E8)</f>
        <v>3265145.93</v>
      </c>
      <c r="F5" s="50">
        <f aca="true" t="shared" si="0" ref="F5:F42">E5/C5*100</f>
        <v>58.43212986421267</v>
      </c>
      <c r="G5" s="50">
        <f>E5/D5*100</f>
        <v>31.77216464349138</v>
      </c>
    </row>
    <row r="6" spans="1:7" ht="18" customHeight="1">
      <c r="A6" s="93" t="s">
        <v>836</v>
      </c>
      <c r="B6" s="94" t="s">
        <v>837</v>
      </c>
      <c r="C6" s="17">
        <v>4019148</v>
      </c>
      <c r="D6" s="17">
        <v>7699750</v>
      </c>
      <c r="E6" s="117">
        <v>2668448.85</v>
      </c>
      <c r="F6" s="50">
        <f t="shared" si="0"/>
        <v>66.3933960630462</v>
      </c>
      <c r="G6" s="50">
        <f aca="true" t="shared" si="1" ref="G6:G42">E6/D6*100</f>
        <v>34.65630507484009</v>
      </c>
    </row>
    <row r="7" spans="1:7" ht="18" customHeight="1">
      <c r="A7" s="93" t="s">
        <v>838</v>
      </c>
      <c r="B7" s="94" t="s">
        <v>839</v>
      </c>
      <c r="C7" s="17">
        <v>1396531</v>
      </c>
      <c r="D7" s="17">
        <v>2227000</v>
      </c>
      <c r="E7" s="117">
        <v>549447.08</v>
      </c>
      <c r="F7" s="50">
        <f t="shared" si="0"/>
        <v>39.34370808811261</v>
      </c>
      <c r="G7" s="50">
        <f t="shared" si="1"/>
        <v>24.672073641670405</v>
      </c>
    </row>
    <row r="8" spans="1:7" ht="18" customHeight="1">
      <c r="A8" s="93" t="s">
        <v>840</v>
      </c>
      <c r="B8" s="94" t="s">
        <v>841</v>
      </c>
      <c r="C8" s="17">
        <v>172250</v>
      </c>
      <c r="D8" s="17">
        <v>350000</v>
      </c>
      <c r="E8" s="117">
        <v>47250</v>
      </c>
      <c r="F8" s="50">
        <f t="shared" si="0"/>
        <v>27.431059506531202</v>
      </c>
      <c r="G8" s="50">
        <f t="shared" si="1"/>
        <v>13.5</v>
      </c>
    </row>
    <row r="9" spans="1:7" ht="18" customHeight="1">
      <c r="A9" s="95" t="s">
        <v>842</v>
      </c>
      <c r="B9" s="96" t="s">
        <v>843</v>
      </c>
      <c r="C9" s="87">
        <f>SUM(C10:C12)</f>
        <v>545785</v>
      </c>
      <c r="D9" s="87">
        <f>SUM(D10:D12)</f>
        <v>2270000</v>
      </c>
      <c r="E9" s="119">
        <f>SUM(E10:E12)</f>
        <v>767827.56</v>
      </c>
      <c r="F9" s="50">
        <f t="shared" si="0"/>
        <v>140.68315545498686</v>
      </c>
      <c r="G9" s="50">
        <f t="shared" si="1"/>
        <v>33.82500264317181</v>
      </c>
    </row>
    <row r="10" spans="1:7" ht="18" customHeight="1">
      <c r="A10" s="93" t="s">
        <v>844</v>
      </c>
      <c r="B10" s="94" t="s">
        <v>845</v>
      </c>
      <c r="C10" s="17">
        <v>0</v>
      </c>
      <c r="D10" s="17">
        <v>200000</v>
      </c>
      <c r="E10" s="117">
        <v>100000</v>
      </c>
      <c r="F10" s="50" t="e">
        <f t="shared" si="0"/>
        <v>#DIV/0!</v>
      </c>
      <c r="G10" s="50">
        <f t="shared" si="1"/>
        <v>50</v>
      </c>
    </row>
    <row r="11" spans="1:7" ht="18" customHeight="1">
      <c r="A11" s="93" t="s">
        <v>846</v>
      </c>
      <c r="B11" s="94" t="s">
        <v>847</v>
      </c>
      <c r="C11" s="17">
        <v>545785</v>
      </c>
      <c r="D11" s="17">
        <v>2020000</v>
      </c>
      <c r="E11" s="117">
        <v>657827.56</v>
      </c>
      <c r="F11" s="50">
        <f t="shared" si="0"/>
        <v>120.52869902983775</v>
      </c>
      <c r="G11" s="50">
        <f t="shared" si="1"/>
        <v>32.56572079207921</v>
      </c>
    </row>
    <row r="12" spans="1:7" ht="18" customHeight="1">
      <c r="A12" s="93" t="s">
        <v>848</v>
      </c>
      <c r="B12" s="94" t="s">
        <v>849</v>
      </c>
      <c r="C12" s="17">
        <v>0</v>
      </c>
      <c r="D12" s="17">
        <v>50000</v>
      </c>
      <c r="E12" s="117">
        <v>10000</v>
      </c>
      <c r="F12" s="50" t="e">
        <f t="shared" si="0"/>
        <v>#DIV/0!</v>
      </c>
      <c r="G12" s="50">
        <f t="shared" si="1"/>
        <v>20</v>
      </c>
    </row>
    <row r="13" spans="1:7" ht="18" customHeight="1">
      <c r="A13" s="95" t="s">
        <v>850</v>
      </c>
      <c r="B13" s="96" t="s">
        <v>851</v>
      </c>
      <c r="C13" s="87">
        <f>SUM(C14:C16)</f>
        <v>667201</v>
      </c>
      <c r="D13" s="87">
        <f>SUM(D14:D16)</f>
        <v>5610000</v>
      </c>
      <c r="E13" s="119">
        <f>SUM(E14:E16)</f>
        <v>1177027.58</v>
      </c>
      <c r="F13" s="50">
        <f t="shared" si="0"/>
        <v>176.41274218713704</v>
      </c>
      <c r="G13" s="50">
        <f t="shared" si="1"/>
        <v>20.980883778966135</v>
      </c>
    </row>
    <row r="14" spans="1:7" ht="18" customHeight="1">
      <c r="A14" s="93" t="s">
        <v>902</v>
      </c>
      <c r="B14" s="94" t="s">
        <v>903</v>
      </c>
      <c r="C14" s="17">
        <v>0</v>
      </c>
      <c r="D14" s="17">
        <v>20000</v>
      </c>
      <c r="E14" s="117">
        <v>0</v>
      </c>
      <c r="F14" s="50" t="e">
        <f t="shared" si="0"/>
        <v>#DIV/0!</v>
      </c>
      <c r="G14" s="50">
        <f t="shared" si="1"/>
        <v>0</v>
      </c>
    </row>
    <row r="15" spans="1:7" ht="18" customHeight="1">
      <c r="A15" s="93" t="s">
        <v>852</v>
      </c>
      <c r="B15" s="94" t="s">
        <v>853</v>
      </c>
      <c r="C15" s="17">
        <v>306770</v>
      </c>
      <c r="D15" s="17">
        <v>5560000</v>
      </c>
      <c r="E15" s="117">
        <v>1177027.58</v>
      </c>
      <c r="F15" s="50">
        <f t="shared" si="0"/>
        <v>383.68405645923656</v>
      </c>
      <c r="G15" s="50">
        <f t="shared" si="1"/>
        <v>21.169560791366905</v>
      </c>
    </row>
    <row r="16" spans="1:7" ht="18" customHeight="1">
      <c r="A16" s="93" t="s">
        <v>854</v>
      </c>
      <c r="B16" s="94" t="s">
        <v>855</v>
      </c>
      <c r="C16" s="17">
        <v>360431</v>
      </c>
      <c r="D16" s="17">
        <v>30000</v>
      </c>
      <c r="E16" s="117">
        <v>0</v>
      </c>
      <c r="F16" s="50">
        <f t="shared" si="0"/>
        <v>0</v>
      </c>
      <c r="G16" s="50">
        <f t="shared" si="1"/>
        <v>0</v>
      </c>
    </row>
    <row r="17" spans="1:7" ht="18" customHeight="1">
      <c r="A17" s="95" t="s">
        <v>856</v>
      </c>
      <c r="B17" s="96" t="s">
        <v>857</v>
      </c>
      <c r="C17" s="87">
        <f>SUM(C18:C19)</f>
        <v>15761</v>
      </c>
      <c r="D17" s="87">
        <f>SUM(D18:D19)</f>
        <v>7582500</v>
      </c>
      <c r="E17" s="119">
        <f>SUM(E18:E19)</f>
        <v>2079734.1800000002</v>
      </c>
      <c r="F17" s="50">
        <f t="shared" si="0"/>
        <v>13195.445593553708</v>
      </c>
      <c r="G17" s="50">
        <f t="shared" si="1"/>
        <v>27.42808018463568</v>
      </c>
    </row>
    <row r="18" spans="1:7" ht="18" customHeight="1">
      <c r="A18" s="93" t="s">
        <v>858</v>
      </c>
      <c r="B18" s="94" t="s">
        <v>859</v>
      </c>
      <c r="C18" s="17">
        <v>15761</v>
      </c>
      <c r="D18" s="17">
        <v>2095000</v>
      </c>
      <c r="E18" s="117">
        <v>1068.36</v>
      </c>
      <c r="F18" s="50">
        <f t="shared" si="0"/>
        <v>6.778503902036673</v>
      </c>
      <c r="G18" s="50">
        <f t="shared" si="1"/>
        <v>0.05099570405727923</v>
      </c>
    </row>
    <row r="19" spans="1:7" ht="18" customHeight="1">
      <c r="A19" s="93" t="s">
        <v>860</v>
      </c>
      <c r="B19" s="94" t="s">
        <v>861</v>
      </c>
      <c r="C19" s="17">
        <v>0</v>
      </c>
      <c r="D19" s="17">
        <v>5487500</v>
      </c>
      <c r="E19" s="117">
        <v>2078665.82</v>
      </c>
      <c r="F19" s="50" t="e">
        <f t="shared" si="0"/>
        <v>#DIV/0!</v>
      </c>
      <c r="G19" s="50">
        <f t="shared" si="1"/>
        <v>37.880014943052394</v>
      </c>
    </row>
    <row r="20" spans="1:7" ht="18" customHeight="1">
      <c r="A20" s="95" t="s">
        <v>862</v>
      </c>
      <c r="B20" s="96" t="s">
        <v>863</v>
      </c>
      <c r="C20" s="87">
        <f>SUM(C21:C24)</f>
        <v>4950912</v>
      </c>
      <c r="D20" s="87">
        <f>SUM(D21:D24)</f>
        <v>17633500</v>
      </c>
      <c r="E20" s="119">
        <f>SUM(E21:E24)</f>
        <v>2742241.2300000004</v>
      </c>
      <c r="F20" s="50">
        <f t="shared" si="0"/>
        <v>55.388607795897</v>
      </c>
      <c r="G20" s="50">
        <f t="shared" si="1"/>
        <v>15.551315564125106</v>
      </c>
    </row>
    <row r="21" spans="1:7" ht="18" customHeight="1">
      <c r="A21" s="93" t="s">
        <v>864</v>
      </c>
      <c r="B21" s="94" t="s">
        <v>865</v>
      </c>
      <c r="C21" s="17">
        <v>2027750</v>
      </c>
      <c r="D21" s="17">
        <v>3020000</v>
      </c>
      <c r="E21" s="117">
        <v>26290</v>
      </c>
      <c r="F21" s="50">
        <f t="shared" si="0"/>
        <v>1.2965109111083715</v>
      </c>
      <c r="G21" s="50">
        <f t="shared" si="1"/>
        <v>0.8705298013245034</v>
      </c>
    </row>
    <row r="22" spans="1:7" ht="18" customHeight="1">
      <c r="A22" s="93" t="s">
        <v>866</v>
      </c>
      <c r="B22" s="94" t="s">
        <v>867</v>
      </c>
      <c r="C22" s="17">
        <v>50000</v>
      </c>
      <c r="D22" s="17">
        <v>50000</v>
      </c>
      <c r="E22" s="117">
        <v>0</v>
      </c>
      <c r="F22" s="50">
        <f t="shared" si="0"/>
        <v>0</v>
      </c>
      <c r="G22" s="50">
        <f t="shared" si="1"/>
        <v>0</v>
      </c>
    </row>
    <row r="23" spans="1:7" ht="18" customHeight="1">
      <c r="A23" s="93" t="s">
        <v>868</v>
      </c>
      <c r="B23" s="94" t="s">
        <v>869</v>
      </c>
      <c r="C23" s="17">
        <v>662658</v>
      </c>
      <c r="D23" s="17">
        <v>4831000</v>
      </c>
      <c r="E23" s="117">
        <v>509983.05</v>
      </c>
      <c r="F23" s="50">
        <f t="shared" si="0"/>
        <v>76.96021929864274</v>
      </c>
      <c r="G23" s="50">
        <f t="shared" si="1"/>
        <v>10.556469675015524</v>
      </c>
    </row>
    <row r="24" spans="1:7" ht="18" customHeight="1">
      <c r="A24" s="93" t="s">
        <v>870</v>
      </c>
      <c r="B24" s="94" t="s">
        <v>871</v>
      </c>
      <c r="C24" s="17">
        <v>2210504</v>
      </c>
      <c r="D24" s="17">
        <v>9732500</v>
      </c>
      <c r="E24" s="117">
        <v>2205968.18</v>
      </c>
      <c r="F24" s="50">
        <f t="shared" si="0"/>
        <v>99.79480607137559</v>
      </c>
      <c r="G24" s="50">
        <f t="shared" si="1"/>
        <v>22.66599722578988</v>
      </c>
    </row>
    <row r="25" spans="1:7" ht="18" customHeight="1">
      <c r="A25" s="95" t="s">
        <v>872</v>
      </c>
      <c r="B25" s="96" t="s">
        <v>873</v>
      </c>
      <c r="C25" s="87">
        <f>SUM(C26:C26)</f>
        <v>675000</v>
      </c>
      <c r="D25" s="87">
        <f>SUM(D26:D26)</f>
        <v>750000</v>
      </c>
      <c r="E25" s="119">
        <f>SUM(E26:E26)</f>
        <v>344136.85</v>
      </c>
      <c r="F25" s="50">
        <f t="shared" si="0"/>
        <v>50.983237037037036</v>
      </c>
      <c r="G25" s="50">
        <f t="shared" si="1"/>
        <v>45.88491333333333</v>
      </c>
    </row>
    <row r="26" spans="1:7" ht="18" customHeight="1">
      <c r="A26" s="93" t="s">
        <v>874</v>
      </c>
      <c r="B26" s="94" t="s">
        <v>875</v>
      </c>
      <c r="C26" s="17">
        <v>675000</v>
      </c>
      <c r="D26" s="17">
        <v>750000</v>
      </c>
      <c r="E26" s="117">
        <v>344136.85</v>
      </c>
      <c r="F26" s="50">
        <f t="shared" si="0"/>
        <v>50.983237037037036</v>
      </c>
      <c r="G26" s="50">
        <f t="shared" si="1"/>
        <v>45.88491333333333</v>
      </c>
    </row>
    <row r="27" spans="1:7" ht="18" customHeight="1">
      <c r="A27" s="95" t="s">
        <v>876</v>
      </c>
      <c r="B27" s="96" t="s">
        <v>877</v>
      </c>
      <c r="C27" s="87">
        <f>SUM(C28:C30)</f>
        <v>4862239</v>
      </c>
      <c r="D27" s="87">
        <f>SUM(D28:D30)</f>
        <v>13698300</v>
      </c>
      <c r="E27" s="119">
        <f>SUM(E28:E30)</f>
        <v>1261009.14</v>
      </c>
      <c r="F27" s="50">
        <f t="shared" si="0"/>
        <v>25.934741998490818</v>
      </c>
      <c r="G27" s="50">
        <f t="shared" si="1"/>
        <v>9.205588576684697</v>
      </c>
    </row>
    <row r="28" spans="1:7" ht="18" customHeight="1">
      <c r="A28" s="93" t="s">
        <v>900</v>
      </c>
      <c r="B28" s="94" t="s">
        <v>901</v>
      </c>
      <c r="C28" s="17">
        <v>658237</v>
      </c>
      <c r="D28" s="17">
        <v>2680000</v>
      </c>
      <c r="E28" s="117">
        <v>130908.74</v>
      </c>
      <c r="F28" s="50">
        <f t="shared" si="0"/>
        <v>19.88778206026097</v>
      </c>
      <c r="G28" s="50">
        <f t="shared" si="1"/>
        <v>4.8846544776119405</v>
      </c>
    </row>
    <row r="29" spans="1:7" ht="18" customHeight="1">
      <c r="A29" s="93" t="s">
        <v>878</v>
      </c>
      <c r="B29" s="94" t="s">
        <v>879</v>
      </c>
      <c r="C29" s="17">
        <v>4204002</v>
      </c>
      <c r="D29" s="17">
        <v>10818300</v>
      </c>
      <c r="E29" s="117">
        <f>994819.95+125280.45</f>
        <v>1120100.4</v>
      </c>
      <c r="F29" s="50">
        <f t="shared" si="0"/>
        <v>26.643669532031616</v>
      </c>
      <c r="G29" s="50">
        <f t="shared" si="1"/>
        <v>10.353756135437175</v>
      </c>
    </row>
    <row r="30" spans="1:7" ht="18" customHeight="1">
      <c r="A30" s="93" t="s">
        <v>880</v>
      </c>
      <c r="B30" s="94" t="s">
        <v>881</v>
      </c>
      <c r="C30" s="17">
        <v>0</v>
      </c>
      <c r="D30" s="17">
        <v>200000</v>
      </c>
      <c r="E30" s="117">
        <v>10000</v>
      </c>
      <c r="F30" s="50" t="e">
        <f t="shared" si="0"/>
        <v>#DIV/0!</v>
      </c>
      <c r="G30" s="50">
        <f t="shared" si="1"/>
        <v>5</v>
      </c>
    </row>
    <row r="31" spans="1:7" ht="18" customHeight="1">
      <c r="A31" s="95" t="s">
        <v>882</v>
      </c>
      <c r="B31" s="96" t="s">
        <v>883</v>
      </c>
      <c r="C31" s="87">
        <f>SUM(C32:C34)</f>
        <v>2322388</v>
      </c>
      <c r="D31" s="87">
        <f>SUM(D32:D34)</f>
        <v>7569100</v>
      </c>
      <c r="E31" s="119">
        <f>SUM(E32:E34)</f>
        <v>3675146.1700000004</v>
      </c>
      <c r="F31" s="50">
        <f t="shared" si="0"/>
        <v>158.248585938267</v>
      </c>
      <c r="G31" s="50">
        <f t="shared" si="1"/>
        <v>48.55459922579964</v>
      </c>
    </row>
    <row r="32" spans="1:7" ht="18" customHeight="1">
      <c r="A32" s="93" t="s">
        <v>884</v>
      </c>
      <c r="B32" s="94" t="s">
        <v>885</v>
      </c>
      <c r="C32" s="17">
        <v>2314388</v>
      </c>
      <c r="D32" s="17">
        <v>7499100</v>
      </c>
      <c r="E32" s="117">
        <f>3427258.99+247887.18</f>
        <v>3675146.1700000004</v>
      </c>
      <c r="F32" s="50">
        <f t="shared" si="0"/>
        <v>158.79559391078766</v>
      </c>
      <c r="G32" s="50">
        <f t="shared" si="1"/>
        <v>49.00782987291809</v>
      </c>
    </row>
    <row r="33" spans="1:7" ht="18" customHeight="1">
      <c r="A33" s="93" t="s">
        <v>886</v>
      </c>
      <c r="B33" s="94" t="s">
        <v>887</v>
      </c>
      <c r="C33" s="17">
        <v>8000</v>
      </c>
      <c r="D33" s="17">
        <v>70000</v>
      </c>
      <c r="E33" s="117">
        <v>0</v>
      </c>
      <c r="F33" s="50">
        <f t="shared" si="0"/>
        <v>0</v>
      </c>
      <c r="G33" s="50">
        <f t="shared" si="1"/>
        <v>0</v>
      </c>
    </row>
    <row r="34" spans="1:7" ht="18" customHeight="1">
      <c r="A34" s="93" t="s">
        <v>947</v>
      </c>
      <c r="B34" s="94" t="s">
        <v>948</v>
      </c>
      <c r="C34" s="17">
        <v>0</v>
      </c>
      <c r="D34" s="17">
        <v>0</v>
      </c>
      <c r="E34" s="117">
        <v>0</v>
      </c>
      <c r="F34" s="50" t="e">
        <f t="shared" si="0"/>
        <v>#DIV/0!</v>
      </c>
      <c r="G34" s="50" t="e">
        <f t="shared" si="1"/>
        <v>#DIV/0!</v>
      </c>
    </row>
    <row r="35" spans="1:7" ht="18" customHeight="1">
      <c r="A35" s="95" t="s">
        <v>888</v>
      </c>
      <c r="B35" s="96" t="s">
        <v>889</v>
      </c>
      <c r="C35" s="87">
        <f>SUM(C36:C41)</f>
        <v>341054</v>
      </c>
      <c r="D35" s="87">
        <f>SUM(D36:D41)</f>
        <v>1315000</v>
      </c>
      <c r="E35" s="119">
        <f>SUM(E36:E41)</f>
        <v>368982.26</v>
      </c>
      <c r="F35" s="50">
        <f t="shared" si="0"/>
        <v>108.18880881033502</v>
      </c>
      <c r="G35" s="50">
        <f t="shared" si="1"/>
        <v>28.059487452471483</v>
      </c>
    </row>
    <row r="36" spans="1:7" ht="18" customHeight="1">
      <c r="A36" s="93" t="s">
        <v>890</v>
      </c>
      <c r="B36" s="94" t="s">
        <v>891</v>
      </c>
      <c r="C36" s="17">
        <v>23500</v>
      </c>
      <c r="D36" s="17">
        <v>140000</v>
      </c>
      <c r="E36" s="117">
        <v>0</v>
      </c>
      <c r="F36" s="50">
        <f t="shared" si="0"/>
        <v>0</v>
      </c>
      <c r="G36" s="50">
        <f t="shared" si="1"/>
        <v>0</v>
      </c>
    </row>
    <row r="37" spans="1:7" ht="18" customHeight="1">
      <c r="A37" s="93" t="s">
        <v>904</v>
      </c>
      <c r="B37" s="94" t="s">
        <v>905</v>
      </c>
      <c r="C37" s="17">
        <v>0</v>
      </c>
      <c r="D37" s="17">
        <v>100000</v>
      </c>
      <c r="E37" s="117">
        <v>0</v>
      </c>
      <c r="F37" s="50" t="e">
        <f t="shared" si="0"/>
        <v>#DIV/0!</v>
      </c>
      <c r="G37" s="50">
        <f t="shared" si="1"/>
        <v>0</v>
      </c>
    </row>
    <row r="38" spans="1:7" ht="18" customHeight="1">
      <c r="A38" s="93" t="s">
        <v>892</v>
      </c>
      <c r="B38" s="94" t="s">
        <v>893</v>
      </c>
      <c r="C38" s="17">
        <v>107200</v>
      </c>
      <c r="D38" s="17">
        <v>240000</v>
      </c>
      <c r="E38" s="117">
        <v>87000</v>
      </c>
      <c r="F38" s="50">
        <f t="shared" si="0"/>
        <v>81.15671641791045</v>
      </c>
      <c r="G38" s="50">
        <f t="shared" si="1"/>
        <v>36.25</v>
      </c>
    </row>
    <row r="39" spans="1:7" ht="18" customHeight="1">
      <c r="A39" s="93" t="s">
        <v>894</v>
      </c>
      <c r="B39" s="94" t="s">
        <v>895</v>
      </c>
      <c r="C39" s="17">
        <v>0</v>
      </c>
      <c r="D39" s="17">
        <v>20000</v>
      </c>
      <c r="E39" s="117">
        <v>0</v>
      </c>
      <c r="F39" s="50" t="e">
        <f t="shared" si="0"/>
        <v>#DIV/0!</v>
      </c>
      <c r="G39" s="50">
        <f t="shared" si="1"/>
        <v>0</v>
      </c>
    </row>
    <row r="40" spans="1:7" ht="18" customHeight="1">
      <c r="A40" s="93" t="s">
        <v>896</v>
      </c>
      <c r="B40" s="94" t="s">
        <v>897</v>
      </c>
      <c r="C40" s="17">
        <v>106238</v>
      </c>
      <c r="D40" s="17">
        <v>585000</v>
      </c>
      <c r="E40" s="117">
        <v>159364.38</v>
      </c>
      <c r="F40" s="50">
        <f t="shared" si="0"/>
        <v>150.00694666691768</v>
      </c>
      <c r="G40" s="50">
        <f t="shared" si="1"/>
        <v>27.241774358974357</v>
      </c>
    </row>
    <row r="41" spans="1:7" ht="18" customHeight="1">
      <c r="A41" s="93" t="s">
        <v>898</v>
      </c>
      <c r="B41" s="94" t="s">
        <v>899</v>
      </c>
      <c r="C41" s="17">
        <v>104116</v>
      </c>
      <c r="D41" s="17">
        <v>230000</v>
      </c>
      <c r="E41" s="117">
        <v>122617.88</v>
      </c>
      <c r="F41" s="50">
        <f t="shared" si="0"/>
        <v>117.77044834607553</v>
      </c>
      <c r="G41" s="50">
        <f t="shared" si="1"/>
        <v>53.31212173913043</v>
      </c>
    </row>
    <row r="42" spans="1:7" ht="30" customHeight="1">
      <c r="A42" s="184" t="s">
        <v>833</v>
      </c>
      <c r="B42" s="185"/>
      <c r="C42" s="18">
        <f>C5+C9+C13+C17+C20+C25+C27+C31+C35</f>
        <v>19968269</v>
      </c>
      <c r="D42" s="18">
        <f>D5+D9+D13+D17+D20+D25+D27+D31+D35</f>
        <v>66705150</v>
      </c>
      <c r="E42" s="115">
        <f>E5+E9+E13+E17+E20+E25+E27+E31+E35</f>
        <v>15681250.9</v>
      </c>
      <c r="F42" s="52">
        <f t="shared" si="0"/>
        <v>78.53084761628561</v>
      </c>
      <c r="G42" s="50">
        <f t="shared" si="1"/>
        <v>23.508306180257446</v>
      </c>
    </row>
    <row r="43" ht="99" customHeight="1"/>
    <row r="44" ht="54" customHeight="1"/>
    <row r="45" ht="72.75" customHeight="1"/>
    <row r="46" ht="95.25" customHeight="1"/>
    <row r="47" ht="25.5" customHeight="1"/>
  </sheetData>
  <sheetProtection/>
  <mergeCells count="2">
    <mergeCell ref="F2:G2"/>
    <mergeCell ref="A42:B42"/>
  </mergeCells>
  <printOptions/>
  <pageMargins left="0.7480314960629921" right="0.3937007874015748" top="0.7480314960629921" bottom="0.5905511811023623" header="0.5118110236220472" footer="0.31496062992125984"/>
  <pageSetup horizontalDpi="180" verticalDpi="180" orientation="portrait" paperSize="9" r:id="rId1"/>
  <headerFooter alignWithMargins="0">
    <oddFooter>&amp;C&amp;"Arial,Kurziv"&amp;7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="140" zoomScaleNormal="140" workbookViewId="0" topLeftCell="A1">
      <selection activeCell="A11" sqref="A11"/>
    </sheetView>
  </sheetViews>
  <sheetFormatPr defaultColWidth="9.140625" defaultRowHeight="12.75"/>
  <cols>
    <col min="1" max="1" width="9.00390625" style="2" customWidth="1"/>
    <col min="2" max="2" width="52.57421875" style="2" customWidth="1"/>
    <col min="3" max="5" width="10.7109375" style="2" customWidth="1"/>
    <col min="6" max="7" width="6.7109375" style="46" customWidth="1"/>
    <col min="8" max="16384" width="9.140625" style="2" customWidth="1"/>
  </cols>
  <sheetData>
    <row r="1" spans="1:2" ht="37.5" customHeight="1">
      <c r="A1" s="102" t="s">
        <v>920</v>
      </c>
      <c r="B1" s="9"/>
    </row>
    <row r="2" spans="3:7" ht="57.75" customHeight="1">
      <c r="C2" s="6"/>
      <c r="D2" s="6"/>
      <c r="E2" s="6"/>
      <c r="F2" s="153" t="s">
        <v>181</v>
      </c>
      <c r="G2" s="153"/>
    </row>
    <row r="3" spans="1:7" ht="27" customHeight="1">
      <c r="A3" s="86" t="s">
        <v>817</v>
      </c>
      <c r="B3" s="86" t="s">
        <v>907</v>
      </c>
      <c r="C3" s="91" t="s">
        <v>1031</v>
      </c>
      <c r="D3" s="44" t="s">
        <v>1164</v>
      </c>
      <c r="E3" s="44" t="s">
        <v>1198</v>
      </c>
      <c r="F3" s="51" t="s">
        <v>1260</v>
      </c>
      <c r="G3" s="51" t="s">
        <v>752</v>
      </c>
    </row>
    <row r="4" spans="1:7" ht="11.25" customHeight="1">
      <c r="A4" s="92">
        <v>1</v>
      </c>
      <c r="B4" s="92">
        <v>2</v>
      </c>
      <c r="C4" s="51">
        <v>3</v>
      </c>
      <c r="D4" s="51">
        <v>4</v>
      </c>
      <c r="E4" s="51">
        <v>5</v>
      </c>
      <c r="F4" s="51">
        <v>6</v>
      </c>
      <c r="G4" s="51">
        <v>7</v>
      </c>
    </row>
    <row r="5" spans="1:7" ht="24.75" customHeight="1">
      <c r="A5" s="103" t="s">
        <v>564</v>
      </c>
      <c r="B5" s="104" t="s">
        <v>1246</v>
      </c>
      <c r="C5" s="85">
        <f>C9+C6</f>
        <v>0</v>
      </c>
      <c r="D5" s="85">
        <f>D9+D6</f>
        <v>3000000</v>
      </c>
      <c r="E5" s="105">
        <f>E9+E6</f>
        <v>306987.62</v>
      </c>
      <c r="F5" s="105" t="e">
        <f>E5/C5*100</f>
        <v>#DIV/0!</v>
      </c>
      <c r="G5" s="105">
        <f>E5/D5*100</f>
        <v>10.232920666666665</v>
      </c>
    </row>
    <row r="6" spans="1:7" ht="21" customHeight="1">
      <c r="A6" s="106" t="s">
        <v>1201</v>
      </c>
      <c r="B6" s="107" t="s">
        <v>1244</v>
      </c>
      <c r="C6" s="5">
        <f aca="true" t="shared" si="0" ref="C6:E7">SUM(C7)</f>
        <v>0</v>
      </c>
      <c r="D6" s="5">
        <f t="shared" si="0"/>
        <v>0</v>
      </c>
      <c r="E6" s="130">
        <f t="shared" si="0"/>
        <v>306987.62</v>
      </c>
      <c r="F6" s="11" t="e">
        <f aca="true" t="shared" si="1" ref="F6:F16">E6/C6*100</f>
        <v>#DIV/0!</v>
      </c>
      <c r="G6" s="105" t="e">
        <f aca="true" t="shared" si="2" ref="G6:G16">E6/D6*100</f>
        <v>#DIV/0!</v>
      </c>
    </row>
    <row r="7" spans="1:7" ht="25.5" customHeight="1">
      <c r="A7" s="106" t="s">
        <v>1203</v>
      </c>
      <c r="B7" s="146" t="s">
        <v>1247</v>
      </c>
      <c r="C7" s="5">
        <f t="shared" si="0"/>
        <v>0</v>
      </c>
      <c r="D7" s="5">
        <f t="shared" si="0"/>
        <v>0</v>
      </c>
      <c r="E7" s="130">
        <f t="shared" si="0"/>
        <v>306987.62</v>
      </c>
      <c r="F7" s="11" t="e">
        <f t="shared" si="1"/>
        <v>#DIV/0!</v>
      </c>
      <c r="G7" s="105" t="e">
        <f t="shared" si="2"/>
        <v>#DIV/0!</v>
      </c>
    </row>
    <row r="8" spans="1:7" ht="15" customHeight="1">
      <c r="A8" s="38" t="s">
        <v>1205</v>
      </c>
      <c r="B8" s="62" t="s">
        <v>1245</v>
      </c>
      <c r="C8" s="4">
        <v>0</v>
      </c>
      <c r="D8" s="4">
        <v>0</v>
      </c>
      <c r="E8" s="11">
        <v>306987.62</v>
      </c>
      <c r="F8" s="11" t="e">
        <f t="shared" si="1"/>
        <v>#DIV/0!</v>
      </c>
      <c r="G8" s="105" t="e">
        <f t="shared" si="2"/>
        <v>#DIV/0!</v>
      </c>
    </row>
    <row r="9" spans="1:7" ht="21" customHeight="1">
      <c r="A9" s="106" t="s">
        <v>1172</v>
      </c>
      <c r="B9" s="107" t="s">
        <v>1242</v>
      </c>
      <c r="C9" s="5">
        <f aca="true" t="shared" si="3" ref="C9:E10">SUM(C10)</f>
        <v>0</v>
      </c>
      <c r="D9" s="5">
        <f t="shared" si="3"/>
        <v>3000000</v>
      </c>
      <c r="E9" s="130">
        <f t="shared" si="3"/>
        <v>0</v>
      </c>
      <c r="F9" s="11" t="e">
        <f t="shared" si="1"/>
        <v>#DIV/0!</v>
      </c>
      <c r="G9" s="105">
        <f t="shared" si="2"/>
        <v>0</v>
      </c>
    </row>
    <row r="10" spans="1:7" ht="25.5" customHeight="1">
      <c r="A10" s="106" t="s">
        <v>1174</v>
      </c>
      <c r="B10" s="146" t="s">
        <v>1243</v>
      </c>
      <c r="C10" s="5">
        <f t="shared" si="3"/>
        <v>0</v>
      </c>
      <c r="D10" s="5">
        <f t="shared" si="3"/>
        <v>3000000</v>
      </c>
      <c r="E10" s="130">
        <f t="shared" si="3"/>
        <v>0</v>
      </c>
      <c r="F10" s="11" t="e">
        <f t="shared" si="1"/>
        <v>#DIV/0!</v>
      </c>
      <c r="G10" s="105">
        <f t="shared" si="2"/>
        <v>0</v>
      </c>
    </row>
    <row r="11" spans="1:7" ht="15" customHeight="1">
      <c r="A11" s="38" t="s">
        <v>1176</v>
      </c>
      <c r="B11" s="94" t="s">
        <v>1248</v>
      </c>
      <c r="C11" s="4">
        <v>0</v>
      </c>
      <c r="D11" s="4">
        <v>3000000</v>
      </c>
      <c r="E11" s="11">
        <v>0</v>
      </c>
      <c r="F11" s="11" t="e">
        <f t="shared" si="1"/>
        <v>#DIV/0!</v>
      </c>
      <c r="G11" s="105">
        <f t="shared" si="2"/>
        <v>0</v>
      </c>
    </row>
    <row r="12" spans="1:7" ht="25.5" customHeight="1">
      <c r="A12" s="103" t="s">
        <v>531</v>
      </c>
      <c r="B12" s="104" t="s">
        <v>291</v>
      </c>
      <c r="C12" s="85">
        <f aca="true" t="shared" si="4" ref="C12:E13">C13</f>
        <v>0</v>
      </c>
      <c r="D12" s="85">
        <f t="shared" si="4"/>
        <v>150000</v>
      </c>
      <c r="E12" s="105">
        <f t="shared" si="4"/>
        <v>0</v>
      </c>
      <c r="F12" s="105" t="e">
        <f t="shared" si="1"/>
        <v>#DIV/0!</v>
      </c>
      <c r="G12" s="105">
        <f t="shared" si="2"/>
        <v>0</v>
      </c>
    </row>
    <row r="13" spans="1:7" ht="21" customHeight="1">
      <c r="A13" s="106" t="s">
        <v>1189</v>
      </c>
      <c r="B13" s="147" t="s">
        <v>1249</v>
      </c>
      <c r="C13" s="5">
        <f t="shared" si="4"/>
        <v>0</v>
      </c>
      <c r="D13" s="5">
        <f t="shared" si="4"/>
        <v>150000</v>
      </c>
      <c r="E13" s="130">
        <f t="shared" si="4"/>
        <v>0</v>
      </c>
      <c r="F13" s="11" t="e">
        <f t="shared" si="1"/>
        <v>#DIV/0!</v>
      </c>
      <c r="G13" s="105">
        <f t="shared" si="2"/>
        <v>0</v>
      </c>
    </row>
    <row r="14" spans="1:7" ht="22.5" customHeight="1">
      <c r="A14" s="106" t="s">
        <v>1191</v>
      </c>
      <c r="B14" s="148" t="s">
        <v>1250</v>
      </c>
      <c r="C14" s="5">
        <f>SUM(C15)</f>
        <v>0</v>
      </c>
      <c r="D14" s="5">
        <f>SUM(D15)</f>
        <v>150000</v>
      </c>
      <c r="E14" s="130">
        <f>SUM(E15)</f>
        <v>0</v>
      </c>
      <c r="F14" s="11" t="e">
        <f t="shared" si="1"/>
        <v>#DIV/0!</v>
      </c>
      <c r="G14" s="105">
        <f t="shared" si="2"/>
        <v>0</v>
      </c>
    </row>
    <row r="15" spans="1:7" ht="15" customHeight="1">
      <c r="A15" s="38" t="s">
        <v>1193</v>
      </c>
      <c r="B15" s="149" t="s">
        <v>1251</v>
      </c>
      <c r="C15" s="4">
        <v>0</v>
      </c>
      <c r="D15" s="4">
        <v>150000</v>
      </c>
      <c r="E15" s="11">
        <v>0</v>
      </c>
      <c r="F15" s="11" t="e">
        <f t="shared" si="1"/>
        <v>#DIV/0!</v>
      </c>
      <c r="G15" s="105">
        <f t="shared" si="2"/>
        <v>0</v>
      </c>
    </row>
    <row r="16" spans="1:7" ht="25.5" customHeight="1">
      <c r="A16" s="3"/>
      <c r="B16" s="104" t="s">
        <v>818</v>
      </c>
      <c r="C16" s="85">
        <f>C5-C12</f>
        <v>0</v>
      </c>
      <c r="D16" s="85">
        <f>D5-D12</f>
        <v>2850000</v>
      </c>
      <c r="E16" s="105">
        <f>E5-E12</f>
        <v>306987.62</v>
      </c>
      <c r="F16" s="105" t="e">
        <f t="shared" si="1"/>
        <v>#DIV/0!</v>
      </c>
      <c r="G16" s="105">
        <f t="shared" si="2"/>
        <v>10.771495438596492</v>
      </c>
    </row>
    <row r="17" ht="42.75" customHeight="1"/>
  </sheetData>
  <sheetProtection/>
  <mergeCells count="1">
    <mergeCell ref="F2:G2"/>
  </mergeCells>
  <printOptions/>
  <pageMargins left="1.141732283464567" right="0.5905511811023623" top="0.9448818897637796" bottom="0.7874015748031497" header="0.5118110236220472" footer="0.31496062992125984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="140" zoomScaleNormal="140" workbookViewId="0" topLeftCell="A1">
      <selection activeCell="A6" sqref="A6"/>
    </sheetView>
  </sheetViews>
  <sheetFormatPr defaultColWidth="9.140625" defaultRowHeight="12.75"/>
  <cols>
    <col min="1" max="1" width="10.421875" style="2" customWidth="1"/>
    <col min="2" max="2" width="52.140625" style="2" customWidth="1"/>
    <col min="3" max="3" width="12.7109375" style="2" customWidth="1"/>
    <col min="4" max="16384" width="9.140625" style="2" customWidth="1"/>
  </cols>
  <sheetData>
    <row r="1" spans="1:2" ht="51.75" customHeight="1">
      <c r="A1" s="99" t="s">
        <v>921</v>
      </c>
      <c r="B1" s="9"/>
    </row>
    <row r="2" ht="61.5" customHeight="1">
      <c r="C2" s="6"/>
    </row>
    <row r="3" spans="1:5" ht="27" customHeight="1">
      <c r="A3" s="86" t="s">
        <v>817</v>
      </c>
      <c r="B3" s="86" t="s">
        <v>907</v>
      </c>
      <c r="C3" s="91" t="s">
        <v>1031</v>
      </c>
      <c r="D3" s="44" t="s">
        <v>1198</v>
      </c>
      <c r="E3" s="51" t="s">
        <v>549</v>
      </c>
    </row>
    <row r="4" spans="1:5" ht="11.25" customHeight="1">
      <c r="A4" s="92">
        <v>1</v>
      </c>
      <c r="B4" s="92">
        <v>2</v>
      </c>
      <c r="C4" s="51">
        <v>3</v>
      </c>
      <c r="D4" s="51">
        <v>4</v>
      </c>
      <c r="E4" s="51">
        <v>5</v>
      </c>
    </row>
    <row r="5" spans="1:5" ht="25.5" customHeight="1">
      <c r="A5" s="103" t="s">
        <v>564</v>
      </c>
      <c r="B5" s="104" t="s">
        <v>1246</v>
      </c>
      <c r="C5" s="85">
        <f>C10+C6</f>
        <v>0</v>
      </c>
      <c r="D5" s="105">
        <f>D10+D6</f>
        <v>306987.62</v>
      </c>
      <c r="E5" s="105" t="e">
        <f aca="true" t="shared" si="0" ref="E5:E16">D5/C5*100</f>
        <v>#DIV/0!</v>
      </c>
    </row>
    <row r="6" spans="1:5" ht="21" customHeight="1">
      <c r="A6" s="106" t="s">
        <v>1201</v>
      </c>
      <c r="B6" s="107" t="s">
        <v>1244</v>
      </c>
      <c r="C6" s="5">
        <f>SUM(C7)</f>
        <v>0</v>
      </c>
      <c r="D6" s="130">
        <f>SUM(D7)</f>
        <v>306987.62</v>
      </c>
      <c r="E6" s="11" t="e">
        <f t="shared" si="0"/>
        <v>#DIV/0!</v>
      </c>
    </row>
    <row r="7" spans="1:5" ht="26.25" customHeight="1">
      <c r="A7" s="106" t="s">
        <v>1203</v>
      </c>
      <c r="B7" s="146" t="s">
        <v>1247</v>
      </c>
      <c r="C7" s="5">
        <f>SUM(C8)</f>
        <v>0</v>
      </c>
      <c r="D7" s="130">
        <f>SUM(D8)</f>
        <v>306987.62</v>
      </c>
      <c r="E7" s="11" t="e">
        <f t="shared" si="0"/>
        <v>#DIV/0!</v>
      </c>
    </row>
    <row r="8" spans="1:5" ht="15" customHeight="1">
      <c r="A8" s="38" t="s">
        <v>1205</v>
      </c>
      <c r="B8" s="62" t="s">
        <v>1245</v>
      </c>
      <c r="C8" s="4">
        <v>0</v>
      </c>
      <c r="D8" s="11">
        <v>306987.62</v>
      </c>
      <c r="E8" s="11" t="e">
        <f t="shared" si="0"/>
        <v>#DIV/0!</v>
      </c>
    </row>
    <row r="9" spans="1:5" ht="21.75" customHeight="1">
      <c r="A9" s="38" t="s">
        <v>1252</v>
      </c>
      <c r="B9" s="150" t="s">
        <v>1253</v>
      </c>
      <c r="C9" s="4">
        <v>0</v>
      </c>
      <c r="D9" s="11">
        <v>306987.62</v>
      </c>
      <c r="E9" s="11" t="e">
        <f t="shared" si="0"/>
        <v>#DIV/0!</v>
      </c>
    </row>
    <row r="10" spans="1:5" ht="15" customHeight="1">
      <c r="A10" s="106" t="s">
        <v>1172</v>
      </c>
      <c r="B10" s="107" t="s">
        <v>1242</v>
      </c>
      <c r="C10" s="5">
        <f>SUM(C11)</f>
        <v>0</v>
      </c>
      <c r="D10" s="130">
        <f>SUM(D11)</f>
        <v>0</v>
      </c>
      <c r="E10" s="11" t="e">
        <f t="shared" si="0"/>
        <v>#DIV/0!</v>
      </c>
    </row>
    <row r="11" spans="1:5" ht="24">
      <c r="A11" s="106" t="s">
        <v>1174</v>
      </c>
      <c r="B11" s="146" t="s">
        <v>1243</v>
      </c>
      <c r="C11" s="5">
        <f>SUM(C12)</f>
        <v>0</v>
      </c>
      <c r="D11" s="130">
        <f>SUM(D12)</f>
        <v>0</v>
      </c>
      <c r="E11" s="11" t="e">
        <f t="shared" si="0"/>
        <v>#DIV/0!</v>
      </c>
    </row>
    <row r="12" spans="1:5" ht="12">
      <c r="A12" s="38" t="s">
        <v>1176</v>
      </c>
      <c r="B12" s="94" t="s">
        <v>1248</v>
      </c>
      <c r="C12" s="4">
        <v>0</v>
      </c>
      <c r="D12" s="11">
        <v>0</v>
      </c>
      <c r="E12" s="11" t="e">
        <f t="shared" si="0"/>
        <v>#DIV/0!</v>
      </c>
    </row>
    <row r="13" spans="1:5" ht="12">
      <c r="A13" s="103" t="s">
        <v>531</v>
      </c>
      <c r="B13" s="104" t="s">
        <v>291</v>
      </c>
      <c r="C13" s="85">
        <f>C14</f>
        <v>0</v>
      </c>
      <c r="D13" s="105">
        <f>D14</f>
        <v>0</v>
      </c>
      <c r="E13" s="105" t="e">
        <f t="shared" si="0"/>
        <v>#DIV/0!</v>
      </c>
    </row>
    <row r="14" spans="1:5" ht="12">
      <c r="A14" s="106" t="s">
        <v>1189</v>
      </c>
      <c r="B14" s="147" t="s">
        <v>1249</v>
      </c>
      <c r="C14" s="5">
        <f>C15</f>
        <v>0</v>
      </c>
      <c r="D14" s="130">
        <f>D15</f>
        <v>0</v>
      </c>
      <c r="E14" s="11" t="e">
        <f t="shared" si="0"/>
        <v>#DIV/0!</v>
      </c>
    </row>
    <row r="15" spans="1:5" ht="27.75">
      <c r="A15" s="106" t="s">
        <v>1191</v>
      </c>
      <c r="B15" s="148" t="s">
        <v>1250</v>
      </c>
      <c r="C15" s="5">
        <f>SUM(C16)</f>
        <v>0</v>
      </c>
      <c r="D15" s="130">
        <f>SUM(D16)</f>
        <v>0</v>
      </c>
      <c r="E15" s="11" t="e">
        <f t="shared" si="0"/>
        <v>#DIV/0!</v>
      </c>
    </row>
    <row r="16" spans="1:5" ht="12">
      <c r="A16" s="38" t="s">
        <v>1193</v>
      </c>
      <c r="B16" s="149" t="s">
        <v>1251</v>
      </c>
      <c r="C16" s="4">
        <v>0</v>
      </c>
      <c r="D16" s="11">
        <v>0</v>
      </c>
      <c r="E16" s="11" t="e">
        <f t="shared" si="0"/>
        <v>#DIV/0!</v>
      </c>
    </row>
  </sheetData>
  <sheetProtection/>
  <printOptions/>
  <pageMargins left="1.535433070866142" right="0.984251968503937" top="1.3385826771653544" bottom="0.5905511811023623" header="0.5118110236220472" footer="0.31496062992125984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="140" zoomScaleNormal="140" workbookViewId="0" topLeftCell="A1">
      <selection activeCell="G5" sqref="G5"/>
    </sheetView>
  </sheetViews>
  <sheetFormatPr defaultColWidth="9.140625" defaultRowHeight="12.75"/>
  <cols>
    <col min="1" max="1" width="7.421875" style="2" customWidth="1"/>
    <col min="2" max="2" width="43.7109375" style="2" customWidth="1"/>
    <col min="3" max="5" width="10.7109375" style="2" customWidth="1"/>
    <col min="6" max="7" width="7.7109375" style="46" customWidth="1"/>
    <col min="8" max="16384" width="9.140625" style="2" customWidth="1"/>
  </cols>
  <sheetData>
    <row r="1" spans="1:2" ht="37.5" customHeight="1">
      <c r="A1" s="99" t="s">
        <v>922</v>
      </c>
      <c r="B1" s="9"/>
    </row>
    <row r="2" spans="3:7" ht="61.5" customHeight="1">
      <c r="C2" s="6"/>
      <c r="D2" s="6"/>
      <c r="E2" s="6"/>
      <c r="F2" s="153" t="s">
        <v>181</v>
      </c>
      <c r="G2" s="153"/>
    </row>
    <row r="3" spans="1:7" ht="27" customHeight="1">
      <c r="A3" s="101" t="s">
        <v>817</v>
      </c>
      <c r="B3" s="101" t="s">
        <v>907</v>
      </c>
      <c r="C3" s="108" t="s">
        <v>1031</v>
      </c>
      <c r="D3" s="109" t="s">
        <v>1164</v>
      </c>
      <c r="E3" s="109" t="s">
        <v>1198</v>
      </c>
      <c r="F3" s="109" t="s">
        <v>1260</v>
      </c>
      <c r="G3" s="109" t="s">
        <v>752</v>
      </c>
    </row>
    <row r="4" spans="1:7" ht="11.25" customHeight="1">
      <c r="A4" s="112">
        <v>1</v>
      </c>
      <c r="B4" s="112">
        <v>2</v>
      </c>
      <c r="C4" s="113">
        <v>3</v>
      </c>
      <c r="D4" s="113">
        <v>4</v>
      </c>
      <c r="E4" s="113">
        <v>5</v>
      </c>
      <c r="F4" s="113">
        <v>6</v>
      </c>
      <c r="G4" s="113">
        <v>7</v>
      </c>
    </row>
    <row r="5" spans="1:7" ht="27.75" customHeight="1">
      <c r="A5" s="186" t="s">
        <v>1254</v>
      </c>
      <c r="B5" s="187"/>
      <c r="C5" s="110">
        <v>0</v>
      </c>
      <c r="D5" s="110">
        <v>3000000</v>
      </c>
      <c r="E5" s="111">
        <v>306987.62</v>
      </c>
      <c r="F5" s="111" t="e">
        <f aca="true" t="shared" si="0" ref="F5:F10">E5/C5*100</f>
        <v>#DIV/0!</v>
      </c>
      <c r="G5" s="111">
        <f aca="true" t="shared" si="1" ref="G5:G10">E5/D5*100</f>
        <v>10.232920666666665</v>
      </c>
    </row>
    <row r="6" spans="1:7" ht="27.75" customHeight="1">
      <c r="A6" s="186" t="s">
        <v>909</v>
      </c>
      <c r="B6" s="187"/>
      <c r="C6" s="110">
        <v>0</v>
      </c>
      <c r="D6" s="110">
        <v>0</v>
      </c>
      <c r="E6" s="110">
        <v>0</v>
      </c>
      <c r="F6" s="111" t="e">
        <f t="shared" si="0"/>
        <v>#DIV/0!</v>
      </c>
      <c r="G6" s="111" t="e">
        <f t="shared" si="1"/>
        <v>#DIV/0!</v>
      </c>
    </row>
    <row r="7" spans="1:7" ht="27.75" customHeight="1">
      <c r="A7" s="186" t="s">
        <v>1257</v>
      </c>
      <c r="B7" s="187"/>
      <c r="C7" s="110">
        <v>0</v>
      </c>
      <c r="D7" s="110">
        <v>3000000</v>
      </c>
      <c r="E7" s="111">
        <v>306987.62</v>
      </c>
      <c r="F7" s="111" t="e">
        <f t="shared" si="0"/>
        <v>#DIV/0!</v>
      </c>
      <c r="G7" s="111">
        <f t="shared" si="1"/>
        <v>10.232920666666665</v>
      </c>
    </row>
    <row r="8" spans="1:7" ht="27.75" customHeight="1">
      <c r="A8" s="186" t="s">
        <v>1255</v>
      </c>
      <c r="B8" s="187"/>
      <c r="C8" s="110">
        <v>0</v>
      </c>
      <c r="D8" s="110">
        <v>150000</v>
      </c>
      <c r="E8" s="110">
        <v>0</v>
      </c>
      <c r="F8" s="111" t="e">
        <f t="shared" si="0"/>
        <v>#DIV/0!</v>
      </c>
      <c r="G8" s="111">
        <f t="shared" si="1"/>
        <v>0</v>
      </c>
    </row>
    <row r="9" spans="1:7" ht="27.75" customHeight="1">
      <c r="A9" s="186" t="s">
        <v>909</v>
      </c>
      <c r="B9" s="187"/>
      <c r="C9" s="110">
        <v>0</v>
      </c>
      <c r="D9" s="110">
        <v>150000</v>
      </c>
      <c r="E9" s="110">
        <v>0</v>
      </c>
      <c r="F9" s="111" t="e">
        <f t="shared" si="0"/>
        <v>#DIV/0!</v>
      </c>
      <c r="G9" s="111">
        <f t="shared" si="1"/>
        <v>0</v>
      </c>
    </row>
    <row r="10" spans="1:7" ht="27.75" customHeight="1">
      <c r="A10" s="186" t="s">
        <v>1258</v>
      </c>
      <c r="B10" s="187"/>
      <c r="C10" s="110">
        <v>0</v>
      </c>
      <c r="D10" s="110">
        <v>0</v>
      </c>
      <c r="E10" s="110">
        <v>0</v>
      </c>
      <c r="F10" s="111" t="e">
        <f t="shared" si="0"/>
        <v>#DIV/0!</v>
      </c>
      <c r="G10" s="111" t="e">
        <f t="shared" si="1"/>
        <v>#DIV/0!</v>
      </c>
    </row>
  </sheetData>
  <sheetProtection/>
  <mergeCells count="7">
    <mergeCell ref="A10:B10"/>
    <mergeCell ref="F2:G2"/>
    <mergeCell ref="A6:B6"/>
    <mergeCell ref="A5:B5"/>
    <mergeCell ref="A7:B7"/>
    <mergeCell ref="A8:B8"/>
    <mergeCell ref="A9:B9"/>
  </mergeCells>
  <printOptions/>
  <pageMargins left="1.3385826771653544" right="0.5905511811023623" top="1.141732283464567" bottom="0.7874015748031497" header="0.5118110236220472" footer="0.31496062992125984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="84" zoomScaleNormal="84" zoomScaleSheetLayoutView="50" zoomScalePageLayoutView="0" workbookViewId="0" topLeftCell="A1">
      <selection activeCell="E6" sqref="E6"/>
    </sheetView>
  </sheetViews>
  <sheetFormatPr defaultColWidth="21.421875" defaultRowHeight="12.75"/>
  <cols>
    <col min="1" max="1" width="18.00390625" style="35" customWidth="1"/>
    <col min="2" max="2" width="21.421875" style="35" customWidth="1"/>
    <col min="3" max="3" width="46.00390625" style="35" customWidth="1"/>
    <col min="4" max="4" width="17.7109375" style="35" customWidth="1"/>
    <col min="5" max="5" width="19.140625" style="35" customWidth="1"/>
    <col min="6" max="6" width="11.7109375" style="35" customWidth="1"/>
    <col min="7" max="16384" width="21.421875" style="35" customWidth="1"/>
  </cols>
  <sheetData>
    <row r="1" spans="1:6" ht="82.5" customHeight="1">
      <c r="A1" s="199" t="s">
        <v>923</v>
      </c>
      <c r="B1" s="199"/>
      <c r="C1" s="199"/>
      <c r="D1" s="199"/>
      <c r="E1" s="199"/>
      <c r="F1" s="199"/>
    </row>
    <row r="2" ht="63.75" customHeight="1"/>
    <row r="3" spans="1:6" ht="18" customHeight="1">
      <c r="A3" s="197" t="s">
        <v>550</v>
      </c>
      <c r="B3" s="200" t="s">
        <v>551</v>
      </c>
      <c r="C3" s="201"/>
      <c r="D3" s="197" t="s">
        <v>1236</v>
      </c>
      <c r="E3" s="197" t="s">
        <v>1237</v>
      </c>
      <c r="F3" s="196" t="s">
        <v>549</v>
      </c>
    </row>
    <row r="4" spans="1:6" ht="22.5" customHeight="1">
      <c r="A4" s="198"/>
      <c r="B4" s="202"/>
      <c r="C4" s="203"/>
      <c r="D4" s="198"/>
      <c r="E4" s="198"/>
      <c r="F4" s="196"/>
    </row>
    <row r="5" spans="1:6" ht="18" customHeight="1">
      <c r="A5" s="36">
        <v>1</v>
      </c>
      <c r="B5" s="204">
        <v>2</v>
      </c>
      <c r="C5" s="204"/>
      <c r="D5" s="36">
        <v>3</v>
      </c>
      <c r="E5" s="36">
        <v>4</v>
      </c>
      <c r="F5" s="36">
        <v>5</v>
      </c>
    </row>
    <row r="6" spans="1:6" ht="49.5" customHeight="1">
      <c r="A6" s="39" t="s">
        <v>555</v>
      </c>
      <c r="B6" s="205" t="s">
        <v>559</v>
      </c>
      <c r="C6" s="206"/>
      <c r="D6" s="81">
        <f>D11</f>
        <v>66705150</v>
      </c>
      <c r="E6" s="152">
        <f>E11</f>
        <v>15681250.9</v>
      </c>
      <c r="F6" s="37">
        <f aca="true" t="shared" si="0" ref="F6:F11">E6/D6*100</f>
        <v>23.508306180257446</v>
      </c>
    </row>
    <row r="7" spans="1:6" ht="37.5" customHeight="1">
      <c r="A7" s="41" t="s">
        <v>556</v>
      </c>
      <c r="B7" s="188" t="s">
        <v>552</v>
      </c>
      <c r="C7" s="189"/>
      <c r="D7" s="82">
        <v>56090250</v>
      </c>
      <c r="E7" s="122">
        <v>11625140.15</v>
      </c>
      <c r="F7" s="37">
        <f t="shared" si="0"/>
        <v>20.725777028984538</v>
      </c>
    </row>
    <row r="8" spans="1:6" ht="37.5" customHeight="1">
      <c r="A8" s="42" t="s">
        <v>557</v>
      </c>
      <c r="B8" s="190" t="s">
        <v>553</v>
      </c>
      <c r="C8" s="191"/>
      <c r="D8" s="83">
        <v>7159100</v>
      </c>
      <c r="E8" s="123">
        <v>3675146.17</v>
      </c>
      <c r="F8" s="37">
        <f t="shared" si="0"/>
        <v>51.33530988532078</v>
      </c>
    </row>
    <row r="9" spans="1:6" ht="37.5" customHeight="1">
      <c r="A9" s="43" t="s">
        <v>558</v>
      </c>
      <c r="B9" s="192" t="s">
        <v>554</v>
      </c>
      <c r="C9" s="193"/>
      <c r="D9" s="83">
        <v>734800</v>
      </c>
      <c r="E9" s="123">
        <v>380964.58</v>
      </c>
      <c r="F9" s="37">
        <f t="shared" si="0"/>
        <v>51.84602340773</v>
      </c>
    </row>
    <row r="10" spans="1:6" ht="37.5" customHeight="1">
      <c r="A10" s="43" t="s">
        <v>1261</v>
      </c>
      <c r="B10" s="192" t="s">
        <v>1262</v>
      </c>
      <c r="C10" s="193"/>
      <c r="D10" s="83">
        <v>2721000</v>
      </c>
      <c r="E10" s="123">
        <v>0</v>
      </c>
      <c r="F10" s="37">
        <f t="shared" si="0"/>
        <v>0</v>
      </c>
    </row>
    <row r="11" spans="1:6" ht="39" customHeight="1">
      <c r="A11" s="40"/>
      <c r="B11" s="194" t="s">
        <v>562</v>
      </c>
      <c r="C11" s="195"/>
      <c r="D11" s="84">
        <f>D7+D8+D9+D10</f>
        <v>66705150</v>
      </c>
      <c r="E11" s="124">
        <f>E7+E8+E9</f>
        <v>15681250.9</v>
      </c>
      <c r="F11" s="37">
        <f t="shared" si="0"/>
        <v>23.508306180257446</v>
      </c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</sheetData>
  <sheetProtection/>
  <mergeCells count="13">
    <mergeCell ref="A1:F1"/>
    <mergeCell ref="B3:C4"/>
    <mergeCell ref="A3:A4"/>
    <mergeCell ref="B5:C5"/>
    <mergeCell ref="B6:C6"/>
    <mergeCell ref="D3:D4"/>
    <mergeCell ref="B7:C7"/>
    <mergeCell ref="B8:C8"/>
    <mergeCell ref="B9:C9"/>
    <mergeCell ref="B11:C11"/>
    <mergeCell ref="F3:F4"/>
    <mergeCell ref="E3:E4"/>
    <mergeCell ref="B10:C10"/>
  </mergeCells>
  <printOptions/>
  <pageMargins left="0.8661417322834646" right="0.5511811023622047" top="0.984251968503937" bottom="0.5905511811023623" header="0.3937007874015748" footer="0.1968503937007874"/>
  <pageSetup horizontalDpi="180" verticalDpi="18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367"/>
  <sheetViews>
    <sheetView tabSelected="1" zoomScale="130" zoomScaleNormal="130" zoomScaleSheetLayoutView="50" workbookViewId="0" topLeftCell="A439">
      <selection activeCell="A441" sqref="A441:B441"/>
    </sheetView>
  </sheetViews>
  <sheetFormatPr defaultColWidth="9.140625" defaultRowHeight="12.75"/>
  <cols>
    <col min="1" max="1" width="8.140625" style="2" customWidth="1"/>
    <col min="2" max="2" width="54.28125" style="2" customWidth="1"/>
    <col min="3" max="3" width="11.7109375" style="2" customWidth="1"/>
    <col min="4" max="4" width="15.8515625" style="2" customWidth="1"/>
    <col min="5" max="5" width="8.28125" style="2" customWidth="1"/>
    <col min="6" max="6" width="9.8515625" style="2" bestFit="1" customWidth="1"/>
    <col min="7" max="16384" width="9.140625" style="2" customWidth="1"/>
  </cols>
  <sheetData>
    <row r="1" ht="11.25" customHeight="1"/>
    <row r="2" spans="1:6" ht="22.5" customHeight="1">
      <c r="A2" s="237" t="s">
        <v>924</v>
      </c>
      <c r="B2" s="237"/>
      <c r="C2" s="237"/>
      <c r="D2" s="237"/>
      <c r="E2" s="237"/>
      <c r="F2" s="53"/>
    </row>
    <row r="3" ht="18.75" customHeight="1"/>
    <row r="4" spans="1:5" ht="30" customHeight="1">
      <c r="A4" s="238" t="s">
        <v>560</v>
      </c>
      <c r="B4" s="239"/>
      <c r="C4" s="10" t="s">
        <v>1213</v>
      </c>
      <c r="D4" s="10" t="s">
        <v>1238</v>
      </c>
      <c r="E4" s="10" t="s">
        <v>1277</v>
      </c>
    </row>
    <row r="5" spans="1:5" ht="11.25" customHeight="1">
      <c r="A5" s="240">
        <v>1</v>
      </c>
      <c r="B5" s="239"/>
      <c r="C5" s="10">
        <v>2</v>
      </c>
      <c r="D5" s="10">
        <v>3</v>
      </c>
      <c r="E5" s="10">
        <v>4</v>
      </c>
    </row>
    <row r="6" spans="1:5" ht="42.75" customHeight="1">
      <c r="A6" s="243" t="s">
        <v>1158</v>
      </c>
      <c r="B6" s="239"/>
      <c r="C6" s="54">
        <f>C7+C1149+C1228+C1302</f>
        <v>66705150</v>
      </c>
      <c r="D6" s="125">
        <f>D7+D1149+D1228+D1302</f>
        <v>15681250.899999999</v>
      </c>
      <c r="E6" s="55">
        <f>D6/C6*100</f>
        <v>23.508306180257442</v>
      </c>
    </row>
    <row r="7" spans="1:5" ht="36" customHeight="1">
      <c r="A7" s="241" t="s">
        <v>561</v>
      </c>
      <c r="B7" s="239"/>
      <c r="C7" s="56">
        <f>C15+C90+C115+C143+C170+C231+C290+C324+C360+C440+C467+C538+C550+C577+C632+C666+C707+C742+C818+C983+C995+C1028+C1057</f>
        <v>56090250</v>
      </c>
      <c r="D7" s="126">
        <f>D15+D90+D115+D143+D170+D231+D290+D324+D360+D440+D467+D538+D550+D577+D632+D666+D707+D742+D818+D983+D995+D1028+D1057</f>
        <v>11625140.149999999</v>
      </c>
      <c r="E7" s="55">
        <f aca="true" t="shared" si="0" ref="E7:E70">D7/C7*100</f>
        <v>20.725777028984535</v>
      </c>
    </row>
    <row r="8" spans="1:7" ht="18" customHeight="1">
      <c r="A8" s="211" t="s">
        <v>912</v>
      </c>
      <c r="B8" s="212"/>
      <c r="C8" s="4">
        <f>C18+C57+C73+C93+C118+C157+C173+C184+C197+C208+C219+C234+C259+C270+C293+C304+C340+C351+C363+C374+C385+C396+C418+C429+C443+C458+C470+C481+C492+C506+C517+C529+C541+C553+C567+C580+C601+C623+C635+C646+C657+C669+C698+C710+C721+C733+C745+C758+C787+C798+C809+C821+C842+C857+C886+C900+C918+C929+C946+C986+C1010+C1031+C1043+C1060+C1080+C1091+C1102+C1117+C1129+C1140+C248+C327+C407+C612+C684+C974+C998+C146+C315+C281</f>
        <v>24692750</v>
      </c>
      <c r="D8" s="11">
        <f>D18+D57+D73+D93+D118+D157+D173+D184+D197+D208+D219+D234+D259+D270+D293+D304+D340+D351+D363+D374+D385+D396+D418+D429+D443+D458+D470+D481+D492+D506+D517+D529+D541+D553+D567+D580+D601+D623+D635+D646+D657+D669+D698+D710+D721+D733+D745+D758+D787+D798+D809+D821+D842+D857+D886+D900+D918+D929+D946+D986+D1010+D1031+D1043+D1060+D1080+D1091+D1102+D1117+D1129+D1140+D248+D327+D407+D612+D684+D974+D998+D146+D315+D281</f>
        <v>7767160.57</v>
      </c>
      <c r="E8" s="55">
        <f t="shared" si="0"/>
        <v>31.45522702007674</v>
      </c>
      <c r="F8" s="135"/>
      <c r="G8" s="135"/>
    </row>
    <row r="9" spans="1:5" ht="18" customHeight="1">
      <c r="A9" s="211" t="s">
        <v>1267</v>
      </c>
      <c r="B9" s="212"/>
      <c r="C9" s="4">
        <f aca="true" t="shared" si="1" ref="C9:D12">C19+C58+C74+C94+C119+C158+C174+C185+C198+C209+C220+C235+C260+C271+C294+C305+C341+C352+C364+C375+C386+C397+C419+C430+C444+C459+C471+C482+C493+C507+C518+C530+C542+C554+C568+C581+C602+C624+C636+C647+C658+C670+C699+C711+C722+C734+C746+C759+C788+C799+C810+C822+C843+C858+C887+C901+C919+C930+C947+C987+C1011+C1032+C1044+C1061+C1081+C1092+C1103+C1118+C1130+C1141+C249+C328+C408+C613+C685+C975+C999+C147+C316+C282</f>
        <v>7705000</v>
      </c>
      <c r="D9" s="11">
        <f t="shared" si="1"/>
        <v>196642.33</v>
      </c>
      <c r="E9" s="55">
        <f t="shared" si="0"/>
        <v>2.5521392602206356</v>
      </c>
    </row>
    <row r="10" spans="1:5" ht="18" customHeight="1">
      <c r="A10" s="211" t="s">
        <v>1268</v>
      </c>
      <c r="B10" s="212"/>
      <c r="C10" s="4">
        <f t="shared" si="1"/>
        <v>11640000</v>
      </c>
      <c r="D10" s="11">
        <f t="shared" si="1"/>
        <v>2075391.7299999997</v>
      </c>
      <c r="E10" s="55">
        <f t="shared" si="0"/>
        <v>17.829825859106528</v>
      </c>
    </row>
    <row r="11" spans="1:5" ht="18" customHeight="1">
      <c r="A11" s="211" t="s">
        <v>1269</v>
      </c>
      <c r="B11" s="212"/>
      <c r="C11" s="4">
        <f t="shared" si="1"/>
        <v>8922500</v>
      </c>
      <c r="D11" s="11">
        <f t="shared" si="1"/>
        <v>1410365.19</v>
      </c>
      <c r="E11" s="55">
        <f t="shared" si="0"/>
        <v>15.80683877836929</v>
      </c>
    </row>
    <row r="12" spans="1:5" ht="18" customHeight="1">
      <c r="A12" s="211" t="s">
        <v>1270</v>
      </c>
      <c r="B12" s="212"/>
      <c r="C12" s="4">
        <f t="shared" si="1"/>
        <v>100000</v>
      </c>
      <c r="D12" s="11">
        <f t="shared" si="1"/>
        <v>69136.85</v>
      </c>
      <c r="E12" s="55">
        <f t="shared" si="0"/>
        <v>69.13685000000001</v>
      </c>
    </row>
    <row r="13" spans="1:5" ht="18" customHeight="1">
      <c r="A13" s="211" t="s">
        <v>1271</v>
      </c>
      <c r="B13" s="212"/>
      <c r="C13" s="4">
        <f>C23+C62+C78+C98+C123+C162+C178+C189+C202+C213+C224+C239+C264+C275+C298+C309+C345+C356+C368+C379+C390+C401+C423+C434+C448+C463+C475+C486+C497+C511+C522+C534+C546+C558+C572+C585+C606+C628+C640+C651+C662+C674+C703+C715+C726+C738+C750+C763+C792+C803+C814+C826+C847+C862+C891+C905+C923+C934+C951+C991+C1015+C1036+C1048+C1065+C1085+C1096+C1107+C1122+C1134+C1145+C253+C332+C412+C617+C689+C979+C1003+C1316</f>
        <v>30000</v>
      </c>
      <c r="D13" s="11">
        <f>D23+D62+D78+D98+D123+D162+D178+D189+D202+D213+D224+D239+D264+D275+D298+D309+D345+D356+D368+D379+D390+D401+D423+D434+D448+D463+D475+D486+D497+D511+D522+D534+D546+D558+D572+D585+D606+D628+D640+D651+D662+D674+D703+D715+D726+D738+D750+D763+D792+D803+D814+D826+D847+D862+D891+D905+D923+D934+D951+D991+D1015+D1036+D1048+D1065+D1085+D1096+D1107+D1122+D1134+D1145+D253+D332+D412+D617+D689+D979+D1003+D1316</f>
        <v>106443.48</v>
      </c>
      <c r="E13" s="55">
        <f t="shared" si="0"/>
        <v>354.8116</v>
      </c>
    </row>
    <row r="14" spans="1:5" ht="18" customHeight="1">
      <c r="A14" s="211" t="s">
        <v>1272</v>
      </c>
      <c r="B14" s="212"/>
      <c r="C14" s="4">
        <f>C573</f>
        <v>3000000</v>
      </c>
      <c r="D14" s="11">
        <f>D573</f>
        <v>0</v>
      </c>
      <c r="E14" s="55">
        <f t="shared" si="0"/>
        <v>0</v>
      </c>
    </row>
    <row r="15" spans="1:5" ht="30" customHeight="1">
      <c r="A15" s="232" t="s">
        <v>607</v>
      </c>
      <c r="B15" s="232"/>
      <c r="C15" s="57">
        <f>C16+C55+C71</f>
        <v>6580750</v>
      </c>
      <c r="D15" s="127">
        <f>D16+D55+D71</f>
        <v>2548912.94</v>
      </c>
      <c r="E15" s="55">
        <f t="shared" si="0"/>
        <v>38.73286388329598</v>
      </c>
    </row>
    <row r="16" spans="1:5" ht="25.5" customHeight="1">
      <c r="A16" s="209" t="s">
        <v>608</v>
      </c>
      <c r="B16" s="210"/>
      <c r="C16" s="58">
        <f>C25+C34</f>
        <v>6005750</v>
      </c>
      <c r="D16" s="128">
        <f>D25+D34</f>
        <v>2483441.34</v>
      </c>
      <c r="E16" s="55">
        <f t="shared" si="0"/>
        <v>41.35106089997086</v>
      </c>
    </row>
    <row r="17" spans="1:5" ht="26.25" customHeight="1">
      <c r="A17" s="209" t="s">
        <v>1061</v>
      </c>
      <c r="B17" s="210"/>
      <c r="C17" s="58">
        <f>SUM(C18:C24)</f>
        <v>6005750</v>
      </c>
      <c r="D17" s="128">
        <f>SUM(D18:D23)</f>
        <v>2483441.34</v>
      </c>
      <c r="E17" s="55">
        <f t="shared" si="0"/>
        <v>41.35106089997086</v>
      </c>
    </row>
    <row r="18" spans="1:5" ht="18" customHeight="1">
      <c r="A18" s="211" t="s">
        <v>1054</v>
      </c>
      <c r="B18" s="212"/>
      <c r="C18" s="4">
        <v>3385700</v>
      </c>
      <c r="D18" s="11">
        <v>2286799.01</v>
      </c>
      <c r="E18" s="55">
        <f t="shared" si="0"/>
        <v>67.54287178426912</v>
      </c>
    </row>
    <row r="19" spans="1:5" ht="18" customHeight="1">
      <c r="A19" s="211" t="s">
        <v>1265</v>
      </c>
      <c r="B19" s="212"/>
      <c r="C19" s="4">
        <v>2620050</v>
      </c>
      <c r="D19" s="11">
        <v>196642.33</v>
      </c>
      <c r="E19" s="55">
        <f t="shared" si="0"/>
        <v>7.505289212037939</v>
      </c>
    </row>
    <row r="20" spans="1:5" ht="18" customHeight="1">
      <c r="A20" s="211" t="s">
        <v>1266</v>
      </c>
      <c r="B20" s="212"/>
      <c r="C20" s="4">
        <f>'TABLICA 4-5'!D35</f>
        <v>0</v>
      </c>
      <c r="D20" s="11">
        <v>0</v>
      </c>
      <c r="E20" s="55" t="e">
        <f t="shared" si="0"/>
        <v>#DIV/0!</v>
      </c>
    </row>
    <row r="21" spans="1:5" ht="18" customHeight="1">
      <c r="A21" s="211" t="s">
        <v>1273</v>
      </c>
      <c r="B21" s="212"/>
      <c r="C21" s="4">
        <v>0</v>
      </c>
      <c r="D21" s="11">
        <v>0</v>
      </c>
      <c r="E21" s="55" t="e">
        <f t="shared" si="0"/>
        <v>#DIV/0!</v>
      </c>
    </row>
    <row r="22" spans="1:5" ht="18" customHeight="1">
      <c r="A22" s="211" t="s">
        <v>1274</v>
      </c>
      <c r="B22" s="212"/>
      <c r="C22" s="4">
        <v>0</v>
      </c>
      <c r="D22" s="11">
        <v>0</v>
      </c>
      <c r="E22" s="55" t="e">
        <f t="shared" si="0"/>
        <v>#DIV/0!</v>
      </c>
    </row>
    <row r="23" spans="1:5" ht="18" customHeight="1">
      <c r="A23" s="211" t="s">
        <v>1275</v>
      </c>
      <c r="B23" s="212"/>
      <c r="C23" s="4">
        <v>0</v>
      </c>
      <c r="D23" s="11">
        <v>0</v>
      </c>
      <c r="E23" s="55" t="e">
        <f t="shared" si="0"/>
        <v>#DIV/0!</v>
      </c>
    </row>
    <row r="24" spans="1:5" ht="18" customHeight="1">
      <c r="A24" s="211" t="s">
        <v>1276</v>
      </c>
      <c r="B24" s="212"/>
      <c r="C24" s="4">
        <v>0</v>
      </c>
      <c r="D24" s="11">
        <v>0</v>
      </c>
      <c r="E24" s="55" t="e">
        <f t="shared" si="0"/>
        <v>#DIV/0!</v>
      </c>
    </row>
    <row r="25" spans="1:5" ht="21" customHeight="1">
      <c r="A25" s="38">
        <v>31</v>
      </c>
      <c r="B25" s="62" t="s">
        <v>38</v>
      </c>
      <c r="C25" s="4">
        <f>C26+C29+C31</f>
        <v>4235750</v>
      </c>
      <c r="D25" s="11">
        <f>D26+D29+D31</f>
        <v>1810172.15</v>
      </c>
      <c r="E25" s="55">
        <f t="shared" si="0"/>
        <v>42.7355757539987</v>
      </c>
    </row>
    <row r="26" spans="1:5" ht="18" customHeight="1">
      <c r="A26" s="38">
        <v>311</v>
      </c>
      <c r="B26" s="62" t="s">
        <v>331</v>
      </c>
      <c r="C26" s="4">
        <v>3550000</v>
      </c>
      <c r="D26" s="11">
        <f>SUM(D27:D28)</f>
        <v>1539779.27</v>
      </c>
      <c r="E26" s="55">
        <f t="shared" si="0"/>
        <v>43.37406394366197</v>
      </c>
    </row>
    <row r="27" spans="1:5" ht="15" customHeight="1">
      <c r="A27" s="38">
        <v>3111</v>
      </c>
      <c r="B27" s="62" t="s">
        <v>39</v>
      </c>
      <c r="C27" s="4"/>
      <c r="D27" s="11">
        <v>1531203.06</v>
      </c>
      <c r="E27" s="55" t="e">
        <f t="shared" si="0"/>
        <v>#DIV/0!</v>
      </c>
    </row>
    <row r="28" spans="1:5" ht="15" customHeight="1">
      <c r="A28" s="38" t="s">
        <v>1263</v>
      </c>
      <c r="B28" s="62" t="s">
        <v>1264</v>
      </c>
      <c r="C28" s="4"/>
      <c r="D28" s="11">
        <v>8576.21</v>
      </c>
      <c r="E28" s="55" t="e">
        <f t="shared" si="0"/>
        <v>#DIV/0!</v>
      </c>
    </row>
    <row r="29" spans="1:5" ht="18" customHeight="1">
      <c r="A29" s="38">
        <v>312</v>
      </c>
      <c r="B29" s="62" t="s">
        <v>40</v>
      </c>
      <c r="C29" s="4">
        <v>100000</v>
      </c>
      <c r="D29" s="11">
        <f>D30</f>
        <v>45140</v>
      </c>
      <c r="E29" s="55">
        <f t="shared" si="0"/>
        <v>45.14</v>
      </c>
    </row>
    <row r="30" spans="1:5" ht="15" customHeight="1">
      <c r="A30" s="38">
        <v>3121</v>
      </c>
      <c r="B30" s="62" t="s">
        <v>41</v>
      </c>
      <c r="C30" s="4"/>
      <c r="D30" s="11">
        <v>45140</v>
      </c>
      <c r="E30" s="55" t="e">
        <f t="shared" si="0"/>
        <v>#DIV/0!</v>
      </c>
    </row>
    <row r="31" spans="1:5" ht="18" customHeight="1">
      <c r="A31" s="38">
        <v>313</v>
      </c>
      <c r="B31" s="62" t="s">
        <v>42</v>
      </c>
      <c r="C31" s="4">
        <v>585750</v>
      </c>
      <c r="D31" s="11">
        <f>SUM(D32:D33)</f>
        <v>225252.88</v>
      </c>
      <c r="E31" s="55">
        <f t="shared" si="0"/>
        <v>38.455463935125906</v>
      </c>
    </row>
    <row r="32" spans="1:5" ht="15" customHeight="1">
      <c r="A32" s="38">
        <v>3132</v>
      </c>
      <c r="B32" s="62" t="s">
        <v>332</v>
      </c>
      <c r="C32" s="4"/>
      <c r="D32" s="11">
        <v>225252.88</v>
      </c>
      <c r="E32" s="55" t="e">
        <f t="shared" si="0"/>
        <v>#DIV/0!</v>
      </c>
    </row>
    <row r="33" spans="1:5" ht="15" customHeight="1">
      <c r="A33" s="38">
        <v>3133</v>
      </c>
      <c r="B33" s="62" t="s">
        <v>333</v>
      </c>
      <c r="C33" s="4"/>
      <c r="D33" s="11">
        <v>0</v>
      </c>
      <c r="E33" s="55" t="e">
        <f t="shared" si="0"/>
        <v>#DIV/0!</v>
      </c>
    </row>
    <row r="34" spans="1:5" ht="21" customHeight="1">
      <c r="A34" s="63">
        <v>32</v>
      </c>
      <c r="B34" s="64" t="s">
        <v>43</v>
      </c>
      <c r="C34" s="65">
        <f>C35+C40+C46+C53</f>
        <v>1770000</v>
      </c>
      <c r="D34" s="129">
        <f>D35+D40+D46+D53</f>
        <v>673269.19</v>
      </c>
      <c r="E34" s="55">
        <f t="shared" si="0"/>
        <v>38.03780734463276</v>
      </c>
    </row>
    <row r="35" spans="1:5" ht="18" customHeight="1">
      <c r="A35" s="38">
        <v>321</v>
      </c>
      <c r="B35" s="62" t="s">
        <v>44</v>
      </c>
      <c r="C35" s="4">
        <v>255000</v>
      </c>
      <c r="D35" s="11">
        <f>SUM(D36:D39)</f>
        <v>85701.34</v>
      </c>
      <c r="E35" s="55">
        <f t="shared" si="0"/>
        <v>33.60836862745098</v>
      </c>
    </row>
    <row r="36" spans="1:5" ht="15" customHeight="1">
      <c r="A36" s="38">
        <v>3211</v>
      </c>
      <c r="B36" s="62" t="s">
        <v>45</v>
      </c>
      <c r="C36" s="4"/>
      <c r="D36" s="11">
        <v>30247.34</v>
      </c>
      <c r="E36" s="55" t="e">
        <f t="shared" si="0"/>
        <v>#DIV/0!</v>
      </c>
    </row>
    <row r="37" spans="1:5" ht="15" customHeight="1">
      <c r="A37" s="38" t="s">
        <v>153</v>
      </c>
      <c r="B37" s="62" t="s">
        <v>155</v>
      </c>
      <c r="C37" s="4"/>
      <c r="D37" s="11">
        <v>50554</v>
      </c>
      <c r="E37" s="55" t="e">
        <f t="shared" si="0"/>
        <v>#DIV/0!</v>
      </c>
    </row>
    <row r="38" spans="1:5" ht="15" customHeight="1">
      <c r="A38" s="38">
        <v>3213</v>
      </c>
      <c r="B38" s="62" t="s">
        <v>46</v>
      </c>
      <c r="C38" s="4"/>
      <c r="D38" s="11">
        <v>4900</v>
      </c>
      <c r="E38" s="55" t="e">
        <f t="shared" si="0"/>
        <v>#DIV/0!</v>
      </c>
    </row>
    <row r="39" spans="1:5" ht="15" customHeight="1">
      <c r="A39" s="38" t="s">
        <v>323</v>
      </c>
      <c r="B39" s="62" t="s">
        <v>334</v>
      </c>
      <c r="C39" s="4"/>
      <c r="D39" s="11">
        <v>0</v>
      </c>
      <c r="E39" s="55" t="e">
        <f t="shared" si="0"/>
        <v>#DIV/0!</v>
      </c>
    </row>
    <row r="40" spans="1:5" ht="18" customHeight="1">
      <c r="A40" s="38">
        <v>322</v>
      </c>
      <c r="B40" s="62" t="s">
        <v>47</v>
      </c>
      <c r="C40" s="4">
        <v>445000</v>
      </c>
      <c r="D40" s="11">
        <f>SUM(D41:D45)</f>
        <v>174762.88999999998</v>
      </c>
      <c r="E40" s="55">
        <f t="shared" si="0"/>
        <v>39.272559550561795</v>
      </c>
    </row>
    <row r="41" spans="1:5" ht="15" customHeight="1">
      <c r="A41" s="38">
        <v>3221</v>
      </c>
      <c r="B41" s="62" t="s">
        <v>48</v>
      </c>
      <c r="C41" s="4"/>
      <c r="D41" s="11">
        <v>96140.04</v>
      </c>
      <c r="E41" s="55" t="e">
        <f t="shared" si="0"/>
        <v>#DIV/0!</v>
      </c>
    </row>
    <row r="42" spans="1:5" ht="15" customHeight="1">
      <c r="A42" s="38">
        <v>3223</v>
      </c>
      <c r="B42" s="62" t="s">
        <v>49</v>
      </c>
      <c r="C42" s="4"/>
      <c r="D42" s="11">
        <v>76810.05</v>
      </c>
      <c r="E42" s="55" t="e">
        <f t="shared" si="0"/>
        <v>#DIV/0!</v>
      </c>
    </row>
    <row r="43" spans="1:5" ht="15" customHeight="1">
      <c r="A43" s="38">
        <v>3224</v>
      </c>
      <c r="B43" s="62" t="s">
        <v>50</v>
      </c>
      <c r="C43" s="4"/>
      <c r="D43" s="11">
        <v>853</v>
      </c>
      <c r="E43" s="55" t="e">
        <f t="shared" si="0"/>
        <v>#DIV/0!</v>
      </c>
    </row>
    <row r="44" spans="1:5" ht="15" customHeight="1">
      <c r="A44" s="38">
        <v>3225</v>
      </c>
      <c r="B44" s="62" t="s">
        <v>51</v>
      </c>
      <c r="C44" s="4"/>
      <c r="D44" s="11">
        <v>959.8</v>
      </c>
      <c r="E44" s="55" t="e">
        <f t="shared" si="0"/>
        <v>#DIV/0!</v>
      </c>
    </row>
    <row r="45" spans="1:5" ht="15" customHeight="1">
      <c r="A45" s="38" t="s">
        <v>584</v>
      </c>
      <c r="B45" s="62" t="s">
        <v>585</v>
      </c>
      <c r="C45" s="4"/>
      <c r="D45" s="11">
        <v>0</v>
      </c>
      <c r="E45" s="55" t="e">
        <f t="shared" si="0"/>
        <v>#DIV/0!</v>
      </c>
    </row>
    <row r="46" spans="1:5" ht="18" customHeight="1">
      <c r="A46" s="38">
        <v>323</v>
      </c>
      <c r="B46" s="62" t="s">
        <v>52</v>
      </c>
      <c r="C46" s="4">
        <v>980000</v>
      </c>
      <c r="D46" s="11">
        <f>SUM(D47:D52)</f>
        <v>383302.77</v>
      </c>
      <c r="E46" s="55">
        <f t="shared" si="0"/>
        <v>39.112527551020406</v>
      </c>
    </row>
    <row r="47" spans="1:5" ht="15" customHeight="1">
      <c r="A47" s="38">
        <v>3231</v>
      </c>
      <c r="B47" s="62" t="s">
        <v>53</v>
      </c>
      <c r="C47" s="4"/>
      <c r="D47" s="11">
        <v>104506.35</v>
      </c>
      <c r="E47" s="55" t="e">
        <f t="shared" si="0"/>
        <v>#DIV/0!</v>
      </c>
    </row>
    <row r="48" spans="1:5" ht="15" customHeight="1">
      <c r="A48" s="38">
        <v>3232</v>
      </c>
      <c r="B48" s="62" t="s">
        <v>54</v>
      </c>
      <c r="C48" s="4"/>
      <c r="D48" s="11">
        <v>52338.6</v>
      </c>
      <c r="E48" s="55" t="e">
        <f t="shared" si="0"/>
        <v>#DIV/0!</v>
      </c>
    </row>
    <row r="49" spans="1:5" ht="15" customHeight="1">
      <c r="A49" s="38">
        <v>3234</v>
      </c>
      <c r="B49" s="62" t="s">
        <v>55</v>
      </c>
      <c r="C49" s="4"/>
      <c r="D49" s="11">
        <v>22278.83</v>
      </c>
      <c r="E49" s="55" t="e">
        <f t="shared" si="0"/>
        <v>#DIV/0!</v>
      </c>
    </row>
    <row r="50" spans="1:5" ht="15" customHeight="1">
      <c r="A50" s="38" t="s">
        <v>357</v>
      </c>
      <c r="B50" s="62" t="s">
        <v>358</v>
      </c>
      <c r="C50" s="4"/>
      <c r="D50" s="11">
        <v>130992.94</v>
      </c>
      <c r="E50" s="55" t="e">
        <f t="shared" si="0"/>
        <v>#DIV/0!</v>
      </c>
    </row>
    <row r="51" spans="1:5" ht="15" customHeight="1">
      <c r="A51" s="38">
        <v>3238</v>
      </c>
      <c r="B51" s="62" t="s">
        <v>56</v>
      </c>
      <c r="C51" s="4"/>
      <c r="D51" s="11">
        <v>73186.05</v>
      </c>
      <c r="E51" s="55" t="e">
        <f t="shared" si="0"/>
        <v>#DIV/0!</v>
      </c>
    </row>
    <row r="52" spans="1:5" ht="15" customHeight="1">
      <c r="A52" s="38" t="s">
        <v>349</v>
      </c>
      <c r="B52" s="62" t="s">
        <v>356</v>
      </c>
      <c r="C52" s="4"/>
      <c r="D52" s="11">
        <v>0</v>
      </c>
      <c r="E52" s="55" t="e">
        <f t="shared" si="0"/>
        <v>#DIV/0!</v>
      </c>
    </row>
    <row r="53" spans="1:5" ht="18" customHeight="1">
      <c r="A53" s="38" t="s">
        <v>301</v>
      </c>
      <c r="B53" s="62" t="s">
        <v>307</v>
      </c>
      <c r="C53" s="4">
        <v>90000</v>
      </c>
      <c r="D53" s="11">
        <f>D54</f>
        <v>29502.19</v>
      </c>
      <c r="E53" s="55">
        <f t="shared" si="0"/>
        <v>32.78021111111111</v>
      </c>
    </row>
    <row r="54" spans="1:5" ht="15" customHeight="1">
      <c r="A54" s="38">
        <v>3293</v>
      </c>
      <c r="B54" s="3" t="s">
        <v>37</v>
      </c>
      <c r="C54" s="4"/>
      <c r="D54" s="11">
        <v>29502.19</v>
      </c>
      <c r="E54" s="55" t="e">
        <f t="shared" si="0"/>
        <v>#DIV/0!</v>
      </c>
    </row>
    <row r="55" spans="1:5" ht="25.5" customHeight="1">
      <c r="A55" s="225" t="s">
        <v>949</v>
      </c>
      <c r="B55" s="226"/>
      <c r="C55" s="58">
        <f>C63</f>
        <v>255000</v>
      </c>
      <c r="D55" s="128">
        <f>D63</f>
        <v>63699.85</v>
      </c>
      <c r="E55" s="55">
        <f t="shared" si="0"/>
        <v>24.98033333333333</v>
      </c>
    </row>
    <row r="56" spans="1:5" ht="25.5" customHeight="1">
      <c r="A56" s="209" t="s">
        <v>1060</v>
      </c>
      <c r="B56" s="210"/>
      <c r="C56" s="58">
        <f>SUM(C57:C62)</f>
        <v>255000</v>
      </c>
      <c r="D56" s="128">
        <f>SUM(D57:D62)</f>
        <v>63699.85</v>
      </c>
      <c r="E56" s="55">
        <f t="shared" si="0"/>
        <v>24.98033333333333</v>
      </c>
    </row>
    <row r="57" spans="1:5" ht="18" customHeight="1">
      <c r="A57" s="211" t="s">
        <v>1054</v>
      </c>
      <c r="B57" s="212"/>
      <c r="C57" s="4">
        <v>255000</v>
      </c>
      <c r="D57" s="11">
        <v>63699.85</v>
      </c>
      <c r="E57" s="55">
        <f t="shared" si="0"/>
        <v>24.98033333333333</v>
      </c>
    </row>
    <row r="58" spans="1:5" ht="18" customHeight="1">
      <c r="A58" s="211" t="s">
        <v>1265</v>
      </c>
      <c r="B58" s="212"/>
      <c r="C58" s="4">
        <v>0</v>
      </c>
      <c r="D58" s="11">
        <v>0</v>
      </c>
      <c r="E58" s="55" t="e">
        <f t="shared" si="0"/>
        <v>#DIV/0!</v>
      </c>
    </row>
    <row r="59" spans="1:5" ht="18" customHeight="1">
      <c r="A59" s="211" t="s">
        <v>1266</v>
      </c>
      <c r="B59" s="212"/>
      <c r="C59" s="4">
        <f>'TABLICA 4-5'!D72</f>
        <v>0</v>
      </c>
      <c r="D59" s="11">
        <v>0</v>
      </c>
      <c r="E59" s="55" t="e">
        <f t="shared" si="0"/>
        <v>#DIV/0!</v>
      </c>
    </row>
    <row r="60" spans="1:5" ht="18" customHeight="1">
      <c r="A60" s="211" t="s">
        <v>1273</v>
      </c>
      <c r="B60" s="212"/>
      <c r="C60" s="4">
        <v>0</v>
      </c>
      <c r="D60" s="11">
        <v>0</v>
      </c>
      <c r="E60" s="55" t="e">
        <f t="shared" si="0"/>
        <v>#DIV/0!</v>
      </c>
    </row>
    <row r="61" spans="1:5" ht="18" customHeight="1">
      <c r="A61" s="211" t="s">
        <v>1274</v>
      </c>
      <c r="B61" s="212"/>
      <c r="C61" s="4">
        <v>0</v>
      </c>
      <c r="D61" s="11">
        <v>0</v>
      </c>
      <c r="E61" s="55" t="e">
        <f t="shared" si="0"/>
        <v>#DIV/0!</v>
      </c>
    </row>
    <row r="62" spans="1:5" ht="18" customHeight="1">
      <c r="A62" s="211" t="s">
        <v>1278</v>
      </c>
      <c r="B62" s="212"/>
      <c r="C62" s="4">
        <v>0</v>
      </c>
      <c r="D62" s="11">
        <v>0</v>
      </c>
      <c r="E62" s="55" t="e">
        <f t="shared" si="0"/>
        <v>#DIV/0!</v>
      </c>
    </row>
    <row r="63" spans="1:5" ht="21" customHeight="1">
      <c r="A63" s="38">
        <v>32</v>
      </c>
      <c r="B63" s="62" t="s">
        <v>58</v>
      </c>
      <c r="C63" s="4">
        <f>C64+C66+C68</f>
        <v>255000</v>
      </c>
      <c r="D63" s="11">
        <f>D64+D66+D68</f>
        <v>63699.85</v>
      </c>
      <c r="E63" s="55">
        <f t="shared" si="0"/>
        <v>24.98033333333333</v>
      </c>
    </row>
    <row r="64" spans="1:5" ht="18" customHeight="1">
      <c r="A64" s="38">
        <v>323</v>
      </c>
      <c r="B64" s="3" t="s">
        <v>344</v>
      </c>
      <c r="C64" s="4">
        <v>50000</v>
      </c>
      <c r="D64" s="11">
        <f>D65</f>
        <v>0</v>
      </c>
      <c r="E64" s="55">
        <f t="shared" si="0"/>
        <v>0</v>
      </c>
    </row>
    <row r="65" spans="1:5" ht="15" customHeight="1">
      <c r="A65" s="38">
        <v>3233</v>
      </c>
      <c r="B65" s="3" t="s">
        <v>345</v>
      </c>
      <c r="C65" s="4"/>
      <c r="D65" s="11">
        <v>0</v>
      </c>
      <c r="E65" s="55" t="e">
        <f t="shared" si="0"/>
        <v>#DIV/0!</v>
      </c>
    </row>
    <row r="66" spans="1:5" ht="18" customHeight="1">
      <c r="A66" s="38" t="s">
        <v>311</v>
      </c>
      <c r="B66" s="62" t="s">
        <v>312</v>
      </c>
      <c r="C66" s="4">
        <v>5000</v>
      </c>
      <c r="D66" s="11">
        <f>D67</f>
        <v>0</v>
      </c>
      <c r="E66" s="55">
        <f t="shared" si="0"/>
        <v>0</v>
      </c>
    </row>
    <row r="67" spans="1:5" ht="15" customHeight="1">
      <c r="A67" s="38" t="s">
        <v>313</v>
      </c>
      <c r="B67" s="66" t="s">
        <v>354</v>
      </c>
      <c r="C67" s="4"/>
      <c r="D67" s="11">
        <v>0</v>
      </c>
      <c r="E67" s="55" t="e">
        <f t="shared" si="0"/>
        <v>#DIV/0!</v>
      </c>
    </row>
    <row r="68" spans="1:5" ht="18" customHeight="1">
      <c r="A68" s="38">
        <v>329</v>
      </c>
      <c r="B68" s="62" t="s">
        <v>57</v>
      </c>
      <c r="C68" s="4">
        <v>200000</v>
      </c>
      <c r="D68" s="11">
        <f>SUM(D69:D70)</f>
        <v>63699.85</v>
      </c>
      <c r="E68" s="55">
        <f t="shared" si="0"/>
        <v>31.849925000000002</v>
      </c>
    </row>
    <row r="69" spans="1:5" ht="15" customHeight="1">
      <c r="A69" s="38">
        <v>3291</v>
      </c>
      <c r="B69" s="3" t="s">
        <v>360</v>
      </c>
      <c r="C69" s="4"/>
      <c r="D69" s="11">
        <v>62780</v>
      </c>
      <c r="E69" s="55" t="e">
        <f t="shared" si="0"/>
        <v>#DIV/0!</v>
      </c>
    </row>
    <row r="70" spans="1:5" ht="15" customHeight="1">
      <c r="A70" s="38">
        <v>3293</v>
      </c>
      <c r="B70" s="3" t="s">
        <v>37</v>
      </c>
      <c r="C70" s="4"/>
      <c r="D70" s="11">
        <v>919.85</v>
      </c>
      <c r="E70" s="55" t="e">
        <f t="shared" si="0"/>
        <v>#DIV/0!</v>
      </c>
    </row>
    <row r="71" spans="1:5" ht="25.5" customHeight="1">
      <c r="A71" s="230" t="s">
        <v>685</v>
      </c>
      <c r="B71" s="231"/>
      <c r="C71" s="5">
        <f>C79</f>
        <v>320000</v>
      </c>
      <c r="D71" s="130">
        <f>D79</f>
        <v>1771.75</v>
      </c>
      <c r="E71" s="55">
        <f aca="true" t="shared" si="2" ref="E71:E134">D71/C71*100</f>
        <v>0.553671875</v>
      </c>
    </row>
    <row r="72" spans="1:5" ht="25.5" customHeight="1">
      <c r="A72" s="209" t="s">
        <v>1307</v>
      </c>
      <c r="B72" s="210"/>
      <c r="C72" s="58">
        <f>SUM(C73:C78)</f>
        <v>320000</v>
      </c>
      <c r="D72" s="128">
        <f>SUM(D73:D78)</f>
        <v>1771.75</v>
      </c>
      <c r="E72" s="55">
        <f t="shared" si="2"/>
        <v>0.553671875</v>
      </c>
    </row>
    <row r="73" spans="1:5" ht="18" customHeight="1">
      <c r="A73" s="211" t="s">
        <v>1054</v>
      </c>
      <c r="B73" s="212"/>
      <c r="C73" s="4">
        <v>320000</v>
      </c>
      <c r="D73" s="11">
        <v>1771.75</v>
      </c>
      <c r="E73" s="55">
        <f t="shared" si="2"/>
        <v>0.553671875</v>
      </c>
    </row>
    <row r="74" spans="1:5" ht="18" customHeight="1">
      <c r="A74" s="211" t="s">
        <v>1265</v>
      </c>
      <c r="B74" s="212"/>
      <c r="C74" s="4">
        <v>0</v>
      </c>
      <c r="D74" s="11">
        <v>0</v>
      </c>
      <c r="E74" s="55" t="e">
        <f t="shared" si="2"/>
        <v>#DIV/0!</v>
      </c>
    </row>
    <row r="75" spans="1:5" ht="18" customHeight="1">
      <c r="A75" s="211" t="s">
        <v>1266</v>
      </c>
      <c r="B75" s="212"/>
      <c r="C75" s="4">
        <f>'TABLICA 4-5'!D88</f>
        <v>0</v>
      </c>
      <c r="D75" s="11">
        <v>0</v>
      </c>
      <c r="E75" s="55" t="e">
        <f t="shared" si="2"/>
        <v>#DIV/0!</v>
      </c>
    </row>
    <row r="76" spans="1:5" ht="18" customHeight="1">
      <c r="A76" s="211" t="s">
        <v>1273</v>
      </c>
      <c r="B76" s="212"/>
      <c r="C76" s="4">
        <v>0</v>
      </c>
      <c r="D76" s="11">
        <v>0</v>
      </c>
      <c r="E76" s="55" t="e">
        <f t="shared" si="2"/>
        <v>#DIV/0!</v>
      </c>
    </row>
    <row r="77" spans="1:5" ht="18" customHeight="1">
      <c r="A77" s="211" t="s">
        <v>1274</v>
      </c>
      <c r="B77" s="212"/>
      <c r="C77" s="4">
        <v>0</v>
      </c>
      <c r="D77" s="11">
        <v>0</v>
      </c>
      <c r="E77" s="55" t="e">
        <f t="shared" si="2"/>
        <v>#DIV/0!</v>
      </c>
    </row>
    <row r="78" spans="1:5" ht="18" customHeight="1">
      <c r="A78" s="211" t="s">
        <v>1275</v>
      </c>
      <c r="B78" s="212"/>
      <c r="C78" s="4">
        <v>0</v>
      </c>
      <c r="D78" s="11">
        <v>0</v>
      </c>
      <c r="E78" s="55" t="e">
        <f t="shared" si="2"/>
        <v>#DIV/0!</v>
      </c>
    </row>
    <row r="79" spans="1:5" ht="21" customHeight="1">
      <c r="A79" s="38">
        <v>42</v>
      </c>
      <c r="B79" s="3" t="s">
        <v>9</v>
      </c>
      <c r="C79" s="4">
        <f>C80+C88+C86</f>
        <v>320000</v>
      </c>
      <c r="D79" s="11">
        <f>D80+D88+D86</f>
        <v>1771.75</v>
      </c>
      <c r="E79" s="55">
        <f t="shared" si="2"/>
        <v>0.553671875</v>
      </c>
    </row>
    <row r="80" spans="1:5" ht="18" customHeight="1">
      <c r="A80" s="38">
        <v>422</v>
      </c>
      <c r="B80" s="3" t="s">
        <v>10</v>
      </c>
      <c r="C80" s="4">
        <v>300000</v>
      </c>
      <c r="D80" s="11">
        <f>SUM(D81:D85)</f>
        <v>1771.75</v>
      </c>
      <c r="E80" s="55">
        <f t="shared" si="2"/>
        <v>0.5905833333333333</v>
      </c>
    </row>
    <row r="81" spans="1:5" ht="15" customHeight="1">
      <c r="A81" s="38">
        <v>4221</v>
      </c>
      <c r="B81" s="3" t="s">
        <v>11</v>
      </c>
      <c r="C81" s="4"/>
      <c r="D81" s="11">
        <v>1771.75</v>
      </c>
      <c r="E81" s="55" t="e">
        <f t="shared" si="2"/>
        <v>#DIV/0!</v>
      </c>
    </row>
    <row r="82" spans="1:5" ht="15" customHeight="1">
      <c r="A82" s="38">
        <v>4222</v>
      </c>
      <c r="B82" s="3" t="s">
        <v>12</v>
      </c>
      <c r="C82" s="4">
        <v>0</v>
      </c>
      <c r="D82" s="11">
        <v>0</v>
      </c>
      <c r="E82" s="55" t="e">
        <f t="shared" si="2"/>
        <v>#DIV/0!</v>
      </c>
    </row>
    <row r="83" spans="1:5" ht="15" customHeight="1">
      <c r="A83" s="38">
        <v>4223</v>
      </c>
      <c r="B83" s="3" t="s">
        <v>13</v>
      </c>
      <c r="C83" s="4">
        <v>0</v>
      </c>
      <c r="D83" s="11">
        <v>0</v>
      </c>
      <c r="E83" s="55" t="e">
        <f t="shared" si="2"/>
        <v>#DIV/0!</v>
      </c>
    </row>
    <row r="84" spans="1:5" ht="15" customHeight="1">
      <c r="A84" s="38" t="s">
        <v>612</v>
      </c>
      <c r="B84" s="3" t="s">
        <v>613</v>
      </c>
      <c r="C84" s="4">
        <v>0</v>
      </c>
      <c r="D84" s="11">
        <v>0</v>
      </c>
      <c r="E84" s="55" t="e">
        <f t="shared" si="2"/>
        <v>#DIV/0!</v>
      </c>
    </row>
    <row r="85" spans="1:5" ht="15" customHeight="1">
      <c r="A85" s="38" t="s">
        <v>177</v>
      </c>
      <c r="B85" s="3" t="s">
        <v>765</v>
      </c>
      <c r="C85" s="4">
        <v>0</v>
      </c>
      <c r="D85" s="11">
        <v>0</v>
      </c>
      <c r="E85" s="55" t="e">
        <f t="shared" si="2"/>
        <v>#DIV/0!</v>
      </c>
    </row>
    <row r="86" spans="1:5" ht="18" customHeight="1">
      <c r="A86" s="38" t="s">
        <v>1062</v>
      </c>
      <c r="B86" s="3" t="s">
        <v>1048</v>
      </c>
      <c r="C86" s="4">
        <v>0</v>
      </c>
      <c r="D86" s="11">
        <f>D87</f>
        <v>0</v>
      </c>
      <c r="E86" s="55" t="e">
        <f t="shared" si="2"/>
        <v>#DIV/0!</v>
      </c>
    </row>
    <row r="87" spans="1:5" ht="15" customHeight="1">
      <c r="A87" s="38" t="s">
        <v>1063</v>
      </c>
      <c r="B87" s="3" t="s">
        <v>1064</v>
      </c>
      <c r="C87" s="4"/>
      <c r="D87" s="11">
        <v>0</v>
      </c>
      <c r="E87" s="55" t="e">
        <f t="shared" si="2"/>
        <v>#DIV/0!</v>
      </c>
    </row>
    <row r="88" spans="1:5" ht="18" customHeight="1">
      <c r="A88" s="38">
        <v>426</v>
      </c>
      <c r="B88" s="3" t="s">
        <v>14</v>
      </c>
      <c r="C88" s="4">
        <v>20000</v>
      </c>
      <c r="D88" s="11">
        <f>D89</f>
        <v>0</v>
      </c>
      <c r="E88" s="55">
        <f t="shared" si="2"/>
        <v>0</v>
      </c>
    </row>
    <row r="89" spans="1:5" ht="15" customHeight="1">
      <c r="A89" s="38">
        <v>4262</v>
      </c>
      <c r="B89" s="3" t="s">
        <v>15</v>
      </c>
      <c r="C89" s="4">
        <v>0</v>
      </c>
      <c r="D89" s="11">
        <v>0</v>
      </c>
      <c r="E89" s="55" t="e">
        <f t="shared" si="2"/>
        <v>#DIV/0!</v>
      </c>
    </row>
    <row r="90" spans="1:5" ht="30" customHeight="1">
      <c r="A90" s="232" t="s">
        <v>1159</v>
      </c>
      <c r="B90" s="232"/>
      <c r="C90" s="57">
        <f>C91</f>
        <v>702000</v>
      </c>
      <c r="D90" s="127">
        <f>D91</f>
        <v>225560.2</v>
      </c>
      <c r="E90" s="55">
        <f t="shared" si="2"/>
        <v>32.131082621082626</v>
      </c>
    </row>
    <row r="91" spans="1:5" ht="25.5" customHeight="1">
      <c r="A91" s="220" t="s">
        <v>1214</v>
      </c>
      <c r="B91" s="229"/>
      <c r="C91" s="5">
        <f>C99+C112</f>
        <v>702000</v>
      </c>
      <c r="D91" s="130">
        <f>D99+D112</f>
        <v>225560.2</v>
      </c>
      <c r="E91" s="55">
        <f t="shared" si="2"/>
        <v>32.131082621082626</v>
      </c>
    </row>
    <row r="92" spans="1:5" ht="25.5" customHeight="1">
      <c r="A92" s="209" t="s">
        <v>1065</v>
      </c>
      <c r="B92" s="210"/>
      <c r="C92" s="58">
        <f>SUM(C93:C98)</f>
        <v>702000</v>
      </c>
      <c r="D92" s="128">
        <f>SUM(D93:D98)</f>
        <v>225560.2</v>
      </c>
      <c r="E92" s="55">
        <f t="shared" si="2"/>
        <v>32.131082621082626</v>
      </c>
    </row>
    <row r="93" spans="1:5" ht="18" customHeight="1">
      <c r="A93" s="227" t="s">
        <v>1054</v>
      </c>
      <c r="B93" s="228"/>
      <c r="C93" s="4">
        <v>137000</v>
      </c>
      <c r="D93" s="11">
        <v>225560.2</v>
      </c>
      <c r="E93" s="55">
        <f t="shared" si="2"/>
        <v>164.64248175182485</v>
      </c>
    </row>
    <row r="94" spans="1:5" ht="18" customHeight="1">
      <c r="A94" s="211" t="s">
        <v>1265</v>
      </c>
      <c r="B94" s="212"/>
      <c r="C94" s="4">
        <v>285000</v>
      </c>
      <c r="D94" s="11">
        <v>0</v>
      </c>
      <c r="E94" s="55">
        <f t="shared" si="2"/>
        <v>0</v>
      </c>
    </row>
    <row r="95" spans="1:5" ht="18" customHeight="1">
      <c r="A95" s="211" t="s">
        <v>1266</v>
      </c>
      <c r="B95" s="212"/>
      <c r="C95" s="4">
        <v>180000</v>
      </c>
      <c r="D95" s="11">
        <v>0</v>
      </c>
      <c r="E95" s="55">
        <f t="shared" si="2"/>
        <v>0</v>
      </c>
    </row>
    <row r="96" spans="1:5" ht="18" customHeight="1">
      <c r="A96" s="211" t="s">
        <v>1273</v>
      </c>
      <c r="B96" s="212"/>
      <c r="C96" s="4">
        <v>0</v>
      </c>
      <c r="D96" s="11">
        <v>0</v>
      </c>
      <c r="E96" s="55" t="e">
        <f t="shared" si="2"/>
        <v>#DIV/0!</v>
      </c>
    </row>
    <row r="97" spans="1:5" ht="18" customHeight="1">
      <c r="A97" s="211" t="s">
        <v>1274</v>
      </c>
      <c r="B97" s="212"/>
      <c r="C97" s="4">
        <v>100000</v>
      </c>
      <c r="D97" s="11">
        <v>0</v>
      </c>
      <c r="E97" s="55">
        <f t="shared" si="2"/>
        <v>0</v>
      </c>
    </row>
    <row r="98" spans="1:5" ht="18" customHeight="1">
      <c r="A98" s="211" t="s">
        <v>1275</v>
      </c>
      <c r="B98" s="212"/>
      <c r="C98" s="4">
        <v>0</v>
      </c>
      <c r="D98" s="11">
        <v>0</v>
      </c>
      <c r="E98" s="55" t="e">
        <f t="shared" si="2"/>
        <v>#DIV/0!</v>
      </c>
    </row>
    <row r="99" spans="1:5" ht="21" customHeight="1">
      <c r="A99" s="38">
        <v>32</v>
      </c>
      <c r="B99" s="3" t="s">
        <v>64</v>
      </c>
      <c r="C99" s="4">
        <f>C100+C102+C108</f>
        <v>702000</v>
      </c>
      <c r="D99" s="11">
        <f>D100+D102+D108</f>
        <v>225560.2</v>
      </c>
      <c r="E99" s="55">
        <f t="shared" si="2"/>
        <v>32.131082621082626</v>
      </c>
    </row>
    <row r="100" spans="1:5" ht="18" customHeight="1">
      <c r="A100" s="38">
        <v>322</v>
      </c>
      <c r="B100" s="3" t="s">
        <v>71</v>
      </c>
      <c r="C100" s="4">
        <v>7000</v>
      </c>
      <c r="D100" s="11">
        <f>SUM(D101:D101)</f>
        <v>3480.84</v>
      </c>
      <c r="E100" s="55">
        <f t="shared" si="2"/>
        <v>49.726285714285716</v>
      </c>
    </row>
    <row r="101" spans="1:5" ht="15" customHeight="1">
      <c r="A101" s="38">
        <v>3221</v>
      </c>
      <c r="B101" s="3" t="s">
        <v>615</v>
      </c>
      <c r="C101" s="4"/>
      <c r="D101" s="11">
        <v>3480.84</v>
      </c>
      <c r="E101" s="55" t="e">
        <f t="shared" si="2"/>
        <v>#DIV/0!</v>
      </c>
    </row>
    <row r="102" spans="1:5" ht="18" customHeight="1">
      <c r="A102" s="38">
        <v>323</v>
      </c>
      <c r="B102" s="3" t="s">
        <v>73</v>
      </c>
      <c r="C102" s="4">
        <v>565000</v>
      </c>
      <c r="D102" s="11">
        <f>SUM(D103:D107)</f>
        <v>204967.33000000002</v>
      </c>
      <c r="E102" s="55">
        <f t="shared" si="2"/>
        <v>36.27740353982301</v>
      </c>
    </row>
    <row r="103" spans="1:5" ht="15" customHeight="1">
      <c r="A103" s="38" t="s">
        <v>732</v>
      </c>
      <c r="B103" s="3" t="s">
        <v>23</v>
      </c>
      <c r="C103" s="4"/>
      <c r="D103" s="11">
        <v>0</v>
      </c>
      <c r="E103" s="55" t="e">
        <f t="shared" si="2"/>
        <v>#DIV/0!</v>
      </c>
    </row>
    <row r="104" spans="1:5" ht="15" customHeight="1">
      <c r="A104" s="38">
        <v>3233</v>
      </c>
      <c r="B104" s="3" t="s">
        <v>108</v>
      </c>
      <c r="C104" s="4"/>
      <c r="D104" s="11">
        <v>0</v>
      </c>
      <c r="E104" s="55" t="e">
        <f t="shared" si="2"/>
        <v>#DIV/0!</v>
      </c>
    </row>
    <row r="105" spans="1:5" ht="15" customHeight="1">
      <c r="A105" s="38" t="s">
        <v>609</v>
      </c>
      <c r="B105" s="3" t="s">
        <v>610</v>
      </c>
      <c r="C105" s="4"/>
      <c r="D105" s="11">
        <v>0</v>
      </c>
      <c r="E105" s="55" t="e">
        <f t="shared" si="2"/>
        <v>#DIV/0!</v>
      </c>
    </row>
    <row r="106" spans="1:5" ht="15" customHeight="1">
      <c r="A106" s="38">
        <v>3237</v>
      </c>
      <c r="B106" s="3" t="s">
        <v>109</v>
      </c>
      <c r="C106" s="4"/>
      <c r="D106" s="11">
        <v>69564.33</v>
      </c>
      <c r="E106" s="55" t="e">
        <f t="shared" si="2"/>
        <v>#DIV/0!</v>
      </c>
    </row>
    <row r="107" spans="1:5" ht="15" customHeight="1">
      <c r="A107" s="38" t="s">
        <v>349</v>
      </c>
      <c r="B107" s="3" t="s">
        <v>164</v>
      </c>
      <c r="C107" s="4"/>
      <c r="D107" s="11">
        <v>135403</v>
      </c>
      <c r="E107" s="55" t="e">
        <f t="shared" si="2"/>
        <v>#DIV/0!</v>
      </c>
    </row>
    <row r="108" spans="1:5" ht="18" customHeight="1">
      <c r="A108" s="38">
        <v>329</v>
      </c>
      <c r="B108" s="3" t="s">
        <v>150</v>
      </c>
      <c r="C108" s="4">
        <v>130000</v>
      </c>
      <c r="D108" s="11">
        <f>SUM(D109:D111)</f>
        <v>17112.03</v>
      </c>
      <c r="E108" s="55">
        <f t="shared" si="2"/>
        <v>13.1631</v>
      </c>
    </row>
    <row r="109" spans="1:5" ht="15" customHeight="1">
      <c r="A109" s="38" t="s">
        <v>739</v>
      </c>
      <c r="B109" s="3" t="s">
        <v>4</v>
      </c>
      <c r="C109" s="4"/>
      <c r="D109" s="11">
        <v>0</v>
      </c>
      <c r="E109" s="55" t="e">
        <f t="shared" si="2"/>
        <v>#DIV/0!</v>
      </c>
    </row>
    <row r="110" spans="1:5" ht="15" customHeight="1">
      <c r="A110" s="38">
        <v>3293</v>
      </c>
      <c r="B110" s="3" t="s">
        <v>111</v>
      </c>
      <c r="C110" s="4"/>
      <c r="D110" s="11">
        <v>7212.48</v>
      </c>
      <c r="E110" s="55" t="e">
        <f t="shared" si="2"/>
        <v>#DIV/0!</v>
      </c>
    </row>
    <row r="111" spans="1:5" ht="15" customHeight="1">
      <c r="A111" s="38">
        <v>3299</v>
      </c>
      <c r="B111" s="3" t="s">
        <v>112</v>
      </c>
      <c r="C111" s="4"/>
      <c r="D111" s="11">
        <v>9899.55</v>
      </c>
      <c r="E111" s="55" t="e">
        <f t="shared" si="2"/>
        <v>#DIV/0!</v>
      </c>
    </row>
    <row r="112" spans="1:5" ht="21" customHeight="1">
      <c r="A112" s="38">
        <v>38</v>
      </c>
      <c r="B112" s="66" t="s">
        <v>569</v>
      </c>
      <c r="C112" s="4">
        <f>C113</f>
        <v>0</v>
      </c>
      <c r="D112" s="11">
        <f>D113</f>
        <v>0</v>
      </c>
      <c r="E112" s="55" t="e">
        <f t="shared" si="2"/>
        <v>#DIV/0!</v>
      </c>
    </row>
    <row r="113" spans="1:5" ht="18" customHeight="1">
      <c r="A113" s="38">
        <v>381</v>
      </c>
      <c r="B113" s="66" t="s">
        <v>68</v>
      </c>
      <c r="C113" s="4">
        <f>C114</f>
        <v>0</v>
      </c>
      <c r="D113" s="11">
        <f>D114</f>
        <v>0</v>
      </c>
      <c r="E113" s="55" t="e">
        <f t="shared" si="2"/>
        <v>#DIV/0!</v>
      </c>
    </row>
    <row r="114" spans="1:5" ht="15" customHeight="1">
      <c r="A114" s="38">
        <v>3811</v>
      </c>
      <c r="B114" s="68" t="s">
        <v>1025</v>
      </c>
      <c r="C114" s="4">
        <v>0</v>
      </c>
      <c r="D114" s="11">
        <v>0</v>
      </c>
      <c r="E114" s="55" t="e">
        <f t="shared" si="2"/>
        <v>#DIV/0!</v>
      </c>
    </row>
    <row r="115" spans="1:5" ht="30" customHeight="1">
      <c r="A115" s="232" t="s">
        <v>686</v>
      </c>
      <c r="B115" s="232"/>
      <c r="C115" s="57">
        <f>C116</f>
        <v>1525000</v>
      </c>
      <c r="D115" s="127">
        <f>D116</f>
        <v>323886.88</v>
      </c>
      <c r="E115" s="55">
        <f t="shared" si="2"/>
        <v>21.23848393442623</v>
      </c>
    </row>
    <row r="116" spans="1:5" ht="25.5" customHeight="1">
      <c r="A116" s="230" t="s">
        <v>687</v>
      </c>
      <c r="B116" s="231"/>
      <c r="C116" s="5">
        <f>C124+C138</f>
        <v>1525000</v>
      </c>
      <c r="D116" s="130">
        <f>D124+D138</f>
        <v>323886.88</v>
      </c>
      <c r="E116" s="55">
        <f t="shared" si="2"/>
        <v>21.23848393442623</v>
      </c>
    </row>
    <row r="117" spans="1:5" ht="25.5" customHeight="1">
      <c r="A117" s="209" t="s">
        <v>1066</v>
      </c>
      <c r="B117" s="210"/>
      <c r="C117" s="58">
        <f>SUM(C118:C123)</f>
        <v>1525000</v>
      </c>
      <c r="D117" s="128">
        <f>SUM(D118:D123)</f>
        <v>323886.88</v>
      </c>
      <c r="E117" s="55">
        <f t="shared" si="2"/>
        <v>21.23848393442623</v>
      </c>
    </row>
    <row r="118" spans="1:5" ht="18" customHeight="1">
      <c r="A118" s="211" t="s">
        <v>1054</v>
      </c>
      <c r="B118" s="212"/>
      <c r="C118" s="4">
        <v>725000</v>
      </c>
      <c r="D118" s="11">
        <v>323886.88</v>
      </c>
      <c r="E118" s="55">
        <f t="shared" si="2"/>
        <v>44.674052413793106</v>
      </c>
    </row>
    <row r="119" spans="1:5" ht="18" customHeight="1">
      <c r="A119" s="211" t="s">
        <v>1265</v>
      </c>
      <c r="B119" s="212"/>
      <c r="C119" s="4">
        <v>800000</v>
      </c>
      <c r="D119" s="11">
        <v>0</v>
      </c>
      <c r="E119" s="55">
        <f t="shared" si="2"/>
        <v>0</v>
      </c>
    </row>
    <row r="120" spans="1:5" ht="18" customHeight="1">
      <c r="A120" s="211" t="s">
        <v>1266</v>
      </c>
      <c r="B120" s="212"/>
      <c r="C120" s="4">
        <v>0</v>
      </c>
      <c r="D120" s="11">
        <v>0</v>
      </c>
      <c r="E120" s="55" t="e">
        <f t="shared" si="2"/>
        <v>#DIV/0!</v>
      </c>
    </row>
    <row r="121" spans="1:5" ht="18" customHeight="1">
      <c r="A121" s="211" t="s">
        <v>1273</v>
      </c>
      <c r="B121" s="212"/>
      <c r="C121" s="4">
        <v>0</v>
      </c>
      <c r="D121" s="11">
        <v>0</v>
      </c>
      <c r="E121" s="55" t="e">
        <f t="shared" si="2"/>
        <v>#DIV/0!</v>
      </c>
    </row>
    <row r="122" spans="1:5" ht="18" customHeight="1">
      <c r="A122" s="211" t="s">
        <v>1274</v>
      </c>
      <c r="B122" s="212"/>
      <c r="C122" s="4">
        <v>0</v>
      </c>
      <c r="D122" s="11">
        <v>0</v>
      </c>
      <c r="E122" s="55" t="e">
        <f t="shared" si="2"/>
        <v>#DIV/0!</v>
      </c>
    </row>
    <row r="123" spans="1:5" ht="18" customHeight="1">
      <c r="A123" s="211" t="s">
        <v>1275</v>
      </c>
      <c r="B123" s="212"/>
      <c r="C123" s="4">
        <v>0</v>
      </c>
      <c r="D123" s="11">
        <v>0</v>
      </c>
      <c r="E123" s="55" t="e">
        <f t="shared" si="2"/>
        <v>#DIV/0!</v>
      </c>
    </row>
    <row r="124" spans="1:5" ht="21" customHeight="1">
      <c r="A124" s="38">
        <v>32</v>
      </c>
      <c r="B124" s="3" t="s">
        <v>282</v>
      </c>
      <c r="C124" s="4">
        <f>C125+C130+C132</f>
        <v>1415000</v>
      </c>
      <c r="D124" s="11">
        <f>D125+D130+D132</f>
        <v>323886.88</v>
      </c>
      <c r="E124" s="55">
        <f t="shared" si="2"/>
        <v>22.88953215547703</v>
      </c>
    </row>
    <row r="125" spans="1:5" ht="18" customHeight="1">
      <c r="A125" s="38">
        <v>323</v>
      </c>
      <c r="B125" s="3" t="s">
        <v>0</v>
      </c>
      <c r="C125" s="4">
        <v>1040000</v>
      </c>
      <c r="D125" s="11">
        <f>SUM(D126:D129)</f>
        <v>245362.63</v>
      </c>
      <c r="E125" s="55">
        <f t="shared" si="2"/>
        <v>23.592560576923077</v>
      </c>
    </row>
    <row r="126" spans="1:5" ht="15" customHeight="1">
      <c r="A126" s="38">
        <v>3233</v>
      </c>
      <c r="B126" s="3" t="s">
        <v>1</v>
      </c>
      <c r="C126" s="4"/>
      <c r="D126" s="11">
        <v>2970</v>
      </c>
      <c r="E126" s="55" t="e">
        <f t="shared" si="2"/>
        <v>#DIV/0!</v>
      </c>
    </row>
    <row r="127" spans="1:5" ht="15" customHeight="1">
      <c r="A127" s="38" t="s">
        <v>35</v>
      </c>
      <c r="B127" s="3" t="s">
        <v>36</v>
      </c>
      <c r="C127" s="4"/>
      <c r="D127" s="11">
        <v>176256.16</v>
      </c>
      <c r="E127" s="55" t="e">
        <f t="shared" si="2"/>
        <v>#DIV/0!</v>
      </c>
    </row>
    <row r="128" spans="1:5" ht="15" customHeight="1">
      <c r="A128" s="38" t="s">
        <v>688</v>
      </c>
      <c r="B128" s="3" t="s">
        <v>583</v>
      </c>
      <c r="C128" s="4"/>
      <c r="D128" s="11">
        <v>0</v>
      </c>
      <c r="E128" s="55" t="e">
        <f t="shared" si="2"/>
        <v>#DIV/0!</v>
      </c>
    </row>
    <row r="129" spans="1:5" ht="15" customHeight="1">
      <c r="A129" s="38">
        <v>3239</v>
      </c>
      <c r="B129" s="3" t="s">
        <v>2</v>
      </c>
      <c r="C129" s="4"/>
      <c r="D129" s="11">
        <v>66136.47</v>
      </c>
      <c r="E129" s="55" t="e">
        <f t="shared" si="2"/>
        <v>#DIV/0!</v>
      </c>
    </row>
    <row r="130" spans="1:5" ht="18" customHeight="1">
      <c r="A130" s="38" t="s">
        <v>311</v>
      </c>
      <c r="B130" s="62" t="s">
        <v>312</v>
      </c>
      <c r="C130" s="4">
        <v>5000</v>
      </c>
      <c r="D130" s="11">
        <f>D131</f>
        <v>0</v>
      </c>
      <c r="E130" s="55">
        <f t="shared" si="2"/>
        <v>0</v>
      </c>
    </row>
    <row r="131" spans="1:5" ht="15" customHeight="1">
      <c r="A131" s="38" t="s">
        <v>313</v>
      </c>
      <c r="B131" s="66" t="s">
        <v>354</v>
      </c>
      <c r="C131" s="4"/>
      <c r="D131" s="11">
        <v>0</v>
      </c>
      <c r="E131" s="55" t="e">
        <f t="shared" si="2"/>
        <v>#DIV/0!</v>
      </c>
    </row>
    <row r="132" spans="1:5" ht="18" customHeight="1">
      <c r="A132" s="38">
        <v>329</v>
      </c>
      <c r="B132" s="3" t="s">
        <v>3</v>
      </c>
      <c r="C132" s="4">
        <v>370000</v>
      </c>
      <c r="D132" s="11">
        <f>SUM(D133:D137)</f>
        <v>78524.25</v>
      </c>
      <c r="E132" s="55">
        <f t="shared" si="2"/>
        <v>21.22277027027027</v>
      </c>
    </row>
    <row r="133" spans="1:5" ht="15" customHeight="1">
      <c r="A133" s="38">
        <v>3292</v>
      </c>
      <c r="B133" s="3" t="s">
        <v>4</v>
      </c>
      <c r="C133" s="4"/>
      <c r="D133" s="11">
        <v>50308.08</v>
      </c>
      <c r="E133" s="55" t="e">
        <f t="shared" si="2"/>
        <v>#DIV/0!</v>
      </c>
    </row>
    <row r="134" spans="1:5" ht="15" customHeight="1">
      <c r="A134" s="38">
        <v>3294</v>
      </c>
      <c r="B134" s="3" t="s">
        <v>611</v>
      </c>
      <c r="C134" s="4"/>
      <c r="D134" s="11">
        <v>7499.15</v>
      </c>
      <c r="E134" s="55" t="e">
        <f t="shared" si="2"/>
        <v>#DIV/0!</v>
      </c>
    </row>
    <row r="135" spans="1:5" ht="15" customHeight="1">
      <c r="A135" s="38" t="s">
        <v>342</v>
      </c>
      <c r="B135" s="3" t="s">
        <v>346</v>
      </c>
      <c r="C135" s="4"/>
      <c r="D135" s="11">
        <v>8617.02</v>
      </c>
      <c r="E135" s="55" t="e">
        <f aca="true" t="shared" si="3" ref="E135:E198">D135/C135*100</f>
        <v>#DIV/0!</v>
      </c>
    </row>
    <row r="136" spans="1:5" ht="15" customHeight="1">
      <c r="A136" s="38" t="s">
        <v>689</v>
      </c>
      <c r="B136" s="3" t="s">
        <v>690</v>
      </c>
      <c r="C136" s="4"/>
      <c r="D136" s="11">
        <v>0</v>
      </c>
      <c r="E136" s="55" t="e">
        <f t="shared" si="3"/>
        <v>#DIV/0!</v>
      </c>
    </row>
    <row r="137" spans="1:5" ht="15" customHeight="1">
      <c r="A137" s="38">
        <v>3299</v>
      </c>
      <c r="B137" s="3" t="s">
        <v>5</v>
      </c>
      <c r="C137" s="4"/>
      <c r="D137" s="11">
        <v>12100</v>
      </c>
      <c r="E137" s="55" t="e">
        <f t="shared" si="3"/>
        <v>#DIV/0!</v>
      </c>
    </row>
    <row r="138" spans="1:5" ht="21" customHeight="1">
      <c r="A138" s="38">
        <v>38</v>
      </c>
      <c r="B138" s="3" t="s">
        <v>6</v>
      </c>
      <c r="C138" s="4">
        <f>C139+C141</f>
        <v>110000</v>
      </c>
      <c r="D138" s="11">
        <f>D139+D141</f>
        <v>0</v>
      </c>
      <c r="E138" s="55">
        <f t="shared" si="3"/>
        <v>0</v>
      </c>
    </row>
    <row r="139" spans="1:5" ht="18" customHeight="1">
      <c r="A139" s="38" t="s">
        <v>1017</v>
      </c>
      <c r="B139" s="3" t="s">
        <v>1019</v>
      </c>
      <c r="C139" s="4">
        <v>10000</v>
      </c>
      <c r="D139" s="11">
        <f>D140</f>
        <v>0</v>
      </c>
      <c r="E139" s="55">
        <f t="shared" si="3"/>
        <v>0</v>
      </c>
    </row>
    <row r="140" spans="1:5" ht="15" customHeight="1">
      <c r="A140" s="38" t="s">
        <v>1018</v>
      </c>
      <c r="B140" s="3" t="s">
        <v>1020</v>
      </c>
      <c r="C140" s="4"/>
      <c r="D140" s="11">
        <v>0</v>
      </c>
      <c r="E140" s="55" t="e">
        <f t="shared" si="3"/>
        <v>#DIV/0!</v>
      </c>
    </row>
    <row r="141" spans="1:5" ht="18" customHeight="1">
      <c r="A141" s="38">
        <v>385</v>
      </c>
      <c r="B141" s="3" t="s">
        <v>7</v>
      </c>
      <c r="C141" s="4">
        <v>100000</v>
      </c>
      <c r="D141" s="11">
        <f>D142</f>
        <v>0</v>
      </c>
      <c r="E141" s="55">
        <f t="shared" si="3"/>
        <v>0</v>
      </c>
    </row>
    <row r="142" spans="1:5" ht="15" customHeight="1">
      <c r="A142" s="38">
        <v>3851</v>
      </c>
      <c r="B142" s="3" t="s">
        <v>8</v>
      </c>
      <c r="C142" s="4"/>
      <c r="D142" s="11">
        <v>0</v>
      </c>
      <c r="E142" s="55" t="e">
        <f t="shared" si="3"/>
        <v>#DIV/0!</v>
      </c>
    </row>
    <row r="143" spans="1:5" ht="30" customHeight="1">
      <c r="A143" s="213" t="s">
        <v>957</v>
      </c>
      <c r="B143" s="214"/>
      <c r="C143" s="57">
        <f>C144+C155</f>
        <v>244000</v>
      </c>
      <c r="D143" s="127">
        <f>D144+D155</f>
        <v>14903.41</v>
      </c>
      <c r="E143" s="55">
        <f t="shared" si="3"/>
        <v>6.107954918032787</v>
      </c>
    </row>
    <row r="144" spans="1:5" ht="25.5" customHeight="1">
      <c r="A144" s="207" t="s">
        <v>1215</v>
      </c>
      <c r="B144" s="208"/>
      <c r="C144" s="5">
        <f>C152</f>
        <v>150000</v>
      </c>
      <c r="D144" s="130">
        <f>D152</f>
        <v>0</v>
      </c>
      <c r="E144" s="55">
        <f t="shared" si="3"/>
        <v>0</v>
      </c>
    </row>
    <row r="145" spans="1:5" ht="25.5" customHeight="1">
      <c r="A145" s="209" t="s">
        <v>1226</v>
      </c>
      <c r="B145" s="210"/>
      <c r="C145" s="58">
        <f>SUM(C146:C151)</f>
        <v>150000</v>
      </c>
      <c r="D145" s="128">
        <f>SUM(D146:D151)</f>
        <v>0</v>
      </c>
      <c r="E145" s="55">
        <f t="shared" si="3"/>
        <v>0</v>
      </c>
    </row>
    <row r="146" spans="1:5" ht="18" customHeight="1">
      <c r="A146" s="211" t="s">
        <v>1054</v>
      </c>
      <c r="B146" s="212"/>
      <c r="C146" s="4">
        <v>150000</v>
      </c>
      <c r="D146" s="11">
        <v>0</v>
      </c>
      <c r="E146" s="55">
        <f t="shared" si="3"/>
        <v>0</v>
      </c>
    </row>
    <row r="147" spans="1:5" ht="18" customHeight="1">
      <c r="A147" s="211" t="s">
        <v>1265</v>
      </c>
      <c r="B147" s="212"/>
      <c r="C147" s="4">
        <v>0</v>
      </c>
      <c r="D147" s="11">
        <v>0</v>
      </c>
      <c r="E147" s="55" t="e">
        <f t="shared" si="3"/>
        <v>#DIV/0!</v>
      </c>
    </row>
    <row r="148" spans="1:5" ht="18" customHeight="1">
      <c r="A148" s="211" t="s">
        <v>1266</v>
      </c>
      <c r="B148" s="212"/>
      <c r="C148" s="4">
        <v>0</v>
      </c>
      <c r="D148" s="11">
        <v>0</v>
      </c>
      <c r="E148" s="55" t="e">
        <f t="shared" si="3"/>
        <v>#DIV/0!</v>
      </c>
    </row>
    <row r="149" spans="1:5" ht="18" customHeight="1">
      <c r="A149" s="211" t="s">
        <v>1273</v>
      </c>
      <c r="B149" s="212"/>
      <c r="C149" s="4">
        <v>0</v>
      </c>
      <c r="D149" s="11">
        <v>0</v>
      </c>
      <c r="E149" s="55" t="e">
        <f t="shared" si="3"/>
        <v>#DIV/0!</v>
      </c>
    </row>
    <row r="150" spans="1:5" ht="18" customHeight="1">
      <c r="A150" s="211" t="s">
        <v>1274</v>
      </c>
      <c r="B150" s="212"/>
      <c r="C150" s="4">
        <v>0</v>
      </c>
      <c r="D150" s="11">
        <v>0</v>
      </c>
      <c r="E150" s="55" t="e">
        <f t="shared" si="3"/>
        <v>#DIV/0!</v>
      </c>
    </row>
    <row r="151" spans="1:5" ht="18" customHeight="1">
      <c r="A151" s="211" t="s">
        <v>1275</v>
      </c>
      <c r="B151" s="212"/>
      <c r="C151" s="4">
        <v>0</v>
      </c>
      <c r="D151" s="11">
        <v>0</v>
      </c>
      <c r="E151" s="55" t="e">
        <f t="shared" si="3"/>
        <v>#DIV/0!</v>
      </c>
    </row>
    <row r="152" spans="1:5" ht="21" customHeight="1">
      <c r="A152" s="38" t="s">
        <v>1216</v>
      </c>
      <c r="B152" s="16" t="s">
        <v>1217</v>
      </c>
      <c r="C152" s="4">
        <f>C153</f>
        <v>150000</v>
      </c>
      <c r="D152" s="11">
        <f>D153</f>
        <v>0</v>
      </c>
      <c r="E152" s="55">
        <f t="shared" si="3"/>
        <v>0</v>
      </c>
    </row>
    <row r="153" spans="1:5" ht="21" customHeight="1">
      <c r="A153" s="38" t="s">
        <v>1218</v>
      </c>
      <c r="B153" s="144" t="s">
        <v>1219</v>
      </c>
      <c r="C153" s="4">
        <v>150000</v>
      </c>
      <c r="D153" s="11">
        <f>SUM(D154:D154)</f>
        <v>0</v>
      </c>
      <c r="E153" s="55">
        <f t="shared" si="3"/>
        <v>0</v>
      </c>
    </row>
    <row r="154" spans="1:5" ht="22.5" customHeight="1">
      <c r="A154" s="38" t="s">
        <v>1220</v>
      </c>
      <c r="B154" s="143" t="s">
        <v>1221</v>
      </c>
      <c r="C154" s="4"/>
      <c r="D154" s="11">
        <v>0</v>
      </c>
      <c r="E154" s="55" t="e">
        <f t="shared" si="3"/>
        <v>#DIV/0!</v>
      </c>
    </row>
    <row r="155" spans="1:5" ht="25.5" customHeight="1">
      <c r="A155" s="207" t="s">
        <v>691</v>
      </c>
      <c r="B155" s="208"/>
      <c r="C155" s="5">
        <f>C163</f>
        <v>94000</v>
      </c>
      <c r="D155" s="130">
        <f>D163</f>
        <v>14903.41</v>
      </c>
      <c r="E155" s="55">
        <f t="shared" si="3"/>
        <v>15.854691489361702</v>
      </c>
    </row>
    <row r="156" spans="1:5" ht="25.5" customHeight="1">
      <c r="A156" s="209" t="s">
        <v>1067</v>
      </c>
      <c r="B156" s="210"/>
      <c r="C156" s="58">
        <f>SUM(C157:C162)</f>
        <v>94000</v>
      </c>
      <c r="D156" s="128">
        <f>SUM(D157:D162)</f>
        <v>14903.41</v>
      </c>
      <c r="E156" s="55">
        <f t="shared" si="3"/>
        <v>15.854691489361702</v>
      </c>
    </row>
    <row r="157" spans="1:5" ht="18" customHeight="1">
      <c r="A157" s="211" t="s">
        <v>1054</v>
      </c>
      <c r="B157" s="212"/>
      <c r="C157" s="4">
        <v>94000</v>
      </c>
      <c r="D157" s="11">
        <v>14903.41</v>
      </c>
      <c r="E157" s="55">
        <f t="shared" si="3"/>
        <v>15.854691489361702</v>
      </c>
    </row>
    <row r="158" spans="1:5" ht="18" customHeight="1">
      <c r="A158" s="211" t="s">
        <v>1265</v>
      </c>
      <c r="B158" s="212"/>
      <c r="C158" s="4">
        <v>0</v>
      </c>
      <c r="D158" s="11">
        <v>0</v>
      </c>
      <c r="E158" s="55" t="e">
        <f t="shared" si="3"/>
        <v>#DIV/0!</v>
      </c>
    </row>
    <row r="159" spans="1:5" ht="18" customHeight="1">
      <c r="A159" s="211" t="s">
        <v>1266</v>
      </c>
      <c r="B159" s="212"/>
      <c r="C159" s="4">
        <v>0</v>
      </c>
      <c r="D159" s="11">
        <v>0</v>
      </c>
      <c r="E159" s="55" t="e">
        <f t="shared" si="3"/>
        <v>#DIV/0!</v>
      </c>
    </row>
    <row r="160" spans="1:5" ht="18" customHeight="1">
      <c r="A160" s="211" t="s">
        <v>1273</v>
      </c>
      <c r="B160" s="212"/>
      <c r="C160" s="4">
        <v>0</v>
      </c>
      <c r="D160" s="11">
        <v>0</v>
      </c>
      <c r="E160" s="55" t="e">
        <f t="shared" si="3"/>
        <v>#DIV/0!</v>
      </c>
    </row>
    <row r="161" spans="1:5" ht="18" customHeight="1">
      <c r="A161" s="211" t="s">
        <v>1274</v>
      </c>
      <c r="B161" s="212"/>
      <c r="C161" s="4">
        <v>0</v>
      </c>
      <c r="D161" s="11">
        <v>0</v>
      </c>
      <c r="E161" s="55" t="e">
        <f t="shared" si="3"/>
        <v>#DIV/0!</v>
      </c>
    </row>
    <row r="162" spans="1:5" ht="18" customHeight="1">
      <c r="A162" s="211" t="s">
        <v>1275</v>
      </c>
      <c r="B162" s="212"/>
      <c r="C162" s="4">
        <v>0</v>
      </c>
      <c r="D162" s="11">
        <v>0</v>
      </c>
      <c r="E162" s="55" t="e">
        <f t="shared" si="3"/>
        <v>#DIV/0!</v>
      </c>
    </row>
    <row r="163" spans="1:5" ht="21" customHeight="1">
      <c r="A163" s="38">
        <v>34</v>
      </c>
      <c r="B163" s="3" t="s">
        <v>60</v>
      </c>
      <c r="C163" s="4">
        <f>C166+C164</f>
        <v>94000</v>
      </c>
      <c r="D163" s="11">
        <f>D166+D164</f>
        <v>14903.41</v>
      </c>
      <c r="E163" s="55">
        <f t="shared" si="3"/>
        <v>15.854691489361702</v>
      </c>
    </row>
    <row r="164" spans="1:5" ht="18" customHeight="1">
      <c r="A164" s="38" t="s">
        <v>1222</v>
      </c>
      <c r="B164" s="3" t="s">
        <v>1223</v>
      </c>
      <c r="C164" s="4">
        <v>3000</v>
      </c>
      <c r="D164" s="11">
        <f>SUM(D165)</f>
        <v>0</v>
      </c>
      <c r="E164" s="55">
        <f t="shared" si="3"/>
        <v>0</v>
      </c>
    </row>
    <row r="165" spans="1:5" ht="15" customHeight="1">
      <c r="A165" s="38" t="s">
        <v>1224</v>
      </c>
      <c r="B165" s="3" t="s">
        <v>1225</v>
      </c>
      <c r="C165" s="4"/>
      <c r="D165" s="11">
        <v>0</v>
      </c>
      <c r="E165" s="55" t="e">
        <f t="shared" si="3"/>
        <v>#DIV/0!</v>
      </c>
    </row>
    <row r="166" spans="1:5" ht="18" customHeight="1">
      <c r="A166" s="38">
        <v>343</v>
      </c>
      <c r="B166" s="3" t="s">
        <v>61</v>
      </c>
      <c r="C166" s="4">
        <v>91000</v>
      </c>
      <c r="D166" s="11">
        <f>SUM(D167:D169)</f>
        <v>14903.41</v>
      </c>
      <c r="E166" s="55">
        <f t="shared" si="3"/>
        <v>16.377373626373625</v>
      </c>
    </row>
    <row r="167" spans="1:5" ht="15" customHeight="1">
      <c r="A167" s="38">
        <v>3431</v>
      </c>
      <c r="B167" s="3" t="s">
        <v>62</v>
      </c>
      <c r="C167" s="4"/>
      <c r="D167" s="11">
        <v>14896.75</v>
      </c>
      <c r="E167" s="55" t="e">
        <f t="shared" si="3"/>
        <v>#DIV/0!</v>
      </c>
    </row>
    <row r="168" spans="1:5" ht="15" customHeight="1">
      <c r="A168" s="38" t="s">
        <v>778</v>
      </c>
      <c r="B168" s="3" t="s">
        <v>779</v>
      </c>
      <c r="C168" s="4"/>
      <c r="D168" s="11">
        <v>0</v>
      </c>
      <c r="E168" s="55" t="e">
        <f t="shared" si="3"/>
        <v>#DIV/0!</v>
      </c>
    </row>
    <row r="169" spans="1:5" ht="15" customHeight="1">
      <c r="A169" s="38">
        <v>3433</v>
      </c>
      <c r="B169" s="3" t="s">
        <v>63</v>
      </c>
      <c r="C169" s="4"/>
      <c r="D169" s="11">
        <v>6.66</v>
      </c>
      <c r="E169" s="55" t="e">
        <f t="shared" si="3"/>
        <v>#DIV/0!</v>
      </c>
    </row>
    <row r="170" spans="1:5" ht="30" customHeight="1">
      <c r="A170" s="224" t="s">
        <v>692</v>
      </c>
      <c r="B170" s="214"/>
      <c r="C170" s="57">
        <f>C171+C182+C195+C206+C217</f>
        <v>2270000</v>
      </c>
      <c r="D170" s="127">
        <f>D171+D182+D195+D206+D217</f>
        <v>767827.56</v>
      </c>
      <c r="E170" s="55">
        <f t="shared" si="3"/>
        <v>33.82500264317181</v>
      </c>
    </row>
    <row r="171" spans="1:5" ht="25.5" customHeight="1">
      <c r="A171" s="207" t="s">
        <v>693</v>
      </c>
      <c r="B171" s="208"/>
      <c r="C171" s="5">
        <f>C179</f>
        <v>20000</v>
      </c>
      <c r="D171" s="130">
        <f>D179</f>
        <v>0</v>
      </c>
      <c r="E171" s="55">
        <f t="shared" si="3"/>
        <v>0</v>
      </c>
    </row>
    <row r="172" spans="1:5" ht="25.5" customHeight="1">
      <c r="A172" s="209" t="s">
        <v>1068</v>
      </c>
      <c r="B172" s="210"/>
      <c r="C172" s="58">
        <f>SUM(C173:C178)</f>
        <v>20000</v>
      </c>
      <c r="D172" s="128">
        <f>SUM(D173:D178)</f>
        <v>0</v>
      </c>
      <c r="E172" s="55">
        <f t="shared" si="3"/>
        <v>0</v>
      </c>
    </row>
    <row r="173" spans="1:5" ht="18" customHeight="1">
      <c r="A173" s="211" t="s">
        <v>1054</v>
      </c>
      <c r="B173" s="212"/>
      <c r="C173" s="4">
        <v>20000</v>
      </c>
      <c r="D173" s="11">
        <v>0</v>
      </c>
      <c r="E173" s="55">
        <f t="shared" si="3"/>
        <v>0</v>
      </c>
    </row>
    <row r="174" spans="1:5" ht="18" customHeight="1">
      <c r="A174" s="211" t="s">
        <v>1265</v>
      </c>
      <c r="B174" s="212"/>
      <c r="C174" s="4">
        <v>0</v>
      </c>
      <c r="D174" s="11">
        <v>0</v>
      </c>
      <c r="E174" s="55" t="e">
        <f t="shared" si="3"/>
        <v>#DIV/0!</v>
      </c>
    </row>
    <row r="175" spans="1:5" ht="18" customHeight="1">
      <c r="A175" s="211" t="s">
        <v>1266</v>
      </c>
      <c r="B175" s="212"/>
      <c r="C175" s="4">
        <v>0</v>
      </c>
      <c r="D175" s="11">
        <v>0</v>
      </c>
      <c r="E175" s="55" t="e">
        <f t="shared" si="3"/>
        <v>#DIV/0!</v>
      </c>
    </row>
    <row r="176" spans="1:5" ht="18" customHeight="1">
      <c r="A176" s="211" t="s">
        <v>1273</v>
      </c>
      <c r="B176" s="212"/>
      <c r="C176" s="4">
        <v>0</v>
      </c>
      <c r="D176" s="11">
        <v>0</v>
      </c>
      <c r="E176" s="55" t="e">
        <f t="shared" si="3"/>
        <v>#DIV/0!</v>
      </c>
    </row>
    <row r="177" spans="1:5" ht="18" customHeight="1">
      <c r="A177" s="211" t="s">
        <v>1274</v>
      </c>
      <c r="B177" s="212"/>
      <c r="C177" s="4">
        <v>0</v>
      </c>
      <c r="D177" s="11">
        <v>0</v>
      </c>
      <c r="E177" s="55" t="e">
        <f t="shared" si="3"/>
        <v>#DIV/0!</v>
      </c>
    </row>
    <row r="178" spans="1:5" ht="18" customHeight="1">
      <c r="A178" s="211" t="s">
        <v>1275</v>
      </c>
      <c r="B178" s="212"/>
      <c r="C178" s="4">
        <v>0</v>
      </c>
      <c r="D178" s="11">
        <v>0</v>
      </c>
      <c r="E178" s="55" t="e">
        <f t="shared" si="3"/>
        <v>#DIV/0!</v>
      </c>
    </row>
    <row r="179" spans="1:5" ht="21" customHeight="1">
      <c r="A179" s="38">
        <v>32</v>
      </c>
      <c r="B179" s="66" t="s">
        <v>64</v>
      </c>
      <c r="C179" s="4">
        <f>C180</f>
        <v>20000</v>
      </c>
      <c r="D179" s="11">
        <f>D180</f>
        <v>0</v>
      </c>
      <c r="E179" s="55">
        <f t="shared" si="3"/>
        <v>0</v>
      </c>
    </row>
    <row r="180" spans="1:5" ht="18" customHeight="1">
      <c r="A180" s="38">
        <v>329</v>
      </c>
      <c r="B180" s="66" t="s">
        <v>65</v>
      </c>
      <c r="C180" s="4">
        <v>20000</v>
      </c>
      <c r="D180" s="11">
        <f>SUM(D181:D181)</f>
        <v>0</v>
      </c>
      <c r="E180" s="55">
        <f t="shared" si="3"/>
        <v>0</v>
      </c>
    </row>
    <row r="181" spans="1:5" ht="15" customHeight="1">
      <c r="A181" s="38">
        <v>3299</v>
      </c>
      <c r="B181" s="66" t="s">
        <v>66</v>
      </c>
      <c r="C181" s="4">
        <v>0</v>
      </c>
      <c r="D181" s="11">
        <v>0</v>
      </c>
      <c r="E181" s="55" t="e">
        <f t="shared" si="3"/>
        <v>#DIV/0!</v>
      </c>
    </row>
    <row r="182" spans="1:5" ht="25.5" customHeight="1">
      <c r="A182" s="207" t="s">
        <v>694</v>
      </c>
      <c r="B182" s="208"/>
      <c r="C182" s="5">
        <f>C190</f>
        <v>2000000</v>
      </c>
      <c r="D182" s="130">
        <f>D190</f>
        <v>657827.56</v>
      </c>
      <c r="E182" s="55">
        <f t="shared" si="3"/>
        <v>32.891378</v>
      </c>
    </row>
    <row r="183" spans="1:5" ht="25.5" customHeight="1">
      <c r="A183" s="209" t="s">
        <v>1069</v>
      </c>
      <c r="B183" s="210"/>
      <c r="C183" s="58">
        <f>SUM(C184:C189)</f>
        <v>2000000</v>
      </c>
      <c r="D183" s="128">
        <f>SUM(D184:D189)</f>
        <v>657827.56</v>
      </c>
      <c r="E183" s="55">
        <f t="shared" si="3"/>
        <v>32.891378</v>
      </c>
    </row>
    <row r="184" spans="1:5" ht="18" customHeight="1">
      <c r="A184" s="211" t="s">
        <v>1054</v>
      </c>
      <c r="B184" s="212"/>
      <c r="C184" s="4">
        <v>2000000</v>
      </c>
      <c r="D184" s="11">
        <v>657827.56</v>
      </c>
      <c r="E184" s="55">
        <f t="shared" si="3"/>
        <v>32.891378</v>
      </c>
    </row>
    <row r="185" spans="1:5" ht="18" customHeight="1">
      <c r="A185" s="211" t="s">
        <v>1265</v>
      </c>
      <c r="B185" s="212"/>
      <c r="C185" s="4">
        <v>0</v>
      </c>
      <c r="D185" s="11">
        <v>0</v>
      </c>
      <c r="E185" s="55" t="e">
        <f t="shared" si="3"/>
        <v>#DIV/0!</v>
      </c>
    </row>
    <row r="186" spans="1:5" ht="18" customHeight="1">
      <c r="A186" s="211" t="s">
        <v>1266</v>
      </c>
      <c r="B186" s="212"/>
      <c r="C186" s="4">
        <v>0</v>
      </c>
      <c r="D186" s="11">
        <v>0</v>
      </c>
      <c r="E186" s="55" t="e">
        <f t="shared" si="3"/>
        <v>#DIV/0!</v>
      </c>
    </row>
    <row r="187" spans="1:5" ht="18" customHeight="1">
      <c r="A187" s="211" t="s">
        <v>1273</v>
      </c>
      <c r="B187" s="212"/>
      <c r="C187" s="4">
        <v>0</v>
      </c>
      <c r="D187" s="11">
        <v>0</v>
      </c>
      <c r="E187" s="55" t="e">
        <f t="shared" si="3"/>
        <v>#DIV/0!</v>
      </c>
    </row>
    <row r="188" spans="1:5" ht="18" customHeight="1">
      <c r="A188" s="211" t="s">
        <v>1274</v>
      </c>
      <c r="B188" s="212"/>
      <c r="C188" s="4">
        <v>0</v>
      </c>
      <c r="D188" s="11">
        <v>0</v>
      </c>
      <c r="E188" s="55" t="e">
        <f t="shared" si="3"/>
        <v>#DIV/0!</v>
      </c>
    </row>
    <row r="189" spans="1:5" ht="18" customHeight="1">
      <c r="A189" s="211" t="s">
        <v>1275</v>
      </c>
      <c r="B189" s="212"/>
      <c r="C189" s="4">
        <v>0</v>
      </c>
      <c r="D189" s="11">
        <v>0</v>
      </c>
      <c r="E189" s="55" t="e">
        <f t="shared" si="3"/>
        <v>#DIV/0!</v>
      </c>
    </row>
    <row r="190" spans="1:5" ht="21" customHeight="1">
      <c r="A190" s="38">
        <v>38</v>
      </c>
      <c r="B190" s="66" t="s">
        <v>569</v>
      </c>
      <c r="C190" s="4">
        <f>SUM(C191+C193)</f>
        <v>2000000</v>
      </c>
      <c r="D190" s="11">
        <f>SUM(D191+D193)</f>
        <v>657827.56</v>
      </c>
      <c r="E190" s="55">
        <f t="shared" si="3"/>
        <v>32.891378</v>
      </c>
    </row>
    <row r="191" spans="1:5" ht="18" customHeight="1">
      <c r="A191" s="38">
        <v>381</v>
      </c>
      <c r="B191" s="66" t="s">
        <v>68</v>
      </c>
      <c r="C191" s="4">
        <v>1550000</v>
      </c>
      <c r="D191" s="11">
        <f>D192</f>
        <v>657827.56</v>
      </c>
      <c r="E191" s="55">
        <f t="shared" si="3"/>
        <v>42.44048774193549</v>
      </c>
    </row>
    <row r="192" spans="1:5" ht="15" customHeight="1">
      <c r="A192" s="38">
        <v>3811</v>
      </c>
      <c r="B192" s="66" t="s">
        <v>145</v>
      </c>
      <c r="C192" s="4"/>
      <c r="D192" s="11">
        <v>657827.56</v>
      </c>
      <c r="E192" s="55" t="e">
        <f t="shared" si="3"/>
        <v>#DIV/0!</v>
      </c>
    </row>
    <row r="193" spans="1:5" ht="18" customHeight="1">
      <c r="A193" s="38" t="s">
        <v>157</v>
      </c>
      <c r="B193" s="66" t="s">
        <v>94</v>
      </c>
      <c r="C193" s="4">
        <v>450000</v>
      </c>
      <c r="D193" s="11">
        <f>SUM(D194:D194)</f>
        <v>0</v>
      </c>
      <c r="E193" s="55">
        <f t="shared" si="3"/>
        <v>0</v>
      </c>
    </row>
    <row r="194" spans="1:5" ht="15" customHeight="1">
      <c r="A194" s="38" t="s">
        <v>158</v>
      </c>
      <c r="B194" s="66" t="s">
        <v>163</v>
      </c>
      <c r="C194" s="4"/>
      <c r="D194" s="11">
        <v>0</v>
      </c>
      <c r="E194" s="55" t="e">
        <f t="shared" si="3"/>
        <v>#DIV/0!</v>
      </c>
    </row>
    <row r="195" spans="1:5" ht="25.5" customHeight="1">
      <c r="A195" s="207" t="s">
        <v>695</v>
      </c>
      <c r="B195" s="208"/>
      <c r="C195" s="5">
        <f>C203</f>
        <v>20000</v>
      </c>
      <c r="D195" s="130">
        <f>D203</f>
        <v>0</v>
      </c>
      <c r="E195" s="55">
        <f t="shared" si="3"/>
        <v>0</v>
      </c>
    </row>
    <row r="196" spans="1:5" ht="25.5" customHeight="1">
      <c r="A196" s="209" t="s">
        <v>1070</v>
      </c>
      <c r="B196" s="210"/>
      <c r="C196" s="58">
        <f>SUM(C197:C202)</f>
        <v>20000</v>
      </c>
      <c r="D196" s="128">
        <f>SUM(D197:D202)</f>
        <v>0</v>
      </c>
      <c r="E196" s="55">
        <f t="shared" si="3"/>
        <v>0</v>
      </c>
    </row>
    <row r="197" spans="1:5" ht="18" customHeight="1">
      <c r="A197" s="211" t="s">
        <v>1054</v>
      </c>
      <c r="B197" s="212"/>
      <c r="C197" s="4">
        <v>20000</v>
      </c>
      <c r="D197" s="11">
        <v>0</v>
      </c>
      <c r="E197" s="55">
        <f t="shared" si="3"/>
        <v>0</v>
      </c>
    </row>
    <row r="198" spans="1:5" ht="18" customHeight="1">
      <c r="A198" s="211" t="s">
        <v>1265</v>
      </c>
      <c r="B198" s="212"/>
      <c r="C198" s="4">
        <v>0</v>
      </c>
      <c r="D198" s="11">
        <v>0</v>
      </c>
      <c r="E198" s="55" t="e">
        <f t="shared" si="3"/>
        <v>#DIV/0!</v>
      </c>
    </row>
    <row r="199" spans="1:5" ht="18" customHeight="1">
      <c r="A199" s="211" t="s">
        <v>1266</v>
      </c>
      <c r="B199" s="212"/>
      <c r="C199" s="4">
        <v>0</v>
      </c>
      <c r="D199" s="11">
        <v>0</v>
      </c>
      <c r="E199" s="55" t="e">
        <f aca="true" t="shared" si="4" ref="E199:E262">D199/C199*100</f>
        <v>#DIV/0!</v>
      </c>
    </row>
    <row r="200" spans="1:5" ht="18" customHeight="1">
      <c r="A200" s="211" t="s">
        <v>1273</v>
      </c>
      <c r="B200" s="212"/>
      <c r="C200" s="4">
        <v>0</v>
      </c>
      <c r="D200" s="11">
        <v>0</v>
      </c>
      <c r="E200" s="55" t="e">
        <f t="shared" si="4"/>
        <v>#DIV/0!</v>
      </c>
    </row>
    <row r="201" spans="1:5" ht="18" customHeight="1">
      <c r="A201" s="211" t="s">
        <v>1274</v>
      </c>
      <c r="B201" s="212"/>
      <c r="C201" s="4">
        <v>0</v>
      </c>
      <c r="D201" s="11">
        <v>0</v>
      </c>
      <c r="E201" s="55" t="e">
        <f t="shared" si="4"/>
        <v>#DIV/0!</v>
      </c>
    </row>
    <row r="202" spans="1:5" ht="18" customHeight="1">
      <c r="A202" s="211" t="s">
        <v>1275</v>
      </c>
      <c r="B202" s="212"/>
      <c r="C202" s="4">
        <v>0</v>
      </c>
      <c r="D202" s="11">
        <v>0</v>
      </c>
      <c r="E202" s="55" t="e">
        <f t="shared" si="4"/>
        <v>#DIV/0!</v>
      </c>
    </row>
    <row r="203" spans="1:5" ht="21" customHeight="1">
      <c r="A203" s="38">
        <v>32</v>
      </c>
      <c r="B203" s="66" t="s">
        <v>64</v>
      </c>
      <c r="C203" s="4">
        <f>C204</f>
        <v>20000</v>
      </c>
      <c r="D203" s="11">
        <f>D204</f>
        <v>0</v>
      </c>
      <c r="E203" s="55">
        <f t="shared" si="4"/>
        <v>0</v>
      </c>
    </row>
    <row r="204" spans="1:5" ht="18" customHeight="1">
      <c r="A204" s="38">
        <v>329</v>
      </c>
      <c r="B204" s="66" t="s">
        <v>65</v>
      </c>
      <c r="C204" s="4">
        <v>20000</v>
      </c>
      <c r="D204" s="11">
        <f>D205</f>
        <v>0</v>
      </c>
      <c r="E204" s="55">
        <f t="shared" si="4"/>
        <v>0</v>
      </c>
    </row>
    <row r="205" spans="1:5" ht="15" customHeight="1">
      <c r="A205" s="38">
        <v>3299</v>
      </c>
      <c r="B205" s="66" t="s">
        <v>174</v>
      </c>
      <c r="C205" s="4">
        <v>0</v>
      </c>
      <c r="D205" s="11">
        <v>0</v>
      </c>
      <c r="E205" s="55" t="e">
        <f t="shared" si="4"/>
        <v>#DIV/0!</v>
      </c>
    </row>
    <row r="206" spans="1:5" ht="25.5" customHeight="1">
      <c r="A206" s="207" t="s">
        <v>696</v>
      </c>
      <c r="B206" s="208"/>
      <c r="C206" s="5">
        <f>C214</f>
        <v>30000</v>
      </c>
      <c r="D206" s="130">
        <f>D214</f>
        <v>10000</v>
      </c>
      <c r="E206" s="55">
        <f t="shared" si="4"/>
        <v>33.33333333333333</v>
      </c>
    </row>
    <row r="207" spans="1:5" ht="25.5" customHeight="1">
      <c r="A207" s="209" t="s">
        <v>1071</v>
      </c>
      <c r="B207" s="210"/>
      <c r="C207" s="58">
        <f>SUM(C208:C213)</f>
        <v>30000</v>
      </c>
      <c r="D207" s="128">
        <f>SUM(D208:D213)</f>
        <v>10000</v>
      </c>
      <c r="E207" s="55">
        <f t="shared" si="4"/>
        <v>33.33333333333333</v>
      </c>
    </row>
    <row r="208" spans="1:5" ht="18" customHeight="1">
      <c r="A208" s="211" t="s">
        <v>1054</v>
      </c>
      <c r="B208" s="212"/>
      <c r="C208" s="4">
        <v>30000</v>
      </c>
      <c r="D208" s="11">
        <v>10000</v>
      </c>
      <c r="E208" s="55">
        <f t="shared" si="4"/>
        <v>33.33333333333333</v>
      </c>
    </row>
    <row r="209" spans="1:5" ht="18" customHeight="1">
      <c r="A209" s="211" t="s">
        <v>1265</v>
      </c>
      <c r="B209" s="212"/>
      <c r="C209" s="4">
        <v>0</v>
      </c>
      <c r="D209" s="11">
        <v>0</v>
      </c>
      <c r="E209" s="55" t="e">
        <f t="shared" si="4"/>
        <v>#DIV/0!</v>
      </c>
    </row>
    <row r="210" spans="1:5" ht="18" customHeight="1">
      <c r="A210" s="211" t="s">
        <v>1266</v>
      </c>
      <c r="B210" s="212"/>
      <c r="C210" s="4">
        <v>0</v>
      </c>
      <c r="D210" s="11">
        <v>0</v>
      </c>
      <c r="E210" s="55" t="e">
        <f t="shared" si="4"/>
        <v>#DIV/0!</v>
      </c>
    </row>
    <row r="211" spans="1:5" ht="18" customHeight="1">
      <c r="A211" s="211" t="s">
        <v>1273</v>
      </c>
      <c r="B211" s="212"/>
      <c r="C211" s="4">
        <v>0</v>
      </c>
      <c r="D211" s="11">
        <v>0</v>
      </c>
      <c r="E211" s="55" t="e">
        <f t="shared" si="4"/>
        <v>#DIV/0!</v>
      </c>
    </row>
    <row r="212" spans="1:5" ht="18" customHeight="1">
      <c r="A212" s="211" t="s">
        <v>1274</v>
      </c>
      <c r="B212" s="212"/>
      <c r="C212" s="4">
        <v>0</v>
      </c>
      <c r="D212" s="11">
        <v>0</v>
      </c>
      <c r="E212" s="55" t="e">
        <f t="shared" si="4"/>
        <v>#DIV/0!</v>
      </c>
    </row>
    <row r="213" spans="1:5" ht="18" customHeight="1">
      <c r="A213" s="211" t="s">
        <v>1275</v>
      </c>
      <c r="B213" s="212"/>
      <c r="C213" s="4">
        <v>0</v>
      </c>
      <c r="D213" s="11">
        <v>0</v>
      </c>
      <c r="E213" s="55" t="e">
        <f t="shared" si="4"/>
        <v>#DIV/0!</v>
      </c>
    </row>
    <row r="214" spans="1:5" ht="21" customHeight="1">
      <c r="A214" s="38">
        <v>38</v>
      </c>
      <c r="B214" s="66" t="s">
        <v>569</v>
      </c>
      <c r="C214" s="4">
        <f>C215</f>
        <v>30000</v>
      </c>
      <c r="D214" s="11">
        <f>D215</f>
        <v>10000</v>
      </c>
      <c r="E214" s="55">
        <f t="shared" si="4"/>
        <v>33.33333333333333</v>
      </c>
    </row>
    <row r="215" spans="1:5" ht="18" customHeight="1">
      <c r="A215" s="38">
        <v>381</v>
      </c>
      <c r="B215" s="66" t="s">
        <v>68</v>
      </c>
      <c r="C215" s="4">
        <v>30000</v>
      </c>
      <c r="D215" s="11">
        <f>D216</f>
        <v>10000</v>
      </c>
      <c r="E215" s="55">
        <f t="shared" si="4"/>
        <v>33.33333333333333</v>
      </c>
    </row>
    <row r="216" spans="1:5" ht="15" customHeight="1">
      <c r="A216" s="38">
        <v>3811</v>
      </c>
      <c r="B216" s="68" t="s">
        <v>144</v>
      </c>
      <c r="C216" s="4"/>
      <c r="D216" s="11">
        <v>10000</v>
      </c>
      <c r="E216" s="55" t="e">
        <f t="shared" si="4"/>
        <v>#DIV/0!</v>
      </c>
    </row>
    <row r="217" spans="1:5" ht="25.5" customHeight="1">
      <c r="A217" s="207" t="s">
        <v>1073</v>
      </c>
      <c r="B217" s="208"/>
      <c r="C217" s="5">
        <f>C225+C228</f>
        <v>200000</v>
      </c>
      <c r="D217" s="130">
        <f>D225+D228</f>
        <v>100000</v>
      </c>
      <c r="E217" s="55">
        <f t="shared" si="4"/>
        <v>50</v>
      </c>
    </row>
    <row r="218" spans="1:5" ht="25.5" customHeight="1">
      <c r="A218" s="209" t="s">
        <v>1072</v>
      </c>
      <c r="B218" s="210"/>
      <c r="C218" s="58">
        <f>SUM(C219:C224)</f>
        <v>200000</v>
      </c>
      <c r="D218" s="128">
        <f>SUM(D219:D224)</f>
        <v>100000</v>
      </c>
      <c r="E218" s="55">
        <f t="shared" si="4"/>
        <v>50</v>
      </c>
    </row>
    <row r="219" spans="1:5" ht="18" customHeight="1">
      <c r="A219" s="211" t="s">
        <v>1054</v>
      </c>
      <c r="B219" s="212"/>
      <c r="C219" s="4">
        <v>200000</v>
      </c>
      <c r="D219" s="11">
        <v>100000</v>
      </c>
      <c r="E219" s="55">
        <f t="shared" si="4"/>
        <v>50</v>
      </c>
    </row>
    <row r="220" spans="1:5" ht="18" customHeight="1">
      <c r="A220" s="211" t="s">
        <v>1265</v>
      </c>
      <c r="B220" s="212"/>
      <c r="C220" s="4">
        <v>0</v>
      </c>
      <c r="D220" s="11">
        <v>0</v>
      </c>
      <c r="E220" s="55" t="e">
        <f t="shared" si="4"/>
        <v>#DIV/0!</v>
      </c>
    </row>
    <row r="221" spans="1:5" ht="18" customHeight="1">
      <c r="A221" s="211" t="s">
        <v>1266</v>
      </c>
      <c r="B221" s="212"/>
      <c r="C221" s="4">
        <v>0</v>
      </c>
      <c r="D221" s="11">
        <v>0</v>
      </c>
      <c r="E221" s="55" t="e">
        <f t="shared" si="4"/>
        <v>#DIV/0!</v>
      </c>
    </row>
    <row r="222" spans="1:5" ht="18" customHeight="1">
      <c r="A222" s="211" t="s">
        <v>1273</v>
      </c>
      <c r="B222" s="212"/>
      <c r="C222" s="4">
        <v>0</v>
      </c>
      <c r="D222" s="11">
        <v>0</v>
      </c>
      <c r="E222" s="55" t="e">
        <f t="shared" si="4"/>
        <v>#DIV/0!</v>
      </c>
    </row>
    <row r="223" spans="1:5" ht="18" customHeight="1">
      <c r="A223" s="211" t="s">
        <v>1274</v>
      </c>
      <c r="B223" s="212"/>
      <c r="C223" s="4">
        <v>0</v>
      </c>
      <c r="D223" s="11">
        <v>0</v>
      </c>
      <c r="E223" s="55" t="e">
        <f t="shared" si="4"/>
        <v>#DIV/0!</v>
      </c>
    </row>
    <row r="224" spans="1:5" ht="18" customHeight="1">
      <c r="A224" s="211" t="s">
        <v>1275</v>
      </c>
      <c r="B224" s="212"/>
      <c r="C224" s="4">
        <v>0</v>
      </c>
      <c r="D224" s="11">
        <v>0</v>
      </c>
      <c r="E224" s="55" t="e">
        <f t="shared" si="4"/>
        <v>#DIV/0!</v>
      </c>
    </row>
    <row r="225" spans="1:5" ht="21" customHeight="1">
      <c r="A225" s="38">
        <v>32</v>
      </c>
      <c r="B225" s="66" t="s">
        <v>64</v>
      </c>
      <c r="C225" s="4">
        <f aca="true" t="shared" si="5" ref="C225:D229">C226</f>
        <v>100000</v>
      </c>
      <c r="D225" s="11">
        <f t="shared" si="5"/>
        <v>0</v>
      </c>
      <c r="E225" s="55">
        <f t="shared" si="4"/>
        <v>0</v>
      </c>
    </row>
    <row r="226" spans="1:5" ht="18" customHeight="1">
      <c r="A226" s="38">
        <v>329</v>
      </c>
      <c r="B226" s="66" t="s">
        <v>65</v>
      </c>
      <c r="C226" s="4">
        <v>100000</v>
      </c>
      <c r="D226" s="11">
        <f t="shared" si="5"/>
        <v>0</v>
      </c>
      <c r="E226" s="55">
        <f t="shared" si="4"/>
        <v>0</v>
      </c>
    </row>
    <row r="227" spans="1:5" ht="15" customHeight="1">
      <c r="A227" s="38">
        <v>3299</v>
      </c>
      <c r="B227" s="66" t="s">
        <v>347</v>
      </c>
      <c r="C227" s="4">
        <v>0</v>
      </c>
      <c r="D227" s="11">
        <v>0</v>
      </c>
      <c r="E227" s="55" t="e">
        <f t="shared" si="4"/>
        <v>#DIV/0!</v>
      </c>
    </row>
    <row r="228" spans="1:5" ht="21" customHeight="1">
      <c r="A228" s="38" t="s">
        <v>627</v>
      </c>
      <c r="B228" s="66" t="s">
        <v>629</v>
      </c>
      <c r="C228" s="4">
        <f t="shared" si="5"/>
        <v>100000</v>
      </c>
      <c r="D228" s="11">
        <f t="shared" si="5"/>
        <v>100000</v>
      </c>
      <c r="E228" s="55">
        <f t="shared" si="4"/>
        <v>100</v>
      </c>
    </row>
    <row r="229" spans="1:5" ht="18" customHeight="1">
      <c r="A229" s="38" t="s">
        <v>646</v>
      </c>
      <c r="B229" s="66" t="s">
        <v>647</v>
      </c>
      <c r="C229" s="4">
        <v>100000</v>
      </c>
      <c r="D229" s="11">
        <f t="shared" si="5"/>
        <v>100000</v>
      </c>
      <c r="E229" s="55">
        <f t="shared" si="4"/>
        <v>100</v>
      </c>
    </row>
    <row r="230" spans="1:5" ht="15" customHeight="1">
      <c r="A230" s="38" t="s">
        <v>1023</v>
      </c>
      <c r="B230" s="66" t="s">
        <v>1024</v>
      </c>
      <c r="C230" s="4">
        <v>0</v>
      </c>
      <c r="D230" s="11">
        <v>100000</v>
      </c>
      <c r="E230" s="55" t="e">
        <f t="shared" si="4"/>
        <v>#DIV/0!</v>
      </c>
    </row>
    <row r="231" spans="1:5" ht="30" customHeight="1">
      <c r="A231" s="224" t="s">
        <v>1227</v>
      </c>
      <c r="B231" s="214"/>
      <c r="C231" s="57">
        <f>C232+C246+C257+C268+C279</f>
        <v>875000</v>
      </c>
      <c r="D231" s="127">
        <f>D232+D246+D257+D268+D279</f>
        <v>104632.5</v>
      </c>
      <c r="E231" s="55">
        <f t="shared" si="4"/>
        <v>11.958</v>
      </c>
    </row>
    <row r="232" spans="1:5" ht="25.5" customHeight="1">
      <c r="A232" s="207" t="s">
        <v>698</v>
      </c>
      <c r="B232" s="208"/>
      <c r="C232" s="5">
        <f>C240</f>
        <v>265000</v>
      </c>
      <c r="D232" s="130">
        <f>D240</f>
        <v>104632.5</v>
      </c>
      <c r="E232" s="55">
        <f t="shared" si="4"/>
        <v>39.48396226415095</v>
      </c>
    </row>
    <row r="233" spans="1:5" ht="25.5" customHeight="1">
      <c r="A233" s="209" t="s">
        <v>1074</v>
      </c>
      <c r="B233" s="210"/>
      <c r="C233" s="58">
        <f>SUM(C234:C239)</f>
        <v>265000</v>
      </c>
      <c r="D233" s="128">
        <f>SUM(D234:D239)</f>
        <v>104632.5</v>
      </c>
      <c r="E233" s="55">
        <f t="shared" si="4"/>
        <v>39.48396226415095</v>
      </c>
    </row>
    <row r="234" spans="1:5" ht="18" customHeight="1">
      <c r="A234" s="211" t="s">
        <v>1054</v>
      </c>
      <c r="B234" s="212"/>
      <c r="C234" s="4">
        <v>15000</v>
      </c>
      <c r="D234" s="11">
        <v>104632.5</v>
      </c>
      <c r="E234" s="55">
        <f t="shared" si="4"/>
        <v>697.5500000000001</v>
      </c>
    </row>
    <row r="235" spans="1:5" ht="18" customHeight="1">
      <c r="A235" s="211" t="s">
        <v>1265</v>
      </c>
      <c r="B235" s="212"/>
      <c r="C235" s="4">
        <v>250000</v>
      </c>
      <c r="D235" s="11">
        <v>0</v>
      </c>
      <c r="E235" s="55">
        <f t="shared" si="4"/>
        <v>0</v>
      </c>
    </row>
    <row r="236" spans="1:5" ht="18" customHeight="1">
      <c r="A236" s="211" t="s">
        <v>1266</v>
      </c>
      <c r="B236" s="212"/>
      <c r="C236" s="4">
        <v>0</v>
      </c>
      <c r="D236" s="11">
        <v>0</v>
      </c>
      <c r="E236" s="55" t="e">
        <f t="shared" si="4"/>
        <v>#DIV/0!</v>
      </c>
    </row>
    <row r="237" spans="1:5" ht="18" customHeight="1">
      <c r="A237" s="211" t="s">
        <v>1273</v>
      </c>
      <c r="B237" s="212"/>
      <c r="C237" s="4">
        <v>0</v>
      </c>
      <c r="D237" s="11">
        <v>0</v>
      </c>
      <c r="E237" s="55" t="e">
        <f t="shared" si="4"/>
        <v>#DIV/0!</v>
      </c>
    </row>
    <row r="238" spans="1:5" ht="18" customHeight="1">
      <c r="A238" s="211" t="s">
        <v>1274</v>
      </c>
      <c r="B238" s="212"/>
      <c r="C238" s="4">
        <v>0</v>
      </c>
      <c r="D238" s="11">
        <v>0</v>
      </c>
      <c r="E238" s="55" t="e">
        <f t="shared" si="4"/>
        <v>#DIV/0!</v>
      </c>
    </row>
    <row r="239" spans="1:5" ht="18" customHeight="1">
      <c r="A239" s="211" t="s">
        <v>1275</v>
      </c>
      <c r="B239" s="212"/>
      <c r="C239" s="4">
        <v>0</v>
      </c>
      <c r="D239" s="11">
        <v>0</v>
      </c>
      <c r="E239" s="55" t="e">
        <f t="shared" si="4"/>
        <v>#DIV/0!</v>
      </c>
    </row>
    <row r="240" spans="1:5" ht="21" customHeight="1">
      <c r="A240" s="38">
        <v>32</v>
      </c>
      <c r="B240" s="66" t="s">
        <v>64</v>
      </c>
      <c r="C240" s="4">
        <f>C241+C243</f>
        <v>265000</v>
      </c>
      <c r="D240" s="11">
        <f>D241+D243</f>
        <v>104632.5</v>
      </c>
      <c r="E240" s="55">
        <f t="shared" si="4"/>
        <v>39.48396226415095</v>
      </c>
    </row>
    <row r="241" spans="1:5" ht="18" customHeight="1">
      <c r="A241" s="38">
        <v>322</v>
      </c>
      <c r="B241" s="66" t="s">
        <v>71</v>
      </c>
      <c r="C241" s="4">
        <v>5000</v>
      </c>
      <c r="D241" s="11">
        <f>D242</f>
        <v>0</v>
      </c>
      <c r="E241" s="55">
        <f t="shared" si="4"/>
        <v>0</v>
      </c>
    </row>
    <row r="242" spans="1:5" ht="15" customHeight="1">
      <c r="A242" s="38">
        <v>3224</v>
      </c>
      <c r="B242" s="66" t="s">
        <v>72</v>
      </c>
      <c r="C242" s="4"/>
      <c r="D242" s="11">
        <v>0</v>
      </c>
      <c r="E242" s="55" t="e">
        <f t="shared" si="4"/>
        <v>#DIV/0!</v>
      </c>
    </row>
    <row r="243" spans="1:5" ht="18" customHeight="1">
      <c r="A243" s="38">
        <v>323</v>
      </c>
      <c r="B243" s="66" t="s">
        <v>73</v>
      </c>
      <c r="C243" s="4">
        <v>260000</v>
      </c>
      <c r="D243" s="11">
        <f>SUM(D244:D245)</f>
        <v>104632.5</v>
      </c>
      <c r="E243" s="55">
        <f t="shared" si="4"/>
        <v>40.24326923076923</v>
      </c>
    </row>
    <row r="244" spans="1:5" ht="15" customHeight="1">
      <c r="A244" s="38">
        <v>3232</v>
      </c>
      <c r="B244" s="66" t="s">
        <v>74</v>
      </c>
      <c r="C244" s="4"/>
      <c r="D244" s="11">
        <v>104632.5</v>
      </c>
      <c r="E244" s="55" t="e">
        <f t="shared" si="4"/>
        <v>#DIV/0!</v>
      </c>
    </row>
    <row r="245" spans="1:5" ht="15" customHeight="1">
      <c r="A245" s="38" t="s">
        <v>349</v>
      </c>
      <c r="B245" s="66" t="s">
        <v>697</v>
      </c>
      <c r="C245" s="4"/>
      <c r="D245" s="11">
        <v>0</v>
      </c>
      <c r="E245" s="55" t="e">
        <f t="shared" si="4"/>
        <v>#DIV/0!</v>
      </c>
    </row>
    <row r="246" spans="1:5" ht="25.5" customHeight="1">
      <c r="A246" s="207" t="s">
        <v>699</v>
      </c>
      <c r="B246" s="208"/>
      <c r="C246" s="5">
        <f>C254</f>
        <v>50000</v>
      </c>
      <c r="D246" s="130">
        <f>D254</f>
        <v>0</v>
      </c>
      <c r="E246" s="55">
        <f t="shared" si="4"/>
        <v>0</v>
      </c>
    </row>
    <row r="247" spans="1:5" ht="25.5" customHeight="1">
      <c r="A247" s="209" t="s">
        <v>1075</v>
      </c>
      <c r="B247" s="210"/>
      <c r="C247" s="58">
        <f>SUM(C248:C253)</f>
        <v>50000</v>
      </c>
      <c r="D247" s="128">
        <f>SUM(D248:D253)</f>
        <v>0</v>
      </c>
      <c r="E247" s="55">
        <f t="shared" si="4"/>
        <v>0</v>
      </c>
    </row>
    <row r="248" spans="1:5" ht="18" customHeight="1">
      <c r="A248" s="211" t="s">
        <v>1054</v>
      </c>
      <c r="B248" s="212"/>
      <c r="C248" s="4">
        <v>50000</v>
      </c>
      <c r="D248" s="11">
        <v>0</v>
      </c>
      <c r="E248" s="55">
        <f t="shared" si="4"/>
        <v>0</v>
      </c>
    </row>
    <row r="249" spans="1:5" ht="18" customHeight="1">
      <c r="A249" s="211" t="s">
        <v>1265</v>
      </c>
      <c r="B249" s="212"/>
      <c r="C249" s="4">
        <v>0</v>
      </c>
      <c r="D249" s="11">
        <v>0</v>
      </c>
      <c r="E249" s="55" t="e">
        <f t="shared" si="4"/>
        <v>#DIV/0!</v>
      </c>
    </row>
    <row r="250" spans="1:5" ht="18" customHeight="1">
      <c r="A250" s="211" t="s">
        <v>1266</v>
      </c>
      <c r="B250" s="212"/>
      <c r="C250" s="4">
        <v>0</v>
      </c>
      <c r="D250" s="11">
        <v>0</v>
      </c>
      <c r="E250" s="55" t="e">
        <f t="shared" si="4"/>
        <v>#DIV/0!</v>
      </c>
    </row>
    <row r="251" spans="1:5" ht="18" customHeight="1">
      <c r="A251" s="211" t="s">
        <v>1273</v>
      </c>
      <c r="B251" s="212"/>
      <c r="C251" s="4">
        <v>0</v>
      </c>
      <c r="D251" s="11">
        <v>0</v>
      </c>
      <c r="E251" s="55" t="e">
        <f t="shared" si="4"/>
        <v>#DIV/0!</v>
      </c>
    </row>
    <row r="252" spans="1:5" ht="18" customHeight="1">
      <c r="A252" s="211" t="s">
        <v>1274</v>
      </c>
      <c r="B252" s="212"/>
      <c r="C252" s="4">
        <v>0</v>
      </c>
      <c r="D252" s="11">
        <v>0</v>
      </c>
      <c r="E252" s="55" t="e">
        <f t="shared" si="4"/>
        <v>#DIV/0!</v>
      </c>
    </row>
    <row r="253" spans="1:5" ht="18" customHeight="1">
      <c r="A253" s="211" t="s">
        <v>1275</v>
      </c>
      <c r="B253" s="212"/>
      <c r="C253" s="4">
        <v>0</v>
      </c>
      <c r="D253" s="11">
        <v>0</v>
      </c>
      <c r="E253" s="55" t="e">
        <f t="shared" si="4"/>
        <v>#DIV/0!</v>
      </c>
    </row>
    <row r="254" spans="1:5" ht="21" customHeight="1">
      <c r="A254" s="38">
        <v>45</v>
      </c>
      <c r="B254" s="66" t="s">
        <v>76</v>
      </c>
      <c r="C254" s="4">
        <f>C255</f>
        <v>50000</v>
      </c>
      <c r="D254" s="11">
        <f>D255</f>
        <v>0</v>
      </c>
      <c r="E254" s="55">
        <f t="shared" si="4"/>
        <v>0</v>
      </c>
    </row>
    <row r="255" spans="1:5" ht="18" customHeight="1">
      <c r="A255" s="38">
        <v>451</v>
      </c>
      <c r="B255" s="66" t="s">
        <v>77</v>
      </c>
      <c r="C255" s="4">
        <v>50000</v>
      </c>
      <c r="D255" s="11">
        <f>D256</f>
        <v>0</v>
      </c>
      <c r="E255" s="55">
        <f t="shared" si="4"/>
        <v>0</v>
      </c>
    </row>
    <row r="256" spans="1:5" ht="15" customHeight="1">
      <c r="A256" s="38">
        <v>4511</v>
      </c>
      <c r="B256" s="66" t="s">
        <v>700</v>
      </c>
      <c r="C256" s="4">
        <v>0</v>
      </c>
      <c r="D256" s="11">
        <v>0</v>
      </c>
      <c r="E256" s="55" t="e">
        <f t="shared" si="4"/>
        <v>#DIV/0!</v>
      </c>
    </row>
    <row r="257" spans="1:5" ht="25.5" customHeight="1">
      <c r="A257" s="207" t="s">
        <v>780</v>
      </c>
      <c r="B257" s="208"/>
      <c r="C257" s="5">
        <f>C265</f>
        <v>10000</v>
      </c>
      <c r="D257" s="130">
        <f>D265</f>
        <v>0</v>
      </c>
      <c r="E257" s="55">
        <f t="shared" si="4"/>
        <v>0</v>
      </c>
    </row>
    <row r="258" spans="1:5" ht="25.5" customHeight="1">
      <c r="A258" s="209" t="s">
        <v>1076</v>
      </c>
      <c r="B258" s="210"/>
      <c r="C258" s="58">
        <f>SUM(C259:C264)</f>
        <v>10000</v>
      </c>
      <c r="D258" s="128">
        <f>SUM(D259:D264)</f>
        <v>0</v>
      </c>
      <c r="E258" s="55">
        <f t="shared" si="4"/>
        <v>0</v>
      </c>
    </row>
    <row r="259" spans="1:5" ht="18" customHeight="1">
      <c r="A259" s="211" t="s">
        <v>1054</v>
      </c>
      <c r="B259" s="212"/>
      <c r="C259" s="4">
        <v>10000</v>
      </c>
      <c r="D259" s="11">
        <v>0</v>
      </c>
      <c r="E259" s="55">
        <f t="shared" si="4"/>
        <v>0</v>
      </c>
    </row>
    <row r="260" spans="1:5" ht="18" customHeight="1">
      <c r="A260" s="211" t="s">
        <v>1265</v>
      </c>
      <c r="B260" s="212"/>
      <c r="C260" s="4">
        <v>0</v>
      </c>
      <c r="D260" s="11">
        <v>0</v>
      </c>
      <c r="E260" s="55" t="e">
        <f t="shared" si="4"/>
        <v>#DIV/0!</v>
      </c>
    </row>
    <row r="261" spans="1:5" ht="18" customHeight="1">
      <c r="A261" s="211" t="s">
        <v>1266</v>
      </c>
      <c r="B261" s="212"/>
      <c r="C261" s="4">
        <v>0</v>
      </c>
      <c r="D261" s="11">
        <v>0</v>
      </c>
      <c r="E261" s="55" t="e">
        <f t="shared" si="4"/>
        <v>#DIV/0!</v>
      </c>
    </row>
    <row r="262" spans="1:5" ht="18" customHeight="1">
      <c r="A262" s="211" t="s">
        <v>1273</v>
      </c>
      <c r="B262" s="212"/>
      <c r="C262" s="4">
        <v>0</v>
      </c>
      <c r="D262" s="11">
        <v>0</v>
      </c>
      <c r="E262" s="55" t="e">
        <f t="shared" si="4"/>
        <v>#DIV/0!</v>
      </c>
    </row>
    <row r="263" spans="1:5" ht="18" customHeight="1">
      <c r="A263" s="211" t="s">
        <v>1274</v>
      </c>
      <c r="B263" s="212"/>
      <c r="C263" s="4">
        <v>0</v>
      </c>
      <c r="D263" s="11">
        <v>0</v>
      </c>
      <c r="E263" s="55" t="e">
        <f aca="true" t="shared" si="6" ref="E263:E326">D263/C263*100</f>
        <v>#DIV/0!</v>
      </c>
    </row>
    <row r="264" spans="1:5" ht="18" customHeight="1">
      <c r="A264" s="211" t="s">
        <v>1275</v>
      </c>
      <c r="B264" s="212"/>
      <c r="C264" s="4">
        <v>0</v>
      </c>
      <c r="D264" s="11">
        <v>0</v>
      </c>
      <c r="E264" s="55" t="e">
        <f t="shared" si="6"/>
        <v>#DIV/0!</v>
      </c>
    </row>
    <row r="265" spans="1:5" ht="21" customHeight="1">
      <c r="A265" s="38">
        <v>45</v>
      </c>
      <c r="B265" s="66" t="s">
        <v>76</v>
      </c>
      <c r="C265" s="4">
        <f>C266</f>
        <v>10000</v>
      </c>
      <c r="D265" s="11">
        <f>D266</f>
        <v>0</v>
      </c>
      <c r="E265" s="55">
        <f t="shared" si="6"/>
        <v>0</v>
      </c>
    </row>
    <row r="266" spans="1:5" ht="18" customHeight="1">
      <c r="A266" s="38">
        <v>451</v>
      </c>
      <c r="B266" s="66" t="s">
        <v>77</v>
      </c>
      <c r="C266" s="4">
        <v>10000</v>
      </c>
      <c r="D266" s="11">
        <f>D267</f>
        <v>0</v>
      </c>
      <c r="E266" s="55">
        <f t="shared" si="6"/>
        <v>0</v>
      </c>
    </row>
    <row r="267" spans="1:5" ht="15" customHeight="1">
      <c r="A267" s="38">
        <v>4511</v>
      </c>
      <c r="B267" s="66" t="s">
        <v>781</v>
      </c>
      <c r="C267" s="4">
        <v>0</v>
      </c>
      <c r="D267" s="11">
        <v>0</v>
      </c>
      <c r="E267" s="55" t="e">
        <f t="shared" si="6"/>
        <v>#DIV/0!</v>
      </c>
    </row>
    <row r="268" spans="1:5" ht="25.5" customHeight="1">
      <c r="A268" s="207" t="s">
        <v>1160</v>
      </c>
      <c r="B268" s="208"/>
      <c r="C268" s="5">
        <f>C276</f>
        <v>50000</v>
      </c>
      <c r="D268" s="130">
        <f>D276</f>
        <v>0</v>
      </c>
      <c r="E268" s="55">
        <f t="shared" si="6"/>
        <v>0</v>
      </c>
    </row>
    <row r="269" spans="1:5" ht="25.5" customHeight="1">
      <c r="A269" s="209" t="s">
        <v>1077</v>
      </c>
      <c r="B269" s="210"/>
      <c r="C269" s="58">
        <f>SUM(C270:C275)</f>
        <v>50000</v>
      </c>
      <c r="D269" s="128">
        <f>SUM(D270:D275)</f>
        <v>0</v>
      </c>
      <c r="E269" s="55">
        <f t="shared" si="6"/>
        <v>0</v>
      </c>
    </row>
    <row r="270" spans="1:5" ht="18" customHeight="1">
      <c r="A270" s="211" t="s">
        <v>1054</v>
      </c>
      <c r="B270" s="212"/>
      <c r="C270" s="4">
        <v>0</v>
      </c>
      <c r="D270" s="11">
        <v>0</v>
      </c>
      <c r="E270" s="55" t="e">
        <f t="shared" si="6"/>
        <v>#DIV/0!</v>
      </c>
    </row>
    <row r="271" spans="1:5" ht="18" customHeight="1">
      <c r="A271" s="211" t="s">
        <v>1265</v>
      </c>
      <c r="B271" s="212"/>
      <c r="C271" s="4">
        <v>50000</v>
      </c>
      <c r="D271" s="11">
        <v>0</v>
      </c>
      <c r="E271" s="55">
        <f t="shared" si="6"/>
        <v>0</v>
      </c>
    </row>
    <row r="272" spans="1:5" ht="18" customHeight="1">
      <c r="A272" s="211" t="s">
        <v>1266</v>
      </c>
      <c r="B272" s="212"/>
      <c r="C272" s="4">
        <v>0</v>
      </c>
      <c r="D272" s="11">
        <v>0</v>
      </c>
      <c r="E272" s="55" t="e">
        <f t="shared" si="6"/>
        <v>#DIV/0!</v>
      </c>
    </row>
    <row r="273" spans="1:5" ht="18" customHeight="1">
      <c r="A273" s="211" t="s">
        <v>1273</v>
      </c>
      <c r="B273" s="212"/>
      <c r="C273" s="4">
        <v>0</v>
      </c>
      <c r="D273" s="11">
        <v>0</v>
      </c>
      <c r="E273" s="55" t="e">
        <f t="shared" si="6"/>
        <v>#DIV/0!</v>
      </c>
    </row>
    <row r="274" spans="1:5" ht="18" customHeight="1">
      <c r="A274" s="211" t="s">
        <v>1274</v>
      </c>
      <c r="B274" s="212"/>
      <c r="C274" s="4">
        <v>0</v>
      </c>
      <c r="D274" s="11">
        <v>0</v>
      </c>
      <c r="E274" s="55" t="e">
        <f t="shared" si="6"/>
        <v>#DIV/0!</v>
      </c>
    </row>
    <row r="275" spans="1:5" ht="18" customHeight="1">
      <c r="A275" s="211" t="s">
        <v>1275</v>
      </c>
      <c r="B275" s="212"/>
      <c r="C275" s="4">
        <v>0</v>
      </c>
      <c r="D275" s="11">
        <v>0</v>
      </c>
      <c r="E275" s="55" t="e">
        <f t="shared" si="6"/>
        <v>#DIV/0!</v>
      </c>
    </row>
    <row r="276" spans="1:5" ht="21" customHeight="1">
      <c r="A276" s="38">
        <v>45</v>
      </c>
      <c r="B276" s="66" t="s">
        <v>76</v>
      </c>
      <c r="C276" s="4">
        <f>C277</f>
        <v>50000</v>
      </c>
      <c r="D276" s="11">
        <f>D277</f>
        <v>0</v>
      </c>
      <c r="E276" s="55">
        <f t="shared" si="6"/>
        <v>0</v>
      </c>
    </row>
    <row r="277" spans="1:5" ht="18" customHeight="1">
      <c r="A277" s="38">
        <v>451</v>
      </c>
      <c r="B277" s="66" t="s">
        <v>77</v>
      </c>
      <c r="C277" s="4">
        <v>50000</v>
      </c>
      <c r="D277" s="11">
        <f>D278</f>
        <v>0</v>
      </c>
      <c r="E277" s="55">
        <f t="shared" si="6"/>
        <v>0</v>
      </c>
    </row>
    <row r="278" spans="1:5" ht="15" customHeight="1">
      <c r="A278" s="38">
        <v>4511</v>
      </c>
      <c r="B278" s="66" t="s">
        <v>782</v>
      </c>
      <c r="C278" s="4">
        <v>0</v>
      </c>
      <c r="D278" s="11">
        <v>0</v>
      </c>
      <c r="E278" s="55" t="e">
        <f t="shared" si="6"/>
        <v>#DIV/0!</v>
      </c>
    </row>
    <row r="279" spans="1:5" ht="25.5" customHeight="1">
      <c r="A279" s="207" t="s">
        <v>1228</v>
      </c>
      <c r="B279" s="208"/>
      <c r="C279" s="5">
        <f>C287</f>
        <v>500000</v>
      </c>
      <c r="D279" s="130">
        <f>D287</f>
        <v>0</v>
      </c>
      <c r="E279" s="55">
        <f t="shared" si="6"/>
        <v>0</v>
      </c>
    </row>
    <row r="280" spans="1:5" ht="25.5" customHeight="1">
      <c r="A280" s="209" t="s">
        <v>1229</v>
      </c>
      <c r="B280" s="210"/>
      <c r="C280" s="58">
        <f>SUM(C281:C286)</f>
        <v>500000</v>
      </c>
      <c r="D280" s="128">
        <f>SUM(D281:D286)</f>
        <v>0</v>
      </c>
      <c r="E280" s="55">
        <f t="shared" si="6"/>
        <v>0</v>
      </c>
    </row>
    <row r="281" spans="1:5" ht="18" customHeight="1">
      <c r="A281" s="211" t="s">
        <v>1054</v>
      </c>
      <c r="B281" s="212"/>
      <c r="C281" s="4">
        <v>500000</v>
      </c>
      <c r="D281" s="11">
        <v>0</v>
      </c>
      <c r="E281" s="55">
        <f t="shared" si="6"/>
        <v>0</v>
      </c>
    </row>
    <row r="282" spans="1:5" ht="18" customHeight="1">
      <c r="A282" s="211" t="s">
        <v>1265</v>
      </c>
      <c r="B282" s="212"/>
      <c r="C282" s="4">
        <v>0</v>
      </c>
      <c r="D282" s="11">
        <v>0</v>
      </c>
      <c r="E282" s="55" t="e">
        <f t="shared" si="6"/>
        <v>#DIV/0!</v>
      </c>
    </row>
    <row r="283" spans="1:5" ht="18" customHeight="1">
      <c r="A283" s="211" t="s">
        <v>1266</v>
      </c>
      <c r="B283" s="212"/>
      <c r="C283" s="4">
        <v>0</v>
      </c>
      <c r="D283" s="11">
        <v>0</v>
      </c>
      <c r="E283" s="55" t="e">
        <f t="shared" si="6"/>
        <v>#DIV/0!</v>
      </c>
    </row>
    <row r="284" spans="1:5" ht="18" customHeight="1">
      <c r="A284" s="211" t="s">
        <v>1273</v>
      </c>
      <c r="B284" s="212"/>
      <c r="C284" s="4">
        <v>0</v>
      </c>
      <c r="D284" s="11">
        <v>0</v>
      </c>
      <c r="E284" s="55" t="e">
        <f t="shared" si="6"/>
        <v>#DIV/0!</v>
      </c>
    </row>
    <row r="285" spans="1:5" ht="18" customHeight="1">
      <c r="A285" s="211" t="s">
        <v>1274</v>
      </c>
      <c r="B285" s="212"/>
      <c r="C285" s="4">
        <v>0</v>
      </c>
      <c r="D285" s="11">
        <v>0</v>
      </c>
      <c r="E285" s="55" t="e">
        <f t="shared" si="6"/>
        <v>#DIV/0!</v>
      </c>
    </row>
    <row r="286" spans="1:5" ht="18" customHeight="1">
      <c r="A286" s="211" t="s">
        <v>1275</v>
      </c>
      <c r="B286" s="212"/>
      <c r="C286" s="4">
        <v>0</v>
      </c>
      <c r="D286" s="11">
        <v>0</v>
      </c>
      <c r="E286" s="55" t="e">
        <f t="shared" si="6"/>
        <v>#DIV/0!</v>
      </c>
    </row>
    <row r="287" spans="1:5" ht="18" customHeight="1">
      <c r="A287" s="38">
        <v>323</v>
      </c>
      <c r="B287" s="66" t="s">
        <v>73</v>
      </c>
      <c r="C287" s="4">
        <v>500000</v>
      </c>
      <c r="D287" s="11">
        <f>SUM(D288:D289)</f>
        <v>0</v>
      </c>
      <c r="E287" s="55">
        <f t="shared" si="6"/>
        <v>0</v>
      </c>
    </row>
    <row r="288" spans="1:5" ht="15" customHeight="1">
      <c r="A288" s="38">
        <v>3232</v>
      </c>
      <c r="B288" s="66" t="s">
        <v>74</v>
      </c>
      <c r="C288" s="4"/>
      <c r="D288" s="11">
        <v>0</v>
      </c>
      <c r="E288" s="55" t="e">
        <f t="shared" si="6"/>
        <v>#DIV/0!</v>
      </c>
    </row>
    <row r="289" spans="1:5" ht="15" customHeight="1">
      <c r="A289" s="38" t="s">
        <v>349</v>
      </c>
      <c r="B289" s="66" t="s">
        <v>697</v>
      </c>
      <c r="C289" s="4"/>
      <c r="D289" s="11">
        <v>0</v>
      </c>
      <c r="E289" s="55" t="e">
        <f t="shared" si="6"/>
        <v>#DIV/0!</v>
      </c>
    </row>
    <row r="290" spans="1:5" ht="30" customHeight="1">
      <c r="A290" s="213" t="s">
        <v>701</v>
      </c>
      <c r="B290" s="214"/>
      <c r="C290" s="57">
        <f>C291+C302+C313</f>
        <v>450000</v>
      </c>
      <c r="D290" s="127">
        <f>D291+D302+D313</f>
        <v>0</v>
      </c>
      <c r="E290" s="55">
        <f t="shared" si="6"/>
        <v>0</v>
      </c>
    </row>
    <row r="291" spans="1:5" ht="25.5" customHeight="1">
      <c r="A291" s="207" t="s">
        <v>702</v>
      </c>
      <c r="B291" s="208"/>
      <c r="C291" s="5">
        <f>C299</f>
        <v>20000</v>
      </c>
      <c r="D291" s="130">
        <f>D299</f>
        <v>0</v>
      </c>
      <c r="E291" s="55">
        <f t="shared" si="6"/>
        <v>0</v>
      </c>
    </row>
    <row r="292" spans="1:5" ht="25.5" customHeight="1">
      <c r="A292" s="222" t="s">
        <v>1078</v>
      </c>
      <c r="B292" s="223"/>
      <c r="C292" s="58">
        <f>SUM(C293:C298)</f>
        <v>20000</v>
      </c>
      <c r="D292" s="128">
        <f>SUM(D293:D298)</f>
        <v>0</v>
      </c>
      <c r="E292" s="55">
        <f t="shared" si="6"/>
        <v>0</v>
      </c>
    </row>
    <row r="293" spans="1:5" ht="18" customHeight="1">
      <c r="A293" s="211" t="s">
        <v>1054</v>
      </c>
      <c r="B293" s="212"/>
      <c r="C293" s="4">
        <v>10000</v>
      </c>
      <c r="D293" s="11">
        <v>0</v>
      </c>
      <c r="E293" s="55">
        <f t="shared" si="6"/>
        <v>0</v>
      </c>
    </row>
    <row r="294" spans="1:5" ht="18" customHeight="1">
      <c r="A294" s="211" t="s">
        <v>1265</v>
      </c>
      <c r="B294" s="212"/>
      <c r="C294" s="4">
        <v>0</v>
      </c>
      <c r="D294" s="11">
        <v>0</v>
      </c>
      <c r="E294" s="55" t="e">
        <f t="shared" si="6"/>
        <v>#DIV/0!</v>
      </c>
    </row>
    <row r="295" spans="1:5" ht="18" customHeight="1">
      <c r="A295" s="211" t="s">
        <v>1266</v>
      </c>
      <c r="B295" s="212"/>
      <c r="C295" s="4">
        <v>0</v>
      </c>
      <c r="D295" s="11">
        <v>0</v>
      </c>
      <c r="E295" s="55" t="e">
        <f t="shared" si="6"/>
        <v>#DIV/0!</v>
      </c>
    </row>
    <row r="296" spans="1:5" ht="18" customHeight="1">
      <c r="A296" s="211" t="s">
        <v>1273</v>
      </c>
      <c r="B296" s="212"/>
      <c r="C296" s="4">
        <v>10000</v>
      </c>
      <c r="D296" s="11">
        <v>0</v>
      </c>
      <c r="E296" s="55">
        <f t="shared" si="6"/>
        <v>0</v>
      </c>
    </row>
    <row r="297" spans="1:5" ht="18" customHeight="1">
      <c r="A297" s="211" t="s">
        <v>1274</v>
      </c>
      <c r="B297" s="212"/>
      <c r="C297" s="4">
        <v>0</v>
      </c>
      <c r="D297" s="11">
        <v>0</v>
      </c>
      <c r="E297" s="55" t="e">
        <f t="shared" si="6"/>
        <v>#DIV/0!</v>
      </c>
    </row>
    <row r="298" spans="1:5" ht="18" customHeight="1">
      <c r="A298" s="211" t="s">
        <v>1275</v>
      </c>
      <c r="B298" s="212"/>
      <c r="C298" s="4">
        <v>0</v>
      </c>
      <c r="D298" s="11">
        <v>0</v>
      </c>
      <c r="E298" s="55" t="e">
        <f t="shared" si="6"/>
        <v>#DIV/0!</v>
      </c>
    </row>
    <row r="299" spans="1:5" ht="21" customHeight="1">
      <c r="A299" s="38">
        <v>35</v>
      </c>
      <c r="B299" s="3" t="s">
        <v>78</v>
      </c>
      <c r="C299" s="4">
        <f>C300</f>
        <v>20000</v>
      </c>
      <c r="D299" s="11">
        <f>D300</f>
        <v>0</v>
      </c>
      <c r="E299" s="55">
        <f t="shared" si="6"/>
        <v>0</v>
      </c>
    </row>
    <row r="300" spans="1:5" ht="18" customHeight="1">
      <c r="A300" s="38">
        <v>352</v>
      </c>
      <c r="B300" s="3" t="s">
        <v>79</v>
      </c>
      <c r="C300" s="4">
        <v>20000</v>
      </c>
      <c r="D300" s="11">
        <f>SUM(D301:D301)</f>
        <v>0</v>
      </c>
      <c r="E300" s="55">
        <f t="shared" si="6"/>
        <v>0</v>
      </c>
    </row>
    <row r="301" spans="1:5" ht="15" customHeight="1">
      <c r="A301" s="38">
        <v>3523</v>
      </c>
      <c r="B301" s="3" t="s">
        <v>80</v>
      </c>
      <c r="C301" s="4">
        <v>0</v>
      </c>
      <c r="D301" s="11">
        <v>0</v>
      </c>
      <c r="E301" s="55" t="e">
        <f t="shared" si="6"/>
        <v>#DIV/0!</v>
      </c>
    </row>
    <row r="302" spans="1:5" ht="25.5" customHeight="1">
      <c r="A302" s="207" t="s">
        <v>783</v>
      </c>
      <c r="B302" s="208"/>
      <c r="C302" s="5">
        <f>C310</f>
        <v>30000</v>
      </c>
      <c r="D302" s="130">
        <f>D310</f>
        <v>0</v>
      </c>
      <c r="E302" s="55">
        <f t="shared" si="6"/>
        <v>0</v>
      </c>
    </row>
    <row r="303" spans="1:5" ht="25.5" customHeight="1">
      <c r="A303" s="209" t="s">
        <v>1232</v>
      </c>
      <c r="B303" s="210"/>
      <c r="C303" s="58">
        <f>SUM(C304:C309)</f>
        <v>30000</v>
      </c>
      <c r="D303" s="128">
        <f>SUM(D304:D309)</f>
        <v>0</v>
      </c>
      <c r="E303" s="55">
        <f t="shared" si="6"/>
        <v>0</v>
      </c>
    </row>
    <row r="304" spans="1:5" ht="18" customHeight="1">
      <c r="A304" s="211" t="s">
        <v>1054</v>
      </c>
      <c r="B304" s="212"/>
      <c r="C304" s="4">
        <v>30000</v>
      </c>
      <c r="D304" s="11">
        <v>0</v>
      </c>
      <c r="E304" s="55">
        <f t="shared" si="6"/>
        <v>0</v>
      </c>
    </row>
    <row r="305" spans="1:5" ht="18" customHeight="1">
      <c r="A305" s="211" t="s">
        <v>1265</v>
      </c>
      <c r="B305" s="212"/>
      <c r="C305" s="4">
        <v>0</v>
      </c>
      <c r="D305" s="11">
        <v>0</v>
      </c>
      <c r="E305" s="55" t="e">
        <f t="shared" si="6"/>
        <v>#DIV/0!</v>
      </c>
    </row>
    <row r="306" spans="1:5" ht="18" customHeight="1">
      <c r="A306" s="211" t="s">
        <v>1266</v>
      </c>
      <c r="B306" s="212"/>
      <c r="C306" s="4">
        <v>0</v>
      </c>
      <c r="D306" s="11">
        <v>0</v>
      </c>
      <c r="E306" s="55" t="e">
        <f t="shared" si="6"/>
        <v>#DIV/0!</v>
      </c>
    </row>
    <row r="307" spans="1:5" ht="18" customHeight="1">
      <c r="A307" s="211" t="s">
        <v>1273</v>
      </c>
      <c r="B307" s="212"/>
      <c r="C307" s="4">
        <v>0</v>
      </c>
      <c r="D307" s="11">
        <v>0</v>
      </c>
      <c r="E307" s="55" t="e">
        <f t="shared" si="6"/>
        <v>#DIV/0!</v>
      </c>
    </row>
    <row r="308" spans="1:5" ht="18" customHeight="1">
      <c r="A308" s="211" t="s">
        <v>1274</v>
      </c>
      <c r="B308" s="212"/>
      <c r="C308" s="4">
        <v>0</v>
      </c>
      <c r="D308" s="11">
        <v>0</v>
      </c>
      <c r="E308" s="55" t="e">
        <f t="shared" si="6"/>
        <v>#DIV/0!</v>
      </c>
    </row>
    <row r="309" spans="1:5" ht="18" customHeight="1">
      <c r="A309" s="211" t="s">
        <v>1275</v>
      </c>
      <c r="B309" s="212"/>
      <c r="C309" s="4">
        <v>0</v>
      </c>
      <c r="D309" s="11">
        <v>0</v>
      </c>
      <c r="E309" s="55" t="e">
        <f t="shared" si="6"/>
        <v>#DIV/0!</v>
      </c>
    </row>
    <row r="310" spans="1:5" ht="21" customHeight="1">
      <c r="A310" s="38" t="s">
        <v>784</v>
      </c>
      <c r="B310" s="3" t="s">
        <v>569</v>
      </c>
      <c r="C310" s="4">
        <f>C311</f>
        <v>30000</v>
      </c>
      <c r="D310" s="11">
        <f>D311</f>
        <v>0</v>
      </c>
      <c r="E310" s="55">
        <f t="shared" si="6"/>
        <v>0</v>
      </c>
    </row>
    <row r="311" spans="1:5" ht="18" customHeight="1">
      <c r="A311" s="38" t="s">
        <v>785</v>
      </c>
      <c r="B311" s="3" t="s">
        <v>68</v>
      </c>
      <c r="C311" s="4">
        <v>30000</v>
      </c>
      <c r="D311" s="11">
        <f>SUM(D312:D312)</f>
        <v>0</v>
      </c>
      <c r="E311" s="55">
        <f t="shared" si="6"/>
        <v>0</v>
      </c>
    </row>
    <row r="312" spans="1:5" ht="15" customHeight="1">
      <c r="A312" s="38" t="s">
        <v>786</v>
      </c>
      <c r="B312" s="3" t="s">
        <v>787</v>
      </c>
      <c r="C312" s="4"/>
      <c r="D312" s="11">
        <v>0</v>
      </c>
      <c r="E312" s="55" t="e">
        <f t="shared" si="6"/>
        <v>#DIV/0!</v>
      </c>
    </row>
    <row r="313" spans="1:5" ht="25.5" customHeight="1">
      <c r="A313" s="207" t="s">
        <v>1230</v>
      </c>
      <c r="B313" s="208"/>
      <c r="C313" s="5">
        <f>C321</f>
        <v>400000</v>
      </c>
      <c r="D313" s="130">
        <f>D321</f>
        <v>0</v>
      </c>
      <c r="E313" s="55">
        <f t="shared" si="6"/>
        <v>0</v>
      </c>
    </row>
    <row r="314" spans="1:5" ht="25.5" customHeight="1">
      <c r="A314" s="209" t="s">
        <v>1231</v>
      </c>
      <c r="B314" s="210"/>
      <c r="C314" s="58">
        <f>SUM(C315:C320)</f>
        <v>400000</v>
      </c>
      <c r="D314" s="128">
        <f>SUM(D315:D320)</f>
        <v>0</v>
      </c>
      <c r="E314" s="55">
        <f t="shared" si="6"/>
        <v>0</v>
      </c>
    </row>
    <row r="315" spans="1:5" ht="18" customHeight="1">
      <c r="A315" s="211" t="s">
        <v>1054</v>
      </c>
      <c r="B315" s="212"/>
      <c r="C315" s="4">
        <v>400000</v>
      </c>
      <c r="D315" s="11">
        <v>0</v>
      </c>
      <c r="E315" s="55">
        <f t="shared" si="6"/>
        <v>0</v>
      </c>
    </row>
    <row r="316" spans="1:5" ht="18" customHeight="1">
      <c r="A316" s="211" t="s">
        <v>1265</v>
      </c>
      <c r="B316" s="212"/>
      <c r="C316" s="4">
        <v>0</v>
      </c>
      <c r="D316" s="11">
        <v>0</v>
      </c>
      <c r="E316" s="55" t="e">
        <f t="shared" si="6"/>
        <v>#DIV/0!</v>
      </c>
    </row>
    <row r="317" spans="1:5" ht="18" customHeight="1">
      <c r="A317" s="211" t="s">
        <v>1266</v>
      </c>
      <c r="B317" s="212"/>
      <c r="C317" s="4">
        <v>0</v>
      </c>
      <c r="D317" s="11">
        <v>0</v>
      </c>
      <c r="E317" s="55" t="e">
        <f t="shared" si="6"/>
        <v>#DIV/0!</v>
      </c>
    </row>
    <row r="318" spans="1:5" ht="18" customHeight="1">
      <c r="A318" s="211" t="s">
        <v>1273</v>
      </c>
      <c r="B318" s="212"/>
      <c r="C318" s="4">
        <v>0</v>
      </c>
      <c r="D318" s="11">
        <v>0</v>
      </c>
      <c r="E318" s="55" t="e">
        <f t="shared" si="6"/>
        <v>#DIV/0!</v>
      </c>
    </row>
    <row r="319" spans="1:5" ht="18" customHeight="1">
      <c r="A319" s="211" t="s">
        <v>1274</v>
      </c>
      <c r="B319" s="212"/>
      <c r="C319" s="4">
        <v>0</v>
      </c>
      <c r="D319" s="11">
        <v>0</v>
      </c>
      <c r="E319" s="55" t="e">
        <f t="shared" si="6"/>
        <v>#DIV/0!</v>
      </c>
    </row>
    <row r="320" spans="1:5" ht="18" customHeight="1">
      <c r="A320" s="211" t="s">
        <v>1275</v>
      </c>
      <c r="B320" s="212"/>
      <c r="C320" s="4">
        <v>0</v>
      </c>
      <c r="D320" s="11">
        <v>0</v>
      </c>
      <c r="E320" s="55" t="e">
        <f t="shared" si="6"/>
        <v>#DIV/0!</v>
      </c>
    </row>
    <row r="321" spans="1:5" ht="21" customHeight="1">
      <c r="A321" s="38">
        <v>41</v>
      </c>
      <c r="B321" s="3" t="s">
        <v>82</v>
      </c>
      <c r="C321" s="4">
        <f>C322</f>
        <v>400000</v>
      </c>
      <c r="D321" s="11">
        <f>D322</f>
        <v>0</v>
      </c>
      <c r="E321" s="55">
        <f t="shared" si="6"/>
        <v>0</v>
      </c>
    </row>
    <row r="322" spans="1:5" ht="18" customHeight="1">
      <c r="A322" s="38">
        <v>411</v>
      </c>
      <c r="B322" s="3" t="s">
        <v>83</v>
      </c>
      <c r="C322" s="4">
        <v>400000</v>
      </c>
      <c r="D322" s="11">
        <f>D323</f>
        <v>0</v>
      </c>
      <c r="E322" s="55">
        <f t="shared" si="6"/>
        <v>0</v>
      </c>
    </row>
    <row r="323" spans="1:5" ht="15" customHeight="1">
      <c r="A323" s="38">
        <v>4111</v>
      </c>
      <c r="B323" s="3" t="s">
        <v>348</v>
      </c>
      <c r="C323" s="4">
        <v>0</v>
      </c>
      <c r="D323" s="11">
        <v>0</v>
      </c>
      <c r="E323" s="55" t="e">
        <f t="shared" si="6"/>
        <v>#DIV/0!</v>
      </c>
    </row>
    <row r="324" spans="1:5" ht="30" customHeight="1">
      <c r="A324" s="213" t="s">
        <v>1161</v>
      </c>
      <c r="B324" s="214"/>
      <c r="C324" s="57">
        <f>C325+C338+C349</f>
        <v>3900000</v>
      </c>
      <c r="D324" s="127">
        <f>D325+D338+D349</f>
        <v>432598.25</v>
      </c>
      <c r="E324" s="55">
        <f t="shared" si="6"/>
        <v>11.09226282051282</v>
      </c>
    </row>
    <row r="325" spans="1:5" ht="25.5" customHeight="1">
      <c r="A325" s="207" t="s">
        <v>703</v>
      </c>
      <c r="B325" s="208"/>
      <c r="C325" s="5">
        <f>C333</f>
        <v>700000</v>
      </c>
      <c r="D325" s="130">
        <f>D333</f>
        <v>432598.25</v>
      </c>
      <c r="E325" s="55">
        <f t="shared" si="6"/>
        <v>61.799749999999996</v>
      </c>
    </row>
    <row r="326" spans="1:5" ht="25.5" customHeight="1">
      <c r="A326" s="209" t="s">
        <v>1079</v>
      </c>
      <c r="B326" s="210"/>
      <c r="C326" s="58">
        <f>SUM(C327:C332)</f>
        <v>700000</v>
      </c>
      <c r="D326" s="128">
        <f>SUM(D327:D332)</f>
        <v>432598.25</v>
      </c>
      <c r="E326" s="55">
        <f t="shared" si="6"/>
        <v>61.799749999999996</v>
      </c>
    </row>
    <row r="327" spans="1:5" ht="18" customHeight="1">
      <c r="A327" s="211" t="s">
        <v>1054</v>
      </c>
      <c r="B327" s="212"/>
      <c r="C327" s="4">
        <v>80000</v>
      </c>
      <c r="D327" s="11">
        <v>0</v>
      </c>
      <c r="E327" s="55">
        <f aca="true" t="shared" si="7" ref="E327:E390">D327/C327*100</f>
        <v>0</v>
      </c>
    </row>
    <row r="328" spans="1:5" ht="18" customHeight="1">
      <c r="A328" s="211" t="s">
        <v>1265</v>
      </c>
      <c r="B328" s="212"/>
      <c r="C328" s="4">
        <v>0</v>
      </c>
      <c r="D328" s="11">
        <v>0</v>
      </c>
      <c r="E328" s="55" t="e">
        <f t="shared" si="7"/>
        <v>#DIV/0!</v>
      </c>
    </row>
    <row r="329" spans="1:5" ht="18" customHeight="1">
      <c r="A329" s="211" t="s">
        <v>1266</v>
      </c>
      <c r="B329" s="212"/>
      <c r="C329" s="4">
        <v>620000</v>
      </c>
      <c r="D329" s="11">
        <v>432598.25</v>
      </c>
      <c r="E329" s="55">
        <f t="shared" si="7"/>
        <v>69.77391129032257</v>
      </c>
    </row>
    <row r="330" spans="1:5" ht="18" customHeight="1">
      <c r="A330" s="211" t="s">
        <v>1273</v>
      </c>
      <c r="B330" s="212"/>
      <c r="C330" s="4">
        <v>0</v>
      </c>
      <c r="D330" s="11">
        <v>0</v>
      </c>
      <c r="E330" s="55" t="e">
        <f t="shared" si="7"/>
        <v>#DIV/0!</v>
      </c>
    </row>
    <row r="331" spans="1:5" ht="18" customHeight="1">
      <c r="A331" s="211" t="s">
        <v>1274</v>
      </c>
      <c r="B331" s="212"/>
      <c r="C331" s="4">
        <v>0</v>
      </c>
      <c r="D331" s="11">
        <v>0</v>
      </c>
      <c r="E331" s="55" t="e">
        <f t="shared" si="7"/>
        <v>#DIV/0!</v>
      </c>
    </row>
    <row r="332" spans="1:5" ht="18" customHeight="1">
      <c r="A332" s="211" t="s">
        <v>1275</v>
      </c>
      <c r="B332" s="212"/>
      <c r="C332" s="4">
        <v>0</v>
      </c>
      <c r="D332" s="11">
        <v>0</v>
      </c>
      <c r="E332" s="55" t="e">
        <f t="shared" si="7"/>
        <v>#DIV/0!</v>
      </c>
    </row>
    <row r="333" spans="1:5" ht="21" customHeight="1">
      <c r="A333" s="38">
        <v>32</v>
      </c>
      <c r="B333" s="3" t="s">
        <v>282</v>
      </c>
      <c r="C333" s="4">
        <f>C334+C336</f>
        <v>700000</v>
      </c>
      <c r="D333" s="11">
        <f>D334+D336</f>
        <v>432598.25</v>
      </c>
      <c r="E333" s="55">
        <f t="shared" si="7"/>
        <v>61.799749999999996</v>
      </c>
    </row>
    <row r="334" spans="1:5" ht="18" customHeight="1">
      <c r="A334" s="38">
        <v>322</v>
      </c>
      <c r="B334" s="3" t="s">
        <v>71</v>
      </c>
      <c r="C334" s="4">
        <v>200000</v>
      </c>
      <c r="D334" s="11">
        <f>D335</f>
        <v>33583</v>
      </c>
      <c r="E334" s="55">
        <f t="shared" si="7"/>
        <v>16.7915</v>
      </c>
    </row>
    <row r="335" spans="1:5" ht="15" customHeight="1">
      <c r="A335" s="38">
        <v>3224</v>
      </c>
      <c r="B335" s="3" t="s">
        <v>81</v>
      </c>
      <c r="C335" s="4"/>
      <c r="D335" s="11">
        <v>33583</v>
      </c>
      <c r="E335" s="55" t="e">
        <f t="shared" si="7"/>
        <v>#DIV/0!</v>
      </c>
    </row>
    <row r="336" spans="1:5" ht="18" customHeight="1">
      <c r="A336" s="38">
        <v>323</v>
      </c>
      <c r="B336" s="3" t="s">
        <v>73</v>
      </c>
      <c r="C336" s="4">
        <v>500000</v>
      </c>
      <c r="D336" s="11">
        <f>SUM(D337:D337)</f>
        <v>399015.25</v>
      </c>
      <c r="E336" s="55">
        <f t="shared" si="7"/>
        <v>79.80305</v>
      </c>
    </row>
    <row r="337" spans="1:5" ht="15" customHeight="1">
      <c r="A337" s="38">
        <v>3232</v>
      </c>
      <c r="B337" s="3" t="s">
        <v>616</v>
      </c>
      <c r="C337" s="4"/>
      <c r="D337" s="11">
        <v>399015.25</v>
      </c>
      <c r="E337" s="55" t="e">
        <f t="shared" si="7"/>
        <v>#DIV/0!</v>
      </c>
    </row>
    <row r="338" spans="1:5" ht="25.5" customHeight="1">
      <c r="A338" s="207" t="s">
        <v>704</v>
      </c>
      <c r="B338" s="208"/>
      <c r="C338" s="5">
        <f>C346</f>
        <v>1000000</v>
      </c>
      <c r="D338" s="130">
        <f>D346</f>
        <v>0</v>
      </c>
      <c r="E338" s="55">
        <f t="shared" si="7"/>
        <v>0</v>
      </c>
    </row>
    <row r="339" spans="1:5" ht="25.5" customHeight="1">
      <c r="A339" s="209" t="s">
        <v>1080</v>
      </c>
      <c r="B339" s="210"/>
      <c r="C339" s="58">
        <f>SUM(C340:C345)</f>
        <v>1000000</v>
      </c>
      <c r="D339" s="128">
        <f>SUM(D340:D345)</f>
        <v>0</v>
      </c>
      <c r="E339" s="55">
        <f t="shared" si="7"/>
        <v>0</v>
      </c>
    </row>
    <row r="340" spans="1:5" ht="18" customHeight="1">
      <c r="A340" s="211" t="s">
        <v>1054</v>
      </c>
      <c r="B340" s="212"/>
      <c r="C340" s="4">
        <f>69550+600450</f>
        <v>670000</v>
      </c>
      <c r="D340" s="11">
        <v>0</v>
      </c>
      <c r="E340" s="55">
        <f t="shared" si="7"/>
        <v>0</v>
      </c>
    </row>
    <row r="341" spans="1:5" ht="18" customHeight="1">
      <c r="A341" s="211" t="s">
        <v>1265</v>
      </c>
      <c r="B341" s="212"/>
      <c r="C341" s="4">
        <v>0</v>
      </c>
      <c r="D341" s="11">
        <v>0</v>
      </c>
      <c r="E341" s="55" t="e">
        <f t="shared" si="7"/>
        <v>#DIV/0!</v>
      </c>
    </row>
    <row r="342" spans="1:5" ht="18" customHeight="1">
      <c r="A342" s="211" t="s">
        <v>1266</v>
      </c>
      <c r="B342" s="212"/>
      <c r="C342" s="4">
        <v>300000</v>
      </c>
      <c r="D342" s="11">
        <v>0</v>
      </c>
      <c r="E342" s="55">
        <f t="shared" si="7"/>
        <v>0</v>
      </c>
    </row>
    <row r="343" spans="1:5" ht="18" customHeight="1">
      <c r="A343" s="211" t="s">
        <v>1273</v>
      </c>
      <c r="B343" s="212"/>
      <c r="C343" s="4">
        <v>0</v>
      </c>
      <c r="D343" s="11">
        <v>0</v>
      </c>
      <c r="E343" s="55" t="e">
        <f t="shared" si="7"/>
        <v>#DIV/0!</v>
      </c>
    </row>
    <row r="344" spans="1:5" ht="18" customHeight="1">
      <c r="A344" s="211" t="s">
        <v>1274</v>
      </c>
      <c r="B344" s="212"/>
      <c r="C344" s="4">
        <v>0</v>
      </c>
      <c r="D344" s="11">
        <v>0</v>
      </c>
      <c r="E344" s="55" t="e">
        <f t="shared" si="7"/>
        <v>#DIV/0!</v>
      </c>
    </row>
    <row r="345" spans="1:5" ht="18" customHeight="1">
      <c r="A345" s="211" t="s">
        <v>1275</v>
      </c>
      <c r="B345" s="212"/>
      <c r="C345" s="4">
        <v>30000</v>
      </c>
      <c r="D345" s="11">
        <v>0</v>
      </c>
      <c r="E345" s="55">
        <f t="shared" si="7"/>
        <v>0</v>
      </c>
    </row>
    <row r="346" spans="1:5" ht="21" customHeight="1">
      <c r="A346" s="38">
        <v>41</v>
      </c>
      <c r="B346" s="3" t="s">
        <v>82</v>
      </c>
      <c r="C346" s="4">
        <f>C347</f>
        <v>1000000</v>
      </c>
      <c r="D346" s="11">
        <f>D347</f>
        <v>0</v>
      </c>
      <c r="E346" s="55">
        <f t="shared" si="7"/>
        <v>0</v>
      </c>
    </row>
    <row r="347" spans="1:5" ht="18" customHeight="1">
      <c r="A347" s="38">
        <v>411</v>
      </c>
      <c r="B347" s="3" t="s">
        <v>83</v>
      </c>
      <c r="C347" s="4">
        <v>1000000</v>
      </c>
      <c r="D347" s="11">
        <f>D348</f>
        <v>0</v>
      </c>
      <c r="E347" s="55">
        <f t="shared" si="7"/>
        <v>0</v>
      </c>
    </row>
    <row r="348" spans="1:5" ht="15" customHeight="1">
      <c r="A348" s="38">
        <v>4111</v>
      </c>
      <c r="B348" s="3" t="s">
        <v>348</v>
      </c>
      <c r="C348" s="4">
        <v>0</v>
      </c>
      <c r="D348" s="11">
        <v>0</v>
      </c>
      <c r="E348" s="55" t="e">
        <f t="shared" si="7"/>
        <v>#DIV/0!</v>
      </c>
    </row>
    <row r="349" spans="1:5" ht="25.5" customHeight="1">
      <c r="A349" s="207" t="s">
        <v>705</v>
      </c>
      <c r="B349" s="208"/>
      <c r="C349" s="5">
        <f>C357</f>
        <v>2200000</v>
      </c>
      <c r="D349" s="130">
        <f>D357</f>
        <v>0</v>
      </c>
      <c r="E349" s="55">
        <f t="shared" si="7"/>
        <v>0</v>
      </c>
    </row>
    <row r="350" spans="1:5" ht="25.5" customHeight="1">
      <c r="A350" s="209" t="s">
        <v>1081</v>
      </c>
      <c r="B350" s="210"/>
      <c r="C350" s="58">
        <f>SUM(C351:C356)</f>
        <v>2200000</v>
      </c>
      <c r="D350" s="128">
        <f>SUM(D351:D356)</f>
        <v>0</v>
      </c>
      <c r="E350" s="55">
        <f t="shared" si="7"/>
        <v>0</v>
      </c>
    </row>
    <row r="351" spans="1:5" ht="18" customHeight="1">
      <c r="A351" s="211" t="s">
        <v>1054</v>
      </c>
      <c r="B351" s="212"/>
      <c r="C351" s="4">
        <v>200000</v>
      </c>
      <c r="D351" s="11">
        <v>0</v>
      </c>
      <c r="E351" s="55">
        <f t="shared" si="7"/>
        <v>0</v>
      </c>
    </row>
    <row r="352" spans="1:5" ht="18" customHeight="1">
      <c r="A352" s="211" t="s">
        <v>1265</v>
      </c>
      <c r="B352" s="212"/>
      <c r="C352" s="4">
        <v>0</v>
      </c>
      <c r="D352" s="11">
        <v>0</v>
      </c>
      <c r="E352" s="55" t="e">
        <f t="shared" si="7"/>
        <v>#DIV/0!</v>
      </c>
    </row>
    <row r="353" spans="1:5" ht="18" customHeight="1">
      <c r="A353" s="211" t="s">
        <v>1266</v>
      </c>
      <c r="B353" s="212"/>
      <c r="C353" s="4">
        <v>2000000</v>
      </c>
      <c r="D353" s="11">
        <v>0</v>
      </c>
      <c r="E353" s="55">
        <f t="shared" si="7"/>
        <v>0</v>
      </c>
    </row>
    <row r="354" spans="1:5" ht="18" customHeight="1">
      <c r="A354" s="211" t="s">
        <v>1273</v>
      </c>
      <c r="B354" s="212"/>
      <c r="C354" s="4">
        <v>0</v>
      </c>
      <c r="D354" s="11">
        <v>0</v>
      </c>
      <c r="E354" s="55" t="e">
        <f t="shared" si="7"/>
        <v>#DIV/0!</v>
      </c>
    </row>
    <row r="355" spans="1:5" ht="18" customHeight="1">
      <c r="A355" s="211" t="s">
        <v>1274</v>
      </c>
      <c r="B355" s="212"/>
      <c r="C355" s="4">
        <v>0</v>
      </c>
      <c r="D355" s="11">
        <v>0</v>
      </c>
      <c r="E355" s="55" t="e">
        <f t="shared" si="7"/>
        <v>#DIV/0!</v>
      </c>
    </row>
    <row r="356" spans="1:5" ht="18" customHeight="1">
      <c r="A356" s="211" t="s">
        <v>1275</v>
      </c>
      <c r="B356" s="212"/>
      <c r="C356" s="4">
        <v>0</v>
      </c>
      <c r="D356" s="11">
        <v>0</v>
      </c>
      <c r="E356" s="55" t="e">
        <f t="shared" si="7"/>
        <v>#DIV/0!</v>
      </c>
    </row>
    <row r="357" spans="1:5" ht="21" customHeight="1">
      <c r="A357" s="38">
        <v>42</v>
      </c>
      <c r="B357" s="3" t="s">
        <v>84</v>
      </c>
      <c r="C357" s="4">
        <f>C358</f>
        <v>2200000</v>
      </c>
      <c r="D357" s="11">
        <f>D358</f>
        <v>0</v>
      </c>
      <c r="E357" s="55">
        <f t="shared" si="7"/>
        <v>0</v>
      </c>
    </row>
    <row r="358" spans="1:5" ht="18" customHeight="1">
      <c r="A358" s="38">
        <v>421</v>
      </c>
      <c r="B358" s="3" t="s">
        <v>85</v>
      </c>
      <c r="C358" s="4">
        <v>2200000</v>
      </c>
      <c r="D358" s="11">
        <f>D359</f>
        <v>0</v>
      </c>
      <c r="E358" s="55">
        <f t="shared" si="7"/>
        <v>0</v>
      </c>
    </row>
    <row r="359" spans="1:5" ht="15" customHeight="1">
      <c r="A359" s="38">
        <v>4213</v>
      </c>
      <c r="B359" s="3" t="s">
        <v>617</v>
      </c>
      <c r="C359" s="4"/>
      <c r="D359" s="11">
        <v>0</v>
      </c>
      <c r="E359" s="55" t="e">
        <f t="shared" si="7"/>
        <v>#DIV/0!</v>
      </c>
    </row>
    <row r="360" spans="1:5" ht="30" customHeight="1">
      <c r="A360" s="213" t="s">
        <v>706</v>
      </c>
      <c r="B360" s="214"/>
      <c r="C360" s="57">
        <f>C361+C372+C383+C394+C405+C416+C427</f>
        <v>7582500</v>
      </c>
      <c r="D360" s="127">
        <f>D361+D372+D383+D394+D405+D416+D427</f>
        <v>2079734.1800000002</v>
      </c>
      <c r="E360" s="55">
        <f t="shared" si="7"/>
        <v>27.42808018463568</v>
      </c>
    </row>
    <row r="361" spans="1:5" ht="25.5" customHeight="1">
      <c r="A361" s="207" t="s">
        <v>707</v>
      </c>
      <c r="B361" s="208"/>
      <c r="C361" s="5">
        <f>C369</f>
        <v>50000</v>
      </c>
      <c r="D361" s="130">
        <f>D369</f>
        <v>0</v>
      </c>
      <c r="E361" s="55">
        <f t="shared" si="7"/>
        <v>0</v>
      </c>
    </row>
    <row r="362" spans="1:5" ht="25.5" customHeight="1">
      <c r="A362" s="209" t="s">
        <v>1082</v>
      </c>
      <c r="B362" s="210"/>
      <c r="C362" s="58">
        <f>SUM(C363:C368)</f>
        <v>50000</v>
      </c>
      <c r="D362" s="128">
        <f>SUM(D363:D368)</f>
        <v>0</v>
      </c>
      <c r="E362" s="55">
        <f t="shared" si="7"/>
        <v>0</v>
      </c>
    </row>
    <row r="363" spans="1:5" ht="18" customHeight="1">
      <c r="A363" s="211" t="s">
        <v>1054</v>
      </c>
      <c r="B363" s="212"/>
      <c r="C363" s="4">
        <v>40000</v>
      </c>
      <c r="D363" s="11">
        <v>0</v>
      </c>
      <c r="E363" s="55">
        <f t="shared" si="7"/>
        <v>0</v>
      </c>
    </row>
    <row r="364" spans="1:5" ht="18" customHeight="1">
      <c r="A364" s="211" t="s">
        <v>1265</v>
      </c>
      <c r="B364" s="212"/>
      <c r="C364" s="4">
        <v>0</v>
      </c>
      <c r="D364" s="11">
        <v>0</v>
      </c>
      <c r="E364" s="55" t="e">
        <f t="shared" si="7"/>
        <v>#DIV/0!</v>
      </c>
    </row>
    <row r="365" spans="1:5" ht="18" customHeight="1">
      <c r="A365" s="211" t="s">
        <v>1266</v>
      </c>
      <c r="B365" s="212"/>
      <c r="C365" s="4">
        <v>10000</v>
      </c>
      <c r="D365" s="11">
        <v>0</v>
      </c>
      <c r="E365" s="55">
        <f t="shared" si="7"/>
        <v>0</v>
      </c>
    </row>
    <row r="366" spans="1:5" ht="18" customHeight="1">
      <c r="A366" s="211" t="s">
        <v>1273</v>
      </c>
      <c r="B366" s="212"/>
      <c r="C366" s="4">
        <v>0</v>
      </c>
      <c r="D366" s="11">
        <v>0</v>
      </c>
      <c r="E366" s="55" t="e">
        <f t="shared" si="7"/>
        <v>#DIV/0!</v>
      </c>
    </row>
    <row r="367" spans="1:5" ht="18" customHeight="1">
      <c r="A367" s="211" t="s">
        <v>1274</v>
      </c>
      <c r="B367" s="212"/>
      <c r="C367" s="4">
        <v>0</v>
      </c>
      <c r="D367" s="11">
        <v>0</v>
      </c>
      <c r="E367" s="55" t="e">
        <f t="shared" si="7"/>
        <v>#DIV/0!</v>
      </c>
    </row>
    <row r="368" spans="1:5" ht="18" customHeight="1">
      <c r="A368" s="211" t="s">
        <v>1275</v>
      </c>
      <c r="B368" s="212"/>
      <c r="C368" s="4">
        <v>0</v>
      </c>
      <c r="D368" s="11">
        <v>0</v>
      </c>
      <c r="E368" s="55" t="e">
        <f t="shared" si="7"/>
        <v>#DIV/0!</v>
      </c>
    </row>
    <row r="369" spans="1:5" ht="21" customHeight="1">
      <c r="A369" s="38">
        <v>32</v>
      </c>
      <c r="B369" s="3" t="s">
        <v>282</v>
      </c>
      <c r="C369" s="4">
        <f>C370</f>
        <v>50000</v>
      </c>
      <c r="D369" s="11">
        <f>D370</f>
        <v>0</v>
      </c>
      <c r="E369" s="55">
        <f t="shared" si="7"/>
        <v>0</v>
      </c>
    </row>
    <row r="370" spans="1:5" ht="18" customHeight="1">
      <c r="A370" s="38">
        <v>323</v>
      </c>
      <c r="B370" s="3" t="s">
        <v>73</v>
      </c>
      <c r="C370" s="4">
        <v>50000</v>
      </c>
      <c r="D370" s="11">
        <f>D371</f>
        <v>0</v>
      </c>
      <c r="E370" s="55">
        <f t="shared" si="7"/>
        <v>0</v>
      </c>
    </row>
    <row r="371" spans="1:5" ht="15" customHeight="1">
      <c r="A371" s="38">
        <v>3232</v>
      </c>
      <c r="B371" s="3" t="s">
        <v>223</v>
      </c>
      <c r="C371" s="4"/>
      <c r="D371" s="11">
        <v>0</v>
      </c>
      <c r="E371" s="55" t="e">
        <f t="shared" si="7"/>
        <v>#DIV/0!</v>
      </c>
    </row>
    <row r="372" spans="1:5" ht="25.5" customHeight="1">
      <c r="A372" s="220" t="s">
        <v>1233</v>
      </c>
      <c r="B372" s="221"/>
      <c r="C372" s="5">
        <f>C380</f>
        <v>2000000</v>
      </c>
      <c r="D372" s="130">
        <f>D380</f>
        <v>0</v>
      </c>
      <c r="E372" s="55">
        <f t="shared" si="7"/>
        <v>0</v>
      </c>
    </row>
    <row r="373" spans="1:5" ht="25.5" customHeight="1">
      <c r="A373" s="209" t="s">
        <v>1083</v>
      </c>
      <c r="B373" s="210"/>
      <c r="C373" s="58">
        <f>SUM(C374:C379)</f>
        <v>2000000</v>
      </c>
      <c r="D373" s="128">
        <f>SUM(D374:D379)</f>
        <v>0</v>
      </c>
      <c r="E373" s="55">
        <f t="shared" si="7"/>
        <v>0</v>
      </c>
    </row>
    <row r="374" spans="1:5" ht="18" customHeight="1">
      <c r="A374" s="211" t="s">
        <v>1054</v>
      </c>
      <c r="B374" s="212"/>
      <c r="C374" s="4">
        <v>400000</v>
      </c>
      <c r="D374" s="11">
        <v>0</v>
      </c>
      <c r="E374" s="55">
        <f t="shared" si="7"/>
        <v>0</v>
      </c>
    </row>
    <row r="375" spans="1:5" ht="18" customHeight="1">
      <c r="A375" s="211" t="s">
        <v>1265</v>
      </c>
      <c r="B375" s="212"/>
      <c r="C375" s="4">
        <v>0</v>
      </c>
      <c r="D375" s="11">
        <v>0</v>
      </c>
      <c r="E375" s="55" t="e">
        <f t="shared" si="7"/>
        <v>#DIV/0!</v>
      </c>
    </row>
    <row r="376" spans="1:5" ht="18" customHeight="1">
      <c r="A376" s="211" t="s">
        <v>1266</v>
      </c>
      <c r="B376" s="212"/>
      <c r="C376" s="4">
        <v>0</v>
      </c>
      <c r="D376" s="11">
        <v>0</v>
      </c>
      <c r="E376" s="55" t="e">
        <f t="shared" si="7"/>
        <v>#DIV/0!</v>
      </c>
    </row>
    <row r="377" spans="1:5" ht="18" customHeight="1">
      <c r="A377" s="211" t="s">
        <v>1273</v>
      </c>
      <c r="B377" s="212"/>
      <c r="C377" s="4">
        <v>1600000</v>
      </c>
      <c r="D377" s="11">
        <v>0</v>
      </c>
      <c r="E377" s="55">
        <f t="shared" si="7"/>
        <v>0</v>
      </c>
    </row>
    <row r="378" spans="1:5" ht="18" customHeight="1">
      <c r="A378" s="211" t="s">
        <v>1274</v>
      </c>
      <c r="B378" s="212"/>
      <c r="C378" s="4">
        <v>0</v>
      </c>
      <c r="D378" s="11">
        <v>0</v>
      </c>
      <c r="E378" s="55" t="e">
        <f t="shared" si="7"/>
        <v>#DIV/0!</v>
      </c>
    </row>
    <row r="379" spans="1:5" ht="18" customHeight="1">
      <c r="A379" s="211" t="s">
        <v>1275</v>
      </c>
      <c r="B379" s="212"/>
      <c r="C379" s="4">
        <v>0</v>
      </c>
      <c r="D379" s="11">
        <v>0</v>
      </c>
      <c r="E379" s="55" t="e">
        <f t="shared" si="7"/>
        <v>#DIV/0!</v>
      </c>
    </row>
    <row r="380" spans="1:5" ht="21" customHeight="1">
      <c r="A380" s="38">
        <v>38</v>
      </c>
      <c r="B380" s="3" t="s">
        <v>6</v>
      </c>
      <c r="C380" s="4">
        <f>C381</f>
        <v>2000000</v>
      </c>
      <c r="D380" s="11">
        <f>D381</f>
        <v>0</v>
      </c>
      <c r="E380" s="55">
        <f t="shared" si="7"/>
        <v>0</v>
      </c>
    </row>
    <row r="381" spans="1:5" ht="18" customHeight="1">
      <c r="A381" s="38">
        <v>386</v>
      </c>
      <c r="B381" s="3" t="s">
        <v>86</v>
      </c>
      <c r="C381" s="4">
        <v>2000000</v>
      </c>
      <c r="D381" s="11">
        <f>D382</f>
        <v>0</v>
      </c>
      <c r="E381" s="55">
        <f t="shared" si="7"/>
        <v>0</v>
      </c>
    </row>
    <row r="382" spans="1:5" ht="15" customHeight="1">
      <c r="A382" s="38">
        <v>3861</v>
      </c>
      <c r="B382" s="3" t="s">
        <v>618</v>
      </c>
      <c r="C382" s="4">
        <v>0</v>
      </c>
      <c r="D382" s="11">
        <v>0</v>
      </c>
      <c r="E382" s="55" t="e">
        <f t="shared" si="7"/>
        <v>#DIV/0!</v>
      </c>
    </row>
    <row r="383" spans="1:5" ht="25.5" customHeight="1">
      <c r="A383" s="219" t="s">
        <v>1235</v>
      </c>
      <c r="B383" s="208"/>
      <c r="C383" s="5">
        <f>C391</f>
        <v>20000</v>
      </c>
      <c r="D383" s="130">
        <f>D391</f>
        <v>1068.36</v>
      </c>
      <c r="E383" s="55">
        <f t="shared" si="7"/>
        <v>5.341799999999999</v>
      </c>
    </row>
    <row r="384" spans="1:5" ht="25.5" customHeight="1">
      <c r="A384" s="209" t="s">
        <v>1084</v>
      </c>
      <c r="B384" s="210"/>
      <c r="C384" s="58">
        <f>SUM(C385:C390)</f>
        <v>20000</v>
      </c>
      <c r="D384" s="128">
        <f>SUM(D385:D390)</f>
        <v>1068.36</v>
      </c>
      <c r="E384" s="55">
        <f t="shared" si="7"/>
        <v>5.341799999999999</v>
      </c>
    </row>
    <row r="385" spans="1:5" ht="18" customHeight="1">
      <c r="A385" s="211" t="s">
        <v>1054</v>
      </c>
      <c r="B385" s="212"/>
      <c r="C385" s="4">
        <v>20000</v>
      </c>
      <c r="D385" s="11">
        <v>1068.36</v>
      </c>
      <c r="E385" s="55">
        <f t="shared" si="7"/>
        <v>5.341799999999999</v>
      </c>
    </row>
    <row r="386" spans="1:5" ht="18" customHeight="1">
      <c r="A386" s="211" t="s">
        <v>1265</v>
      </c>
      <c r="B386" s="212"/>
      <c r="C386" s="4">
        <v>0</v>
      </c>
      <c r="D386" s="11">
        <v>0</v>
      </c>
      <c r="E386" s="55" t="e">
        <f t="shared" si="7"/>
        <v>#DIV/0!</v>
      </c>
    </row>
    <row r="387" spans="1:5" ht="18" customHeight="1">
      <c r="A387" s="211" t="s">
        <v>1266</v>
      </c>
      <c r="B387" s="212"/>
      <c r="C387" s="4">
        <v>0</v>
      </c>
      <c r="D387" s="11">
        <v>0</v>
      </c>
      <c r="E387" s="55" t="e">
        <f t="shared" si="7"/>
        <v>#DIV/0!</v>
      </c>
    </row>
    <row r="388" spans="1:5" ht="18" customHeight="1">
      <c r="A388" s="211" t="s">
        <v>1273</v>
      </c>
      <c r="B388" s="212"/>
      <c r="C388" s="4">
        <v>0</v>
      </c>
      <c r="D388" s="11">
        <v>0</v>
      </c>
      <c r="E388" s="55" t="e">
        <f t="shared" si="7"/>
        <v>#DIV/0!</v>
      </c>
    </row>
    <row r="389" spans="1:5" ht="18" customHeight="1">
      <c r="A389" s="211" t="s">
        <v>1274</v>
      </c>
      <c r="B389" s="212"/>
      <c r="C389" s="4">
        <v>0</v>
      </c>
      <c r="D389" s="11">
        <v>0</v>
      </c>
      <c r="E389" s="55" t="e">
        <f t="shared" si="7"/>
        <v>#DIV/0!</v>
      </c>
    </row>
    <row r="390" spans="1:5" ht="18" customHeight="1">
      <c r="A390" s="211" t="s">
        <v>1275</v>
      </c>
      <c r="B390" s="212"/>
      <c r="C390" s="4">
        <v>0</v>
      </c>
      <c r="D390" s="11">
        <v>0</v>
      </c>
      <c r="E390" s="55" t="e">
        <f t="shared" si="7"/>
        <v>#DIV/0!</v>
      </c>
    </row>
    <row r="391" spans="1:5" ht="21" customHeight="1">
      <c r="A391" s="38">
        <v>41</v>
      </c>
      <c r="B391" s="3" t="s">
        <v>82</v>
      </c>
      <c r="C391" s="4">
        <f>C392</f>
        <v>20000</v>
      </c>
      <c r="D391" s="11">
        <f>D392</f>
        <v>1068.36</v>
      </c>
      <c r="E391" s="55">
        <f aca="true" t="shared" si="8" ref="E391:E454">D391/C391*100</f>
        <v>5.341799999999999</v>
      </c>
    </row>
    <row r="392" spans="1:5" ht="18" customHeight="1">
      <c r="A392" s="38">
        <v>411</v>
      </c>
      <c r="B392" s="3" t="s">
        <v>83</v>
      </c>
      <c r="C392" s="4">
        <v>20000</v>
      </c>
      <c r="D392" s="11">
        <f>D393</f>
        <v>1068.36</v>
      </c>
      <c r="E392" s="55">
        <f t="shared" si="8"/>
        <v>5.341799999999999</v>
      </c>
    </row>
    <row r="393" spans="1:5" ht="15" customHeight="1">
      <c r="A393" s="38">
        <v>4111</v>
      </c>
      <c r="B393" s="3" t="s">
        <v>708</v>
      </c>
      <c r="C393" s="4">
        <v>0</v>
      </c>
      <c r="D393" s="11">
        <v>1068.36</v>
      </c>
      <c r="E393" s="55" t="e">
        <f t="shared" si="8"/>
        <v>#DIV/0!</v>
      </c>
    </row>
    <row r="394" spans="1:5" ht="25.5" customHeight="1">
      <c r="A394" s="207" t="s">
        <v>709</v>
      </c>
      <c r="B394" s="208"/>
      <c r="C394" s="5">
        <f>C402</f>
        <v>10000</v>
      </c>
      <c r="D394" s="130">
        <f>D402</f>
        <v>0</v>
      </c>
      <c r="E394" s="55">
        <f t="shared" si="8"/>
        <v>0</v>
      </c>
    </row>
    <row r="395" spans="1:5" ht="25.5" customHeight="1">
      <c r="A395" s="209" t="s">
        <v>1085</v>
      </c>
      <c r="B395" s="210"/>
      <c r="C395" s="58">
        <f>SUM(C396:C401)</f>
        <v>10000</v>
      </c>
      <c r="D395" s="128">
        <f>SUM(D396:D401)</f>
        <v>0</v>
      </c>
      <c r="E395" s="55">
        <f t="shared" si="8"/>
        <v>0</v>
      </c>
    </row>
    <row r="396" spans="1:5" ht="18" customHeight="1">
      <c r="A396" s="211" t="s">
        <v>1054</v>
      </c>
      <c r="B396" s="212"/>
      <c r="C396" s="4">
        <v>10000</v>
      </c>
      <c r="D396" s="11">
        <v>0</v>
      </c>
      <c r="E396" s="55">
        <f t="shared" si="8"/>
        <v>0</v>
      </c>
    </row>
    <row r="397" spans="1:5" ht="18" customHeight="1">
      <c r="A397" s="211" t="s">
        <v>1265</v>
      </c>
      <c r="B397" s="212"/>
      <c r="C397" s="4">
        <v>0</v>
      </c>
      <c r="D397" s="11">
        <v>0</v>
      </c>
      <c r="E397" s="55" t="e">
        <f t="shared" si="8"/>
        <v>#DIV/0!</v>
      </c>
    </row>
    <row r="398" spans="1:5" ht="18" customHeight="1">
      <c r="A398" s="211" t="s">
        <v>1266</v>
      </c>
      <c r="B398" s="212"/>
      <c r="C398" s="4">
        <v>0</v>
      </c>
      <c r="D398" s="11">
        <v>0</v>
      </c>
      <c r="E398" s="55" t="e">
        <f t="shared" si="8"/>
        <v>#DIV/0!</v>
      </c>
    </row>
    <row r="399" spans="1:5" ht="18" customHeight="1">
      <c r="A399" s="211" t="s">
        <v>1273</v>
      </c>
      <c r="B399" s="212"/>
      <c r="C399" s="4">
        <v>0</v>
      </c>
      <c r="D399" s="11">
        <v>0</v>
      </c>
      <c r="E399" s="55" t="e">
        <f t="shared" si="8"/>
        <v>#DIV/0!</v>
      </c>
    </row>
    <row r="400" spans="1:5" ht="18" customHeight="1">
      <c r="A400" s="211" t="s">
        <v>1274</v>
      </c>
      <c r="B400" s="212"/>
      <c r="C400" s="4">
        <v>0</v>
      </c>
      <c r="D400" s="11">
        <v>0</v>
      </c>
      <c r="E400" s="55" t="e">
        <f t="shared" si="8"/>
        <v>#DIV/0!</v>
      </c>
    </row>
    <row r="401" spans="1:5" ht="18" customHeight="1">
      <c r="A401" s="211" t="s">
        <v>1275</v>
      </c>
      <c r="B401" s="212"/>
      <c r="C401" s="4">
        <v>0</v>
      </c>
      <c r="D401" s="11">
        <v>0</v>
      </c>
      <c r="E401" s="55" t="e">
        <f t="shared" si="8"/>
        <v>#DIV/0!</v>
      </c>
    </row>
    <row r="402" spans="1:5" ht="21" customHeight="1">
      <c r="A402" s="38">
        <v>32</v>
      </c>
      <c r="B402" s="3" t="s">
        <v>282</v>
      </c>
      <c r="C402" s="4">
        <f>C403</f>
        <v>10000</v>
      </c>
      <c r="D402" s="11">
        <f>D403</f>
        <v>0</v>
      </c>
      <c r="E402" s="55">
        <f t="shared" si="8"/>
        <v>0</v>
      </c>
    </row>
    <row r="403" spans="1:5" ht="18" customHeight="1">
      <c r="A403" s="38">
        <v>323</v>
      </c>
      <c r="B403" s="3" t="s">
        <v>73</v>
      </c>
      <c r="C403" s="4">
        <v>10000</v>
      </c>
      <c r="D403" s="11">
        <f>D404</f>
        <v>0</v>
      </c>
      <c r="E403" s="55">
        <f t="shared" si="8"/>
        <v>0</v>
      </c>
    </row>
    <row r="404" spans="1:5" ht="15" customHeight="1">
      <c r="A404" s="38">
        <v>3232</v>
      </c>
      <c r="B404" s="3" t="s">
        <v>148</v>
      </c>
      <c r="C404" s="4">
        <v>0</v>
      </c>
      <c r="D404" s="11">
        <v>0</v>
      </c>
      <c r="E404" s="55" t="e">
        <f t="shared" si="8"/>
        <v>#DIV/0!</v>
      </c>
    </row>
    <row r="405" spans="1:5" ht="25.5" customHeight="1">
      <c r="A405" s="220" t="s">
        <v>1087</v>
      </c>
      <c r="B405" s="221"/>
      <c r="C405" s="5">
        <f>C413</f>
        <v>1610000</v>
      </c>
      <c r="D405" s="130">
        <f>D413</f>
        <v>597302.02</v>
      </c>
      <c r="E405" s="55">
        <f t="shared" si="8"/>
        <v>37.09950434782609</v>
      </c>
    </row>
    <row r="406" spans="1:5" ht="25.5" customHeight="1">
      <c r="A406" s="209" t="s">
        <v>1086</v>
      </c>
      <c r="B406" s="210"/>
      <c r="C406" s="58">
        <f>SUM(C407:C412)</f>
        <v>1610000</v>
      </c>
      <c r="D406" s="128">
        <f>SUM(D407:D412)</f>
        <v>597302.02</v>
      </c>
      <c r="E406" s="55">
        <f t="shared" si="8"/>
        <v>37.09950434782609</v>
      </c>
    </row>
    <row r="407" spans="1:5" ht="18" customHeight="1">
      <c r="A407" s="211" t="s">
        <v>1054</v>
      </c>
      <c r="B407" s="212"/>
      <c r="C407" s="4">
        <v>200000</v>
      </c>
      <c r="D407" s="11">
        <v>0</v>
      </c>
      <c r="E407" s="55">
        <f t="shared" si="8"/>
        <v>0</v>
      </c>
    </row>
    <row r="408" spans="1:5" ht="18" customHeight="1">
      <c r="A408" s="211" t="s">
        <v>1265</v>
      </c>
      <c r="B408" s="212"/>
      <c r="C408" s="4">
        <v>0</v>
      </c>
      <c r="D408" s="11">
        <v>0</v>
      </c>
      <c r="E408" s="55" t="e">
        <f t="shared" si="8"/>
        <v>#DIV/0!</v>
      </c>
    </row>
    <row r="409" spans="1:5" ht="18" customHeight="1">
      <c r="A409" s="211" t="s">
        <v>1266</v>
      </c>
      <c r="B409" s="212"/>
      <c r="C409" s="4">
        <v>0</v>
      </c>
      <c r="D409" s="11">
        <v>0</v>
      </c>
      <c r="E409" s="55" t="e">
        <f t="shared" si="8"/>
        <v>#DIV/0!</v>
      </c>
    </row>
    <row r="410" spans="1:5" ht="18" customHeight="1">
      <c r="A410" s="211" t="s">
        <v>1273</v>
      </c>
      <c r="B410" s="212"/>
      <c r="C410" s="4">
        <v>1410000</v>
      </c>
      <c r="D410" s="11">
        <v>597302.02</v>
      </c>
      <c r="E410" s="55">
        <f t="shared" si="8"/>
        <v>42.361845390070926</v>
      </c>
    </row>
    <row r="411" spans="1:5" ht="18" customHeight="1">
      <c r="A411" s="211" t="s">
        <v>1274</v>
      </c>
      <c r="B411" s="212"/>
      <c r="C411" s="4">
        <v>0</v>
      </c>
      <c r="D411" s="11">
        <v>0</v>
      </c>
      <c r="E411" s="55" t="e">
        <f t="shared" si="8"/>
        <v>#DIV/0!</v>
      </c>
    </row>
    <row r="412" spans="1:5" ht="18" customHeight="1">
      <c r="A412" s="211" t="s">
        <v>1275</v>
      </c>
      <c r="B412" s="212"/>
      <c r="C412" s="4">
        <v>0</v>
      </c>
      <c r="D412" s="11">
        <v>0</v>
      </c>
      <c r="E412" s="55" t="e">
        <f t="shared" si="8"/>
        <v>#DIV/0!</v>
      </c>
    </row>
    <row r="413" spans="1:5" ht="21" customHeight="1">
      <c r="A413" s="38">
        <v>38</v>
      </c>
      <c r="B413" s="66" t="s">
        <v>569</v>
      </c>
      <c r="C413" s="4">
        <f>C414</f>
        <v>1610000</v>
      </c>
      <c r="D413" s="11">
        <f>D414</f>
        <v>597302.02</v>
      </c>
      <c r="E413" s="55">
        <f t="shared" si="8"/>
        <v>37.09950434782609</v>
      </c>
    </row>
    <row r="414" spans="1:5" ht="18" customHeight="1">
      <c r="A414" s="38">
        <v>386</v>
      </c>
      <c r="B414" s="3" t="s">
        <v>86</v>
      </c>
      <c r="C414" s="4">
        <v>1610000</v>
      </c>
      <c r="D414" s="11">
        <f>D415</f>
        <v>597302.02</v>
      </c>
      <c r="E414" s="55">
        <f t="shared" si="8"/>
        <v>37.09950434782609</v>
      </c>
    </row>
    <row r="415" spans="1:5" ht="15" customHeight="1">
      <c r="A415" s="38">
        <v>3861</v>
      </c>
      <c r="B415" s="3" t="s">
        <v>710</v>
      </c>
      <c r="C415" s="4">
        <v>0</v>
      </c>
      <c r="D415" s="11">
        <v>597302.02</v>
      </c>
      <c r="E415" s="55" t="e">
        <f t="shared" si="8"/>
        <v>#DIV/0!</v>
      </c>
    </row>
    <row r="416" spans="1:5" ht="25.5" customHeight="1">
      <c r="A416" s="207" t="s">
        <v>1088</v>
      </c>
      <c r="B416" s="208"/>
      <c r="C416" s="5">
        <f>C424</f>
        <v>3867500</v>
      </c>
      <c r="D416" s="130">
        <f>D424</f>
        <v>1481363.8</v>
      </c>
      <c r="E416" s="55">
        <f t="shared" si="8"/>
        <v>38.3028778280543</v>
      </c>
    </row>
    <row r="417" spans="1:5" ht="25.5" customHeight="1">
      <c r="A417" s="209" t="s">
        <v>1089</v>
      </c>
      <c r="B417" s="210"/>
      <c r="C417" s="58">
        <f>SUM(C418:C423)</f>
        <v>3867500</v>
      </c>
      <c r="D417" s="128">
        <f>SUM(D418:D423)</f>
        <v>1481363.8</v>
      </c>
      <c r="E417" s="55">
        <f t="shared" si="8"/>
        <v>38.3028778280543</v>
      </c>
    </row>
    <row r="418" spans="1:5" ht="18" customHeight="1">
      <c r="A418" s="211" t="s">
        <v>1054</v>
      </c>
      <c r="B418" s="212"/>
      <c r="C418" s="4">
        <v>667500</v>
      </c>
      <c r="D418" s="11">
        <v>596129.1</v>
      </c>
      <c r="E418" s="55">
        <f t="shared" si="8"/>
        <v>89.30773033707865</v>
      </c>
    </row>
    <row r="419" spans="1:5" ht="18" customHeight="1">
      <c r="A419" s="211" t="s">
        <v>1265</v>
      </c>
      <c r="B419" s="212"/>
      <c r="C419" s="4">
        <v>0</v>
      </c>
      <c r="D419" s="11">
        <v>0</v>
      </c>
      <c r="E419" s="55" t="e">
        <f t="shared" si="8"/>
        <v>#DIV/0!</v>
      </c>
    </row>
    <row r="420" spans="1:5" ht="18" customHeight="1">
      <c r="A420" s="211" t="s">
        <v>1266</v>
      </c>
      <c r="B420" s="212"/>
      <c r="C420" s="4">
        <v>50000</v>
      </c>
      <c r="D420" s="11">
        <v>5728.05</v>
      </c>
      <c r="E420" s="55">
        <f t="shared" si="8"/>
        <v>11.456100000000001</v>
      </c>
    </row>
    <row r="421" spans="1:5" ht="18" customHeight="1">
      <c r="A421" s="211" t="s">
        <v>1273</v>
      </c>
      <c r="B421" s="212"/>
      <c r="C421" s="4">
        <v>3150000</v>
      </c>
      <c r="D421" s="11">
        <v>773063.17</v>
      </c>
      <c r="E421" s="55">
        <f t="shared" si="8"/>
        <v>24.541687936507937</v>
      </c>
    </row>
    <row r="422" spans="1:5" ht="18" customHeight="1">
      <c r="A422" s="211" t="s">
        <v>1274</v>
      </c>
      <c r="B422" s="212"/>
      <c r="C422" s="4">
        <v>0</v>
      </c>
      <c r="D422" s="11">
        <v>0</v>
      </c>
      <c r="E422" s="55" t="e">
        <f t="shared" si="8"/>
        <v>#DIV/0!</v>
      </c>
    </row>
    <row r="423" spans="1:5" ht="18" customHeight="1">
      <c r="A423" s="211" t="s">
        <v>1275</v>
      </c>
      <c r="B423" s="212"/>
      <c r="C423" s="4">
        <v>0</v>
      </c>
      <c r="D423" s="11">
        <v>106443.48</v>
      </c>
      <c r="E423" s="55" t="e">
        <f t="shared" si="8"/>
        <v>#DIV/0!</v>
      </c>
    </row>
    <row r="424" spans="1:5" ht="21" customHeight="1">
      <c r="A424" s="38">
        <v>42</v>
      </c>
      <c r="B424" s="3" t="s">
        <v>84</v>
      </c>
      <c r="C424" s="4">
        <f>C425</f>
        <v>3867500</v>
      </c>
      <c r="D424" s="11">
        <f>D425</f>
        <v>1481363.8</v>
      </c>
      <c r="E424" s="55">
        <f t="shared" si="8"/>
        <v>38.3028778280543</v>
      </c>
    </row>
    <row r="425" spans="1:5" ht="18" customHeight="1">
      <c r="A425" s="38">
        <v>421</v>
      </c>
      <c r="B425" s="3" t="s">
        <v>85</v>
      </c>
      <c r="C425" s="4">
        <v>3867500</v>
      </c>
      <c r="D425" s="11">
        <f>D426</f>
        <v>1481363.8</v>
      </c>
      <c r="E425" s="55">
        <f t="shared" si="8"/>
        <v>38.3028778280543</v>
      </c>
    </row>
    <row r="426" spans="1:5" ht="15" customHeight="1">
      <c r="A426" s="38" t="s">
        <v>308</v>
      </c>
      <c r="B426" s="3" t="s">
        <v>1090</v>
      </c>
      <c r="C426" s="4">
        <v>0</v>
      </c>
      <c r="D426" s="11">
        <v>1481363.8</v>
      </c>
      <c r="E426" s="55" t="e">
        <f t="shared" si="8"/>
        <v>#DIV/0!</v>
      </c>
    </row>
    <row r="427" spans="1:5" ht="25.5" customHeight="1">
      <c r="A427" s="219" t="s">
        <v>1091</v>
      </c>
      <c r="B427" s="208"/>
      <c r="C427" s="5">
        <f>C435</f>
        <v>25000</v>
      </c>
      <c r="D427" s="130">
        <f>D435</f>
        <v>0</v>
      </c>
      <c r="E427" s="55">
        <f t="shared" si="8"/>
        <v>0</v>
      </c>
    </row>
    <row r="428" spans="1:5" ht="25.5" customHeight="1">
      <c r="A428" s="209" t="s">
        <v>1234</v>
      </c>
      <c r="B428" s="210"/>
      <c r="C428" s="58">
        <f>SUM(C429:C434)</f>
        <v>25000</v>
      </c>
      <c r="D428" s="128">
        <f>SUM(D429:D434)</f>
        <v>0</v>
      </c>
      <c r="E428" s="55">
        <f t="shared" si="8"/>
        <v>0</v>
      </c>
    </row>
    <row r="429" spans="1:5" ht="18" customHeight="1">
      <c r="A429" s="211" t="s">
        <v>1054</v>
      </c>
      <c r="B429" s="212"/>
      <c r="C429" s="4">
        <v>25000</v>
      </c>
      <c r="D429" s="11">
        <v>0</v>
      </c>
      <c r="E429" s="55">
        <f t="shared" si="8"/>
        <v>0</v>
      </c>
    </row>
    <row r="430" spans="1:5" ht="18" customHeight="1">
      <c r="A430" s="211" t="s">
        <v>1265</v>
      </c>
      <c r="B430" s="212"/>
      <c r="C430" s="4">
        <v>0</v>
      </c>
      <c r="D430" s="11">
        <v>0</v>
      </c>
      <c r="E430" s="55" t="e">
        <f t="shared" si="8"/>
        <v>#DIV/0!</v>
      </c>
    </row>
    <row r="431" spans="1:5" ht="18" customHeight="1">
      <c r="A431" s="211" t="s">
        <v>1266</v>
      </c>
      <c r="B431" s="212"/>
      <c r="C431" s="4">
        <v>0</v>
      </c>
      <c r="D431" s="11">
        <v>0</v>
      </c>
      <c r="E431" s="55" t="e">
        <f t="shared" si="8"/>
        <v>#DIV/0!</v>
      </c>
    </row>
    <row r="432" spans="1:5" ht="18" customHeight="1">
      <c r="A432" s="211" t="s">
        <v>1273</v>
      </c>
      <c r="B432" s="212"/>
      <c r="C432" s="4">
        <v>0</v>
      </c>
      <c r="D432" s="11">
        <v>0</v>
      </c>
      <c r="E432" s="55" t="e">
        <f t="shared" si="8"/>
        <v>#DIV/0!</v>
      </c>
    </row>
    <row r="433" spans="1:5" ht="18" customHeight="1">
      <c r="A433" s="211" t="s">
        <v>1274</v>
      </c>
      <c r="B433" s="212"/>
      <c r="C433" s="4">
        <v>0</v>
      </c>
      <c r="D433" s="11">
        <v>0</v>
      </c>
      <c r="E433" s="55" t="e">
        <f t="shared" si="8"/>
        <v>#DIV/0!</v>
      </c>
    </row>
    <row r="434" spans="1:5" ht="18" customHeight="1">
      <c r="A434" s="211" t="s">
        <v>1275</v>
      </c>
      <c r="B434" s="212"/>
      <c r="C434" s="4">
        <v>0</v>
      </c>
      <c r="D434" s="11">
        <v>0</v>
      </c>
      <c r="E434" s="55" t="e">
        <f t="shared" si="8"/>
        <v>#DIV/0!</v>
      </c>
    </row>
    <row r="435" spans="1:5" ht="21" customHeight="1">
      <c r="A435" s="38">
        <v>32</v>
      </c>
      <c r="B435" s="3" t="s">
        <v>282</v>
      </c>
      <c r="C435" s="4">
        <f>C438+C436</f>
        <v>25000</v>
      </c>
      <c r="D435" s="11">
        <f>D438+D436</f>
        <v>0</v>
      </c>
      <c r="E435" s="55">
        <f t="shared" si="8"/>
        <v>0</v>
      </c>
    </row>
    <row r="436" spans="1:5" ht="18" customHeight="1">
      <c r="A436" s="38">
        <v>322</v>
      </c>
      <c r="B436" s="3" t="s">
        <v>71</v>
      </c>
      <c r="C436" s="4">
        <f>SUM(C437:C437)</f>
        <v>0</v>
      </c>
      <c r="D436" s="11">
        <f>SUM(D437:D437)</f>
        <v>0</v>
      </c>
      <c r="E436" s="55" t="e">
        <f t="shared" si="8"/>
        <v>#DIV/0!</v>
      </c>
    </row>
    <row r="437" spans="1:5" ht="15" customHeight="1">
      <c r="A437" s="38">
        <v>3221</v>
      </c>
      <c r="B437" s="3" t="s">
        <v>1021</v>
      </c>
      <c r="C437" s="4">
        <v>0</v>
      </c>
      <c r="D437" s="11">
        <v>0</v>
      </c>
      <c r="E437" s="55" t="e">
        <f t="shared" si="8"/>
        <v>#DIV/0!</v>
      </c>
    </row>
    <row r="438" spans="1:5" ht="18" customHeight="1">
      <c r="A438" s="38">
        <v>323</v>
      </c>
      <c r="B438" s="3" t="s">
        <v>73</v>
      </c>
      <c r="C438" s="4">
        <v>25000</v>
      </c>
      <c r="D438" s="11">
        <f>D439</f>
        <v>0</v>
      </c>
      <c r="E438" s="55">
        <f t="shared" si="8"/>
        <v>0</v>
      </c>
    </row>
    <row r="439" spans="1:5" ht="15" customHeight="1">
      <c r="A439" s="38" t="s">
        <v>711</v>
      </c>
      <c r="B439" s="3" t="s">
        <v>108</v>
      </c>
      <c r="C439" s="4">
        <v>0</v>
      </c>
      <c r="D439" s="11">
        <v>0</v>
      </c>
      <c r="E439" s="55" t="e">
        <f t="shared" si="8"/>
        <v>#DIV/0!</v>
      </c>
    </row>
    <row r="440" spans="1:6" ht="30" customHeight="1">
      <c r="A440" s="213" t="s">
        <v>953</v>
      </c>
      <c r="B440" s="214"/>
      <c r="C440" s="57">
        <f>C441+C452+C456</f>
        <v>0</v>
      </c>
      <c r="D440" s="127">
        <f>D441+D452+D456</f>
        <v>0</v>
      </c>
      <c r="E440" s="55" t="e">
        <f t="shared" si="8"/>
        <v>#DIV/0!</v>
      </c>
      <c r="F440" s="145"/>
    </row>
    <row r="441" spans="1:5" ht="25.5" customHeight="1">
      <c r="A441" s="219" t="s">
        <v>1092</v>
      </c>
      <c r="B441" s="208"/>
      <c r="C441" s="5">
        <f>C449</f>
        <v>0</v>
      </c>
      <c r="D441" s="130">
        <f>D449</f>
        <v>0</v>
      </c>
      <c r="E441" s="55" t="e">
        <f t="shared" si="8"/>
        <v>#DIV/0!</v>
      </c>
    </row>
    <row r="442" spans="1:5" ht="25.5" customHeight="1">
      <c r="A442" s="209" t="s">
        <v>1093</v>
      </c>
      <c r="B442" s="210"/>
      <c r="C442" s="58">
        <f>SUM(C443:C448)</f>
        <v>0</v>
      </c>
      <c r="D442" s="128">
        <f>SUM(D443:D448)</f>
        <v>0</v>
      </c>
      <c r="E442" s="55" t="e">
        <f t="shared" si="8"/>
        <v>#DIV/0!</v>
      </c>
    </row>
    <row r="443" spans="1:5" ht="18" customHeight="1">
      <c r="A443" s="211" t="s">
        <v>1054</v>
      </c>
      <c r="B443" s="212"/>
      <c r="C443" s="4">
        <v>0</v>
      </c>
      <c r="D443" s="11">
        <v>0</v>
      </c>
      <c r="E443" s="55" t="e">
        <f t="shared" si="8"/>
        <v>#DIV/0!</v>
      </c>
    </row>
    <row r="444" spans="1:5" ht="18" customHeight="1">
      <c r="A444" s="211" t="s">
        <v>1265</v>
      </c>
      <c r="B444" s="212"/>
      <c r="C444" s="4">
        <v>0</v>
      </c>
      <c r="D444" s="11">
        <v>0</v>
      </c>
      <c r="E444" s="55" t="e">
        <f t="shared" si="8"/>
        <v>#DIV/0!</v>
      </c>
    </row>
    <row r="445" spans="1:5" ht="18" customHeight="1">
      <c r="A445" s="211" t="s">
        <v>1266</v>
      </c>
      <c r="B445" s="212"/>
      <c r="C445" s="4">
        <v>0</v>
      </c>
      <c r="D445" s="11">
        <v>0</v>
      </c>
      <c r="E445" s="55" t="e">
        <f t="shared" si="8"/>
        <v>#DIV/0!</v>
      </c>
    </row>
    <row r="446" spans="1:5" ht="18" customHeight="1">
      <c r="A446" s="211" t="s">
        <v>1273</v>
      </c>
      <c r="B446" s="212"/>
      <c r="C446" s="4">
        <v>0</v>
      </c>
      <c r="D446" s="11">
        <v>0</v>
      </c>
      <c r="E446" s="55" t="e">
        <f t="shared" si="8"/>
        <v>#DIV/0!</v>
      </c>
    </row>
    <row r="447" spans="1:5" ht="18" customHeight="1">
      <c r="A447" s="211" t="s">
        <v>1274</v>
      </c>
      <c r="B447" s="212"/>
      <c r="C447" s="4">
        <v>0</v>
      </c>
      <c r="D447" s="11">
        <v>0</v>
      </c>
      <c r="E447" s="55" t="e">
        <f t="shared" si="8"/>
        <v>#DIV/0!</v>
      </c>
    </row>
    <row r="448" spans="1:5" ht="18" customHeight="1">
      <c r="A448" s="211" t="s">
        <v>1275</v>
      </c>
      <c r="B448" s="212"/>
      <c r="C448" s="4">
        <v>0</v>
      </c>
      <c r="D448" s="11">
        <v>0</v>
      </c>
      <c r="E448" s="55" t="e">
        <f t="shared" si="8"/>
        <v>#DIV/0!</v>
      </c>
    </row>
    <row r="449" spans="1:5" ht="21" customHeight="1">
      <c r="A449" s="38" t="s">
        <v>303</v>
      </c>
      <c r="B449" s="3" t="s">
        <v>954</v>
      </c>
      <c r="C449" s="4">
        <f>C450</f>
        <v>0</v>
      </c>
      <c r="D449" s="11">
        <f>D450</f>
        <v>0</v>
      </c>
      <c r="E449" s="55" t="e">
        <f t="shared" si="8"/>
        <v>#DIV/0!</v>
      </c>
    </row>
    <row r="450" spans="1:5" ht="18" customHeight="1">
      <c r="A450" s="38" t="s">
        <v>955</v>
      </c>
      <c r="B450" s="3" t="s">
        <v>956</v>
      </c>
      <c r="C450" s="4">
        <v>0</v>
      </c>
      <c r="D450" s="11">
        <f>D451</f>
        <v>0</v>
      </c>
      <c r="E450" s="55" t="e">
        <f t="shared" si="8"/>
        <v>#DIV/0!</v>
      </c>
    </row>
    <row r="451" spans="1:5" ht="15" customHeight="1">
      <c r="A451" s="38" t="s">
        <v>329</v>
      </c>
      <c r="B451" s="3" t="s">
        <v>958</v>
      </c>
      <c r="C451" s="4">
        <v>0</v>
      </c>
      <c r="D451" s="11">
        <v>0</v>
      </c>
      <c r="E451" s="55" t="e">
        <f t="shared" si="8"/>
        <v>#DIV/0!</v>
      </c>
    </row>
    <row r="452" spans="1:5" ht="25.5" customHeight="1">
      <c r="A452" s="207" t="s">
        <v>1310</v>
      </c>
      <c r="B452" s="208"/>
      <c r="C452" s="5">
        <f aca="true" t="shared" si="9" ref="C452:D454">C453</f>
        <v>0</v>
      </c>
      <c r="D452" s="130">
        <f t="shared" si="9"/>
        <v>0</v>
      </c>
      <c r="E452" s="55" t="e">
        <f t="shared" si="8"/>
        <v>#DIV/0!</v>
      </c>
    </row>
    <row r="453" spans="1:5" ht="21" customHeight="1">
      <c r="A453" s="38">
        <v>42</v>
      </c>
      <c r="B453" s="3" t="s">
        <v>619</v>
      </c>
      <c r="C453" s="4">
        <f t="shared" si="9"/>
        <v>0</v>
      </c>
      <c r="D453" s="11">
        <f t="shared" si="9"/>
        <v>0</v>
      </c>
      <c r="E453" s="55" t="e">
        <f t="shared" si="8"/>
        <v>#DIV/0!</v>
      </c>
    </row>
    <row r="454" spans="1:5" ht="18" customHeight="1">
      <c r="A454" s="38">
        <v>426</v>
      </c>
      <c r="B454" s="3" t="s">
        <v>88</v>
      </c>
      <c r="C454" s="4">
        <f t="shared" si="9"/>
        <v>0</v>
      </c>
      <c r="D454" s="11">
        <f t="shared" si="9"/>
        <v>0</v>
      </c>
      <c r="E454" s="55" t="e">
        <f t="shared" si="8"/>
        <v>#DIV/0!</v>
      </c>
    </row>
    <row r="455" spans="1:5" ht="15" customHeight="1">
      <c r="A455" s="38" t="s">
        <v>329</v>
      </c>
      <c r="B455" s="3" t="s">
        <v>1311</v>
      </c>
      <c r="C455" s="4">
        <v>0</v>
      </c>
      <c r="D455" s="11">
        <v>0</v>
      </c>
      <c r="E455" s="55" t="e">
        <f aca="true" t="shared" si="10" ref="E455:E518">D455/C455*100</f>
        <v>#DIV/0!</v>
      </c>
    </row>
    <row r="456" spans="1:5" ht="25.5" customHeight="1">
      <c r="A456" s="207" t="s">
        <v>959</v>
      </c>
      <c r="B456" s="208"/>
      <c r="C456" s="5">
        <f>C464</f>
        <v>0</v>
      </c>
      <c r="D456" s="130">
        <f>D464</f>
        <v>0</v>
      </c>
      <c r="E456" s="55" t="e">
        <f t="shared" si="10"/>
        <v>#DIV/0!</v>
      </c>
    </row>
    <row r="457" spans="1:5" ht="25.5" customHeight="1">
      <c r="A457" s="209" t="s">
        <v>1094</v>
      </c>
      <c r="B457" s="210"/>
      <c r="C457" s="58">
        <f>SUM(C458:C463)</f>
        <v>0</v>
      </c>
      <c r="D457" s="128">
        <f>SUM(D458:D463)</f>
        <v>0</v>
      </c>
      <c r="E457" s="55" t="e">
        <f t="shared" si="10"/>
        <v>#DIV/0!</v>
      </c>
    </row>
    <row r="458" spans="1:5" ht="18" customHeight="1">
      <c r="A458" s="211" t="s">
        <v>1054</v>
      </c>
      <c r="B458" s="212"/>
      <c r="C458" s="4">
        <v>0</v>
      </c>
      <c r="D458" s="11">
        <v>0</v>
      </c>
      <c r="E458" s="55" t="e">
        <f t="shared" si="10"/>
        <v>#DIV/0!</v>
      </c>
    </row>
    <row r="459" spans="1:5" ht="18" customHeight="1">
      <c r="A459" s="211" t="s">
        <v>1265</v>
      </c>
      <c r="B459" s="212"/>
      <c r="C459" s="4">
        <v>0</v>
      </c>
      <c r="D459" s="11">
        <v>0</v>
      </c>
      <c r="E459" s="55" t="e">
        <f t="shared" si="10"/>
        <v>#DIV/0!</v>
      </c>
    </row>
    <row r="460" spans="1:5" ht="18" customHeight="1">
      <c r="A460" s="211" t="s">
        <v>1266</v>
      </c>
      <c r="B460" s="212"/>
      <c r="C460" s="4">
        <v>0</v>
      </c>
      <c r="D460" s="11">
        <v>0</v>
      </c>
      <c r="E460" s="55" t="e">
        <f t="shared" si="10"/>
        <v>#DIV/0!</v>
      </c>
    </row>
    <row r="461" spans="1:5" ht="18" customHeight="1">
      <c r="A461" s="211" t="s">
        <v>1273</v>
      </c>
      <c r="B461" s="212"/>
      <c r="C461" s="4">
        <v>0</v>
      </c>
      <c r="D461" s="11">
        <v>0</v>
      </c>
      <c r="E461" s="55" t="e">
        <f t="shared" si="10"/>
        <v>#DIV/0!</v>
      </c>
    </row>
    <row r="462" spans="1:5" ht="18" customHeight="1">
      <c r="A462" s="211" t="s">
        <v>1274</v>
      </c>
      <c r="B462" s="212"/>
      <c r="C462" s="4">
        <v>0</v>
      </c>
      <c r="D462" s="11">
        <v>0</v>
      </c>
      <c r="E462" s="55" t="e">
        <f t="shared" si="10"/>
        <v>#DIV/0!</v>
      </c>
    </row>
    <row r="463" spans="1:5" ht="18" customHeight="1">
      <c r="A463" s="211" t="s">
        <v>1275</v>
      </c>
      <c r="B463" s="212"/>
      <c r="C463" s="4">
        <v>0</v>
      </c>
      <c r="D463" s="11">
        <v>0</v>
      </c>
      <c r="E463" s="55" t="e">
        <f t="shared" si="10"/>
        <v>#DIV/0!</v>
      </c>
    </row>
    <row r="464" spans="1:5" ht="21" customHeight="1">
      <c r="A464" s="38" t="s">
        <v>303</v>
      </c>
      <c r="B464" s="3" t="s">
        <v>954</v>
      </c>
      <c r="C464" s="4">
        <f>C465</f>
        <v>0</v>
      </c>
      <c r="D464" s="11">
        <f>D465</f>
        <v>0</v>
      </c>
      <c r="E464" s="55" t="e">
        <f t="shared" si="10"/>
        <v>#DIV/0!</v>
      </c>
    </row>
    <row r="465" spans="1:5" ht="18" customHeight="1">
      <c r="A465" s="38" t="s">
        <v>955</v>
      </c>
      <c r="B465" s="3" t="s">
        <v>746</v>
      </c>
      <c r="C465" s="4">
        <v>0</v>
      </c>
      <c r="D465" s="11">
        <f>D466</f>
        <v>0</v>
      </c>
      <c r="E465" s="55" t="e">
        <f t="shared" si="10"/>
        <v>#DIV/0!</v>
      </c>
    </row>
    <row r="466" spans="1:5" ht="15" customHeight="1">
      <c r="A466" s="38" t="s">
        <v>329</v>
      </c>
      <c r="B466" s="3" t="s">
        <v>960</v>
      </c>
      <c r="C466" s="4">
        <v>0</v>
      </c>
      <c r="D466" s="11">
        <v>0</v>
      </c>
      <c r="E466" s="55" t="e">
        <f t="shared" si="10"/>
        <v>#DIV/0!</v>
      </c>
    </row>
    <row r="467" spans="1:5" ht="30" customHeight="1">
      <c r="A467" s="213" t="s">
        <v>950</v>
      </c>
      <c r="B467" s="214"/>
      <c r="C467" s="57">
        <f>C468+C479+C515+C490+C504+C527</f>
        <v>2620000</v>
      </c>
      <c r="D467" s="127">
        <f>D468+D479+D515+D490+D504+D527</f>
        <v>26290</v>
      </c>
      <c r="E467" s="55">
        <f t="shared" si="10"/>
        <v>1.0034351145038167</v>
      </c>
    </row>
    <row r="468" spans="1:5" ht="25.5" customHeight="1">
      <c r="A468" s="207" t="s">
        <v>951</v>
      </c>
      <c r="B468" s="208"/>
      <c r="C468" s="5">
        <f>C476</f>
        <v>750000</v>
      </c>
      <c r="D468" s="130">
        <f>D476</f>
        <v>26290</v>
      </c>
      <c r="E468" s="55">
        <f t="shared" si="10"/>
        <v>3.505333333333333</v>
      </c>
    </row>
    <row r="469" spans="1:5" ht="25.5" customHeight="1">
      <c r="A469" s="209" t="s">
        <v>1095</v>
      </c>
      <c r="B469" s="210"/>
      <c r="C469" s="58">
        <f>SUM(C470:C475)</f>
        <v>750000</v>
      </c>
      <c r="D469" s="128">
        <f>SUM(D470:D475)</f>
        <v>26290</v>
      </c>
      <c r="E469" s="55">
        <f t="shared" si="10"/>
        <v>3.505333333333333</v>
      </c>
    </row>
    <row r="470" spans="1:5" ht="18" customHeight="1">
      <c r="A470" s="211" t="s">
        <v>1054</v>
      </c>
      <c r="B470" s="212"/>
      <c r="C470" s="4">
        <v>580000</v>
      </c>
      <c r="D470" s="11">
        <v>19540.05</v>
      </c>
      <c r="E470" s="55">
        <f t="shared" si="10"/>
        <v>3.3689741379310343</v>
      </c>
    </row>
    <row r="471" spans="1:5" ht="18" customHeight="1">
      <c r="A471" s="211" t="s">
        <v>1265</v>
      </c>
      <c r="B471" s="212"/>
      <c r="C471" s="4">
        <v>0</v>
      </c>
      <c r="D471" s="11">
        <v>0</v>
      </c>
      <c r="E471" s="55" t="e">
        <f t="shared" si="10"/>
        <v>#DIV/0!</v>
      </c>
    </row>
    <row r="472" spans="1:5" ht="18" customHeight="1">
      <c r="A472" s="211" t="s">
        <v>1266</v>
      </c>
      <c r="B472" s="212"/>
      <c r="C472" s="4">
        <v>70000</v>
      </c>
      <c r="D472" s="11">
        <v>6749.95</v>
      </c>
      <c r="E472" s="55">
        <f t="shared" si="10"/>
        <v>9.642785714285713</v>
      </c>
    </row>
    <row r="473" spans="1:5" ht="18" customHeight="1">
      <c r="A473" s="211" t="s">
        <v>1273</v>
      </c>
      <c r="B473" s="212"/>
      <c r="C473" s="4">
        <v>100000</v>
      </c>
      <c r="D473" s="11">
        <v>0</v>
      </c>
      <c r="E473" s="55">
        <f t="shared" si="10"/>
        <v>0</v>
      </c>
    </row>
    <row r="474" spans="1:5" ht="18" customHeight="1">
      <c r="A474" s="211" t="s">
        <v>1274</v>
      </c>
      <c r="B474" s="212"/>
      <c r="C474" s="4">
        <v>0</v>
      </c>
      <c r="D474" s="11">
        <v>0</v>
      </c>
      <c r="E474" s="55" t="e">
        <f t="shared" si="10"/>
        <v>#DIV/0!</v>
      </c>
    </row>
    <row r="475" spans="1:5" ht="18" customHeight="1">
      <c r="A475" s="211" t="s">
        <v>1275</v>
      </c>
      <c r="B475" s="212"/>
      <c r="C475" s="4">
        <v>0</v>
      </c>
      <c r="D475" s="11">
        <v>0</v>
      </c>
      <c r="E475" s="55" t="e">
        <f t="shared" si="10"/>
        <v>#DIV/0!</v>
      </c>
    </row>
    <row r="476" spans="1:5" ht="21" customHeight="1">
      <c r="A476" s="38">
        <v>32</v>
      </c>
      <c r="B476" s="3" t="s">
        <v>282</v>
      </c>
      <c r="C476" s="4">
        <f>C477</f>
        <v>750000</v>
      </c>
      <c r="D476" s="11">
        <f>D477</f>
        <v>26290</v>
      </c>
      <c r="E476" s="55">
        <f t="shared" si="10"/>
        <v>3.505333333333333</v>
      </c>
    </row>
    <row r="477" spans="1:5" ht="18" customHeight="1">
      <c r="A477" s="38">
        <v>323</v>
      </c>
      <c r="B477" s="3" t="s">
        <v>0</v>
      </c>
      <c r="C477" s="4">
        <v>750000</v>
      </c>
      <c r="D477" s="11">
        <f>D478</f>
        <v>26290</v>
      </c>
      <c r="E477" s="55">
        <f t="shared" si="10"/>
        <v>3.505333333333333</v>
      </c>
    </row>
    <row r="478" spans="1:5" ht="15" customHeight="1">
      <c r="A478" s="38">
        <v>3237</v>
      </c>
      <c r="B478" s="3" t="s">
        <v>87</v>
      </c>
      <c r="C478" s="4">
        <v>0</v>
      </c>
      <c r="D478" s="11">
        <v>26290</v>
      </c>
      <c r="E478" s="55" t="e">
        <f t="shared" si="10"/>
        <v>#DIV/0!</v>
      </c>
    </row>
    <row r="479" spans="1:5" ht="25.5" customHeight="1">
      <c r="A479" s="207" t="s">
        <v>952</v>
      </c>
      <c r="B479" s="208"/>
      <c r="C479" s="5">
        <f>C487</f>
        <v>400000</v>
      </c>
      <c r="D479" s="130">
        <f>D487</f>
        <v>0</v>
      </c>
      <c r="E479" s="55">
        <f t="shared" si="10"/>
        <v>0</v>
      </c>
    </row>
    <row r="480" spans="1:5" ht="25.5" customHeight="1">
      <c r="A480" s="209" t="s">
        <v>1279</v>
      </c>
      <c r="B480" s="210"/>
      <c r="C480" s="58">
        <f>SUM(C481:C486)</f>
        <v>400000</v>
      </c>
      <c r="D480" s="128">
        <f>SUM(D481:D486)</f>
        <v>0</v>
      </c>
      <c r="E480" s="55">
        <f t="shared" si="10"/>
        <v>0</v>
      </c>
    </row>
    <row r="481" spans="1:5" ht="18" customHeight="1">
      <c r="A481" s="211" t="s">
        <v>1054</v>
      </c>
      <c r="B481" s="212"/>
      <c r="C481" s="4">
        <v>400000</v>
      </c>
      <c r="D481" s="11">
        <v>0</v>
      </c>
      <c r="E481" s="55">
        <f t="shared" si="10"/>
        <v>0</v>
      </c>
    </row>
    <row r="482" spans="1:5" ht="18" customHeight="1">
      <c r="A482" s="211" t="s">
        <v>1265</v>
      </c>
      <c r="B482" s="212"/>
      <c r="C482" s="4">
        <v>0</v>
      </c>
      <c r="D482" s="11">
        <v>0</v>
      </c>
      <c r="E482" s="55" t="e">
        <f t="shared" si="10"/>
        <v>#DIV/0!</v>
      </c>
    </row>
    <row r="483" spans="1:5" ht="18" customHeight="1">
      <c r="A483" s="211" t="s">
        <v>1266</v>
      </c>
      <c r="B483" s="212"/>
      <c r="C483" s="4">
        <v>0</v>
      </c>
      <c r="D483" s="11">
        <v>0</v>
      </c>
      <c r="E483" s="55" t="e">
        <f t="shared" si="10"/>
        <v>#DIV/0!</v>
      </c>
    </row>
    <row r="484" spans="1:5" ht="18" customHeight="1">
      <c r="A484" s="211" t="s">
        <v>1273</v>
      </c>
      <c r="B484" s="212"/>
      <c r="C484" s="4">
        <v>0</v>
      </c>
      <c r="D484" s="11">
        <v>0</v>
      </c>
      <c r="E484" s="55" t="e">
        <f t="shared" si="10"/>
        <v>#DIV/0!</v>
      </c>
    </row>
    <row r="485" spans="1:5" ht="18" customHeight="1">
      <c r="A485" s="211" t="s">
        <v>1274</v>
      </c>
      <c r="B485" s="212"/>
      <c r="C485" s="4">
        <v>0</v>
      </c>
      <c r="D485" s="11">
        <v>0</v>
      </c>
      <c r="E485" s="55" t="e">
        <f t="shared" si="10"/>
        <v>#DIV/0!</v>
      </c>
    </row>
    <row r="486" spans="1:5" ht="18" customHeight="1">
      <c r="A486" s="211" t="s">
        <v>1275</v>
      </c>
      <c r="B486" s="212"/>
      <c r="C486" s="4">
        <v>0</v>
      </c>
      <c r="D486" s="11">
        <v>0</v>
      </c>
      <c r="E486" s="55" t="e">
        <f t="shared" si="10"/>
        <v>#DIV/0!</v>
      </c>
    </row>
    <row r="487" spans="1:5" ht="21" customHeight="1">
      <c r="A487" s="38">
        <v>42</v>
      </c>
      <c r="B487" s="3" t="s">
        <v>619</v>
      </c>
      <c r="C487" s="4">
        <f>C488</f>
        <v>400000</v>
      </c>
      <c r="D487" s="11">
        <f>D488</f>
        <v>0</v>
      </c>
      <c r="E487" s="55">
        <f t="shared" si="10"/>
        <v>0</v>
      </c>
    </row>
    <row r="488" spans="1:5" ht="18" customHeight="1">
      <c r="A488" s="38">
        <v>426</v>
      </c>
      <c r="B488" s="3" t="s">
        <v>88</v>
      </c>
      <c r="C488" s="4">
        <v>400000</v>
      </c>
      <c r="D488" s="11">
        <f>D489</f>
        <v>0</v>
      </c>
      <c r="E488" s="55">
        <f t="shared" si="10"/>
        <v>0</v>
      </c>
    </row>
    <row r="489" spans="1:5" ht="15" customHeight="1">
      <c r="A489" s="38" t="s">
        <v>329</v>
      </c>
      <c r="B489" s="3" t="s">
        <v>620</v>
      </c>
      <c r="C489" s="4">
        <v>0</v>
      </c>
      <c r="D489" s="11">
        <v>0</v>
      </c>
      <c r="E489" s="55" t="e">
        <f t="shared" si="10"/>
        <v>#DIV/0!</v>
      </c>
    </row>
    <row r="490" spans="1:5" ht="25.5" customHeight="1">
      <c r="A490" s="219" t="s">
        <v>961</v>
      </c>
      <c r="B490" s="208"/>
      <c r="C490" s="5">
        <f>C498+C501</f>
        <v>100000</v>
      </c>
      <c r="D490" s="5">
        <f>D498+D501</f>
        <v>0</v>
      </c>
      <c r="E490" s="55">
        <f t="shared" si="10"/>
        <v>0</v>
      </c>
    </row>
    <row r="491" spans="1:5" ht="25.5" customHeight="1">
      <c r="A491" s="209" t="s">
        <v>1096</v>
      </c>
      <c r="B491" s="210"/>
      <c r="C491" s="58">
        <f>SUM(C492:C497)</f>
        <v>100000</v>
      </c>
      <c r="D491" s="128">
        <f>SUM(D492:D497)</f>
        <v>0</v>
      </c>
      <c r="E491" s="55">
        <f t="shared" si="10"/>
        <v>0</v>
      </c>
    </row>
    <row r="492" spans="1:5" ht="18" customHeight="1">
      <c r="A492" s="211" t="s">
        <v>1054</v>
      </c>
      <c r="B492" s="212"/>
      <c r="C492" s="4">
        <v>100000</v>
      </c>
      <c r="D492" s="11">
        <v>0</v>
      </c>
      <c r="E492" s="55">
        <f t="shared" si="10"/>
        <v>0</v>
      </c>
    </row>
    <row r="493" spans="1:5" ht="18" customHeight="1">
      <c r="A493" s="211" t="s">
        <v>1265</v>
      </c>
      <c r="B493" s="212"/>
      <c r="C493" s="4">
        <v>0</v>
      </c>
      <c r="D493" s="11">
        <v>0</v>
      </c>
      <c r="E493" s="55" t="e">
        <f t="shared" si="10"/>
        <v>#DIV/0!</v>
      </c>
    </row>
    <row r="494" spans="1:5" ht="18" customHeight="1">
      <c r="A494" s="211" t="s">
        <v>1266</v>
      </c>
      <c r="B494" s="212"/>
      <c r="C494" s="4">
        <v>0</v>
      </c>
      <c r="D494" s="11">
        <v>0</v>
      </c>
      <c r="E494" s="55" t="e">
        <f t="shared" si="10"/>
        <v>#DIV/0!</v>
      </c>
    </row>
    <row r="495" spans="1:5" ht="18" customHeight="1">
      <c r="A495" s="211" t="s">
        <v>1273</v>
      </c>
      <c r="B495" s="212"/>
      <c r="C495" s="4">
        <v>0</v>
      </c>
      <c r="D495" s="11">
        <v>0</v>
      </c>
      <c r="E495" s="55" t="e">
        <f t="shared" si="10"/>
        <v>#DIV/0!</v>
      </c>
    </row>
    <row r="496" spans="1:5" ht="18" customHeight="1">
      <c r="A496" s="211" t="s">
        <v>1274</v>
      </c>
      <c r="B496" s="212"/>
      <c r="C496" s="4">
        <v>0</v>
      </c>
      <c r="D496" s="11">
        <v>0</v>
      </c>
      <c r="E496" s="55" t="e">
        <f t="shared" si="10"/>
        <v>#DIV/0!</v>
      </c>
    </row>
    <row r="497" spans="1:5" ht="18" customHeight="1">
      <c r="A497" s="211" t="s">
        <v>1275</v>
      </c>
      <c r="B497" s="212"/>
      <c r="C497" s="4">
        <v>0</v>
      </c>
      <c r="D497" s="11">
        <v>0</v>
      </c>
      <c r="E497" s="55" t="e">
        <f t="shared" si="10"/>
        <v>#DIV/0!</v>
      </c>
    </row>
    <row r="498" spans="1:5" ht="21" customHeight="1">
      <c r="A498" s="38">
        <v>41</v>
      </c>
      <c r="B498" s="3" t="s">
        <v>82</v>
      </c>
      <c r="C498" s="4">
        <f>C499</f>
        <v>50000</v>
      </c>
      <c r="D498" s="11">
        <f>D499</f>
        <v>0</v>
      </c>
      <c r="E498" s="55">
        <f t="shared" si="10"/>
        <v>0</v>
      </c>
    </row>
    <row r="499" spans="1:5" ht="18" customHeight="1">
      <c r="A499" s="38">
        <v>411</v>
      </c>
      <c r="B499" s="3" t="s">
        <v>83</v>
      </c>
      <c r="C499" s="4">
        <v>50000</v>
      </c>
      <c r="D499" s="11">
        <f>D500</f>
        <v>0</v>
      </c>
      <c r="E499" s="55">
        <f t="shared" si="10"/>
        <v>0</v>
      </c>
    </row>
    <row r="500" spans="1:5" ht="15" customHeight="1">
      <c r="A500" s="38">
        <v>4111</v>
      </c>
      <c r="B500" s="3" t="s">
        <v>962</v>
      </c>
      <c r="C500" s="69">
        <v>0</v>
      </c>
      <c r="D500" s="131">
        <v>0</v>
      </c>
      <c r="E500" s="55" t="e">
        <f t="shared" si="10"/>
        <v>#DIV/0!</v>
      </c>
    </row>
    <row r="501" spans="1:5" ht="21" customHeight="1">
      <c r="A501" s="38">
        <v>42</v>
      </c>
      <c r="B501" s="3" t="s">
        <v>622</v>
      </c>
      <c r="C501" s="4">
        <f>C502</f>
        <v>50000</v>
      </c>
      <c r="D501" s="11">
        <f>D502</f>
        <v>0</v>
      </c>
      <c r="E501" s="55">
        <f t="shared" si="10"/>
        <v>0</v>
      </c>
    </row>
    <row r="502" spans="1:5" ht="18" customHeight="1">
      <c r="A502" s="38" t="s">
        <v>178</v>
      </c>
      <c r="B502" s="3" t="s">
        <v>85</v>
      </c>
      <c r="C502" s="4">
        <v>50000</v>
      </c>
      <c r="D502" s="11">
        <f>D503</f>
        <v>0</v>
      </c>
      <c r="E502" s="55">
        <f t="shared" si="10"/>
        <v>0</v>
      </c>
    </row>
    <row r="503" spans="1:5" ht="15" customHeight="1">
      <c r="A503" s="38" t="s">
        <v>308</v>
      </c>
      <c r="B503" s="3" t="s">
        <v>963</v>
      </c>
      <c r="C503" s="4">
        <v>0</v>
      </c>
      <c r="D503" s="11">
        <v>0</v>
      </c>
      <c r="E503" s="55" t="e">
        <f t="shared" si="10"/>
        <v>#DIV/0!</v>
      </c>
    </row>
    <row r="504" spans="1:5" ht="25.5" customHeight="1">
      <c r="A504" s="219" t="s">
        <v>1097</v>
      </c>
      <c r="B504" s="208"/>
      <c r="C504" s="5">
        <f>C512</f>
        <v>1000000</v>
      </c>
      <c r="D504" s="130">
        <f>D512</f>
        <v>0</v>
      </c>
      <c r="E504" s="55">
        <f t="shared" si="10"/>
        <v>0</v>
      </c>
    </row>
    <row r="505" spans="1:5" ht="25.5" customHeight="1">
      <c r="A505" s="209" t="s">
        <v>1098</v>
      </c>
      <c r="B505" s="210"/>
      <c r="C505" s="58">
        <f>SUM(C506:C511)</f>
        <v>1000000</v>
      </c>
      <c r="D505" s="128">
        <f>SUM(D506:D511)</f>
        <v>0</v>
      </c>
      <c r="E505" s="55">
        <f t="shared" si="10"/>
        <v>0</v>
      </c>
    </row>
    <row r="506" spans="1:5" ht="18" customHeight="1">
      <c r="A506" s="211" t="s">
        <v>1054</v>
      </c>
      <c r="B506" s="212"/>
      <c r="C506" s="4">
        <v>1000000</v>
      </c>
      <c r="D506" s="11">
        <v>0</v>
      </c>
      <c r="E506" s="55">
        <f t="shared" si="10"/>
        <v>0</v>
      </c>
    </row>
    <row r="507" spans="1:5" ht="18" customHeight="1">
      <c r="A507" s="211" t="s">
        <v>1265</v>
      </c>
      <c r="B507" s="212"/>
      <c r="C507" s="4">
        <v>0</v>
      </c>
      <c r="D507" s="11">
        <v>0</v>
      </c>
      <c r="E507" s="55" t="e">
        <f t="shared" si="10"/>
        <v>#DIV/0!</v>
      </c>
    </row>
    <row r="508" spans="1:5" ht="18" customHeight="1">
      <c r="A508" s="211" t="s">
        <v>1266</v>
      </c>
      <c r="B508" s="212"/>
      <c r="C508" s="4">
        <v>0</v>
      </c>
      <c r="D508" s="11">
        <v>0</v>
      </c>
      <c r="E508" s="55" t="e">
        <f t="shared" si="10"/>
        <v>#DIV/0!</v>
      </c>
    </row>
    <row r="509" spans="1:5" ht="18" customHeight="1">
      <c r="A509" s="211" t="s">
        <v>1273</v>
      </c>
      <c r="B509" s="212"/>
      <c r="C509" s="4">
        <v>0</v>
      </c>
      <c r="D509" s="11">
        <v>0</v>
      </c>
      <c r="E509" s="55" t="e">
        <f t="shared" si="10"/>
        <v>#DIV/0!</v>
      </c>
    </row>
    <row r="510" spans="1:5" ht="18" customHeight="1">
      <c r="A510" s="211" t="s">
        <v>1274</v>
      </c>
      <c r="B510" s="212"/>
      <c r="C510" s="4">
        <v>0</v>
      </c>
      <c r="D510" s="11">
        <v>0</v>
      </c>
      <c r="E510" s="55" t="e">
        <f t="shared" si="10"/>
        <v>#DIV/0!</v>
      </c>
    </row>
    <row r="511" spans="1:5" ht="18" customHeight="1">
      <c r="A511" s="211" t="s">
        <v>1275</v>
      </c>
      <c r="B511" s="212"/>
      <c r="C511" s="4">
        <v>0</v>
      </c>
      <c r="D511" s="11">
        <v>0</v>
      </c>
      <c r="E511" s="55" t="e">
        <f t="shared" si="10"/>
        <v>#DIV/0!</v>
      </c>
    </row>
    <row r="512" spans="1:5" ht="21" customHeight="1">
      <c r="A512" s="38">
        <v>41</v>
      </c>
      <c r="B512" s="3" t="s">
        <v>82</v>
      </c>
      <c r="C512" s="4">
        <f>C513</f>
        <v>1000000</v>
      </c>
      <c r="D512" s="11">
        <f>D513</f>
        <v>0</v>
      </c>
      <c r="E512" s="55">
        <f t="shared" si="10"/>
        <v>0</v>
      </c>
    </row>
    <row r="513" spans="1:5" ht="18" customHeight="1">
      <c r="A513" s="38">
        <v>411</v>
      </c>
      <c r="B513" s="3" t="s">
        <v>83</v>
      </c>
      <c r="C513" s="4">
        <v>1000000</v>
      </c>
      <c r="D513" s="11">
        <f>D514</f>
        <v>0</v>
      </c>
      <c r="E513" s="55">
        <f t="shared" si="10"/>
        <v>0</v>
      </c>
    </row>
    <row r="514" spans="1:5" ht="15" customHeight="1">
      <c r="A514" s="38">
        <v>4111</v>
      </c>
      <c r="B514" s="3" t="s">
        <v>708</v>
      </c>
      <c r="C514" s="4">
        <v>0</v>
      </c>
      <c r="D514" s="11">
        <v>0</v>
      </c>
      <c r="E514" s="55" t="e">
        <f t="shared" si="10"/>
        <v>#DIV/0!</v>
      </c>
    </row>
    <row r="515" spans="1:5" ht="25.5" customHeight="1">
      <c r="A515" s="207" t="s">
        <v>1099</v>
      </c>
      <c r="B515" s="208"/>
      <c r="C515" s="5">
        <f>C523</f>
        <v>360000</v>
      </c>
      <c r="D515" s="130">
        <f>D523</f>
        <v>0</v>
      </c>
      <c r="E515" s="55">
        <f t="shared" si="10"/>
        <v>0</v>
      </c>
    </row>
    <row r="516" spans="1:5" ht="25.5" customHeight="1">
      <c r="A516" s="209" t="s">
        <v>1100</v>
      </c>
      <c r="B516" s="210"/>
      <c r="C516" s="58">
        <f>SUM(C517:C522)</f>
        <v>360000</v>
      </c>
      <c r="D516" s="128">
        <f>SUM(D517:D522)</f>
        <v>0</v>
      </c>
      <c r="E516" s="55">
        <f t="shared" si="10"/>
        <v>0</v>
      </c>
    </row>
    <row r="517" spans="1:5" ht="18" customHeight="1">
      <c r="A517" s="211" t="s">
        <v>1054</v>
      </c>
      <c r="B517" s="212"/>
      <c r="C517" s="4">
        <v>360000</v>
      </c>
      <c r="D517" s="11">
        <v>0</v>
      </c>
      <c r="E517" s="55">
        <f t="shared" si="10"/>
        <v>0</v>
      </c>
    </row>
    <row r="518" spans="1:5" ht="18" customHeight="1">
      <c r="A518" s="211" t="s">
        <v>1265</v>
      </c>
      <c r="B518" s="212"/>
      <c r="C518" s="4">
        <v>0</v>
      </c>
      <c r="D518" s="11">
        <v>0</v>
      </c>
      <c r="E518" s="55" t="e">
        <f t="shared" si="10"/>
        <v>#DIV/0!</v>
      </c>
    </row>
    <row r="519" spans="1:5" ht="18" customHeight="1">
      <c r="A519" s="211" t="s">
        <v>1266</v>
      </c>
      <c r="B519" s="212"/>
      <c r="C519" s="4">
        <v>0</v>
      </c>
      <c r="D519" s="11">
        <v>0</v>
      </c>
      <c r="E519" s="55" t="e">
        <f aca="true" t="shared" si="11" ref="E519:E583">D519/C519*100</f>
        <v>#DIV/0!</v>
      </c>
    </row>
    <row r="520" spans="1:5" ht="18" customHeight="1">
      <c r="A520" s="211" t="s">
        <v>1273</v>
      </c>
      <c r="B520" s="212"/>
      <c r="C520" s="4">
        <v>0</v>
      </c>
      <c r="D520" s="11">
        <v>0</v>
      </c>
      <c r="E520" s="55" t="e">
        <f t="shared" si="11"/>
        <v>#DIV/0!</v>
      </c>
    </row>
    <row r="521" spans="1:5" ht="18" customHeight="1">
      <c r="A521" s="211" t="s">
        <v>1274</v>
      </c>
      <c r="B521" s="212"/>
      <c r="C521" s="4">
        <v>0</v>
      </c>
      <c r="D521" s="11">
        <v>0</v>
      </c>
      <c r="E521" s="55" t="e">
        <f t="shared" si="11"/>
        <v>#DIV/0!</v>
      </c>
    </row>
    <row r="522" spans="1:5" ht="18" customHeight="1">
      <c r="A522" s="211" t="s">
        <v>1275</v>
      </c>
      <c r="B522" s="212"/>
      <c r="C522" s="4">
        <v>0</v>
      </c>
      <c r="D522" s="11">
        <v>0</v>
      </c>
      <c r="E522" s="55" t="e">
        <f t="shared" si="11"/>
        <v>#DIV/0!</v>
      </c>
    </row>
    <row r="523" spans="1:5" ht="21" customHeight="1">
      <c r="A523" s="38">
        <v>32</v>
      </c>
      <c r="B523" s="3" t="s">
        <v>282</v>
      </c>
      <c r="C523" s="4">
        <f>C524</f>
        <v>360000</v>
      </c>
      <c r="D523" s="11">
        <f>D524</f>
        <v>0</v>
      </c>
      <c r="E523" s="55">
        <f t="shared" si="11"/>
        <v>0</v>
      </c>
    </row>
    <row r="524" spans="1:5" ht="18" customHeight="1">
      <c r="A524" s="38">
        <v>323</v>
      </c>
      <c r="B524" s="3" t="s">
        <v>0</v>
      </c>
      <c r="C524" s="4">
        <v>360000</v>
      </c>
      <c r="D524" s="11">
        <f>D525+D526</f>
        <v>0</v>
      </c>
      <c r="E524" s="55">
        <f t="shared" si="11"/>
        <v>0</v>
      </c>
    </row>
    <row r="525" spans="1:5" ht="15" customHeight="1">
      <c r="A525" s="38" t="s">
        <v>143</v>
      </c>
      <c r="B525" s="3" t="s">
        <v>621</v>
      </c>
      <c r="C525" s="4">
        <v>0</v>
      </c>
      <c r="D525" s="11">
        <v>0</v>
      </c>
      <c r="E525" s="55" t="e">
        <f t="shared" si="11"/>
        <v>#DIV/0!</v>
      </c>
    </row>
    <row r="526" spans="1:5" ht="15" customHeight="1">
      <c r="A526" s="38" t="s">
        <v>35</v>
      </c>
      <c r="B526" s="3" t="s">
        <v>788</v>
      </c>
      <c r="C526" s="4">
        <v>0</v>
      </c>
      <c r="D526" s="11">
        <v>0</v>
      </c>
      <c r="E526" s="55" t="e">
        <f t="shared" si="11"/>
        <v>#DIV/0!</v>
      </c>
    </row>
    <row r="527" spans="1:5" ht="25.5" customHeight="1">
      <c r="A527" s="219" t="s">
        <v>1101</v>
      </c>
      <c r="B527" s="208"/>
      <c r="C527" s="5">
        <f>C535</f>
        <v>10000</v>
      </c>
      <c r="D527" s="5">
        <f>D535</f>
        <v>0</v>
      </c>
      <c r="E527" s="55">
        <f t="shared" si="11"/>
        <v>0</v>
      </c>
    </row>
    <row r="528" spans="1:5" ht="25.5" customHeight="1">
      <c r="A528" s="209" t="s">
        <v>1102</v>
      </c>
      <c r="B528" s="210"/>
      <c r="C528" s="58">
        <f>SUM(C529:C534)</f>
        <v>10000</v>
      </c>
      <c r="D528" s="128">
        <f>SUM(D529:D534)</f>
        <v>0</v>
      </c>
      <c r="E528" s="55">
        <f t="shared" si="11"/>
        <v>0</v>
      </c>
    </row>
    <row r="529" spans="1:5" ht="18" customHeight="1">
      <c r="A529" s="211" t="s">
        <v>1054</v>
      </c>
      <c r="B529" s="212"/>
      <c r="C529" s="4">
        <v>10000</v>
      </c>
      <c r="D529" s="11">
        <v>0</v>
      </c>
      <c r="E529" s="55">
        <f t="shared" si="11"/>
        <v>0</v>
      </c>
    </row>
    <row r="530" spans="1:5" ht="18" customHeight="1">
      <c r="A530" s="211" t="s">
        <v>1265</v>
      </c>
      <c r="B530" s="212"/>
      <c r="C530" s="4">
        <v>0</v>
      </c>
      <c r="D530" s="11">
        <v>0</v>
      </c>
      <c r="E530" s="55" t="e">
        <f t="shared" si="11"/>
        <v>#DIV/0!</v>
      </c>
    </row>
    <row r="531" spans="1:5" ht="18" customHeight="1">
      <c r="A531" s="211" t="s">
        <v>1266</v>
      </c>
      <c r="B531" s="212"/>
      <c r="C531" s="4">
        <v>0</v>
      </c>
      <c r="D531" s="11">
        <v>0</v>
      </c>
      <c r="E531" s="55" t="e">
        <f t="shared" si="11"/>
        <v>#DIV/0!</v>
      </c>
    </row>
    <row r="532" spans="1:5" ht="18" customHeight="1">
      <c r="A532" s="211" t="s">
        <v>1273</v>
      </c>
      <c r="B532" s="212"/>
      <c r="C532" s="4">
        <v>0</v>
      </c>
      <c r="D532" s="11">
        <v>0</v>
      </c>
      <c r="E532" s="55" t="e">
        <f t="shared" si="11"/>
        <v>#DIV/0!</v>
      </c>
    </row>
    <row r="533" spans="1:5" ht="18" customHeight="1">
      <c r="A533" s="211" t="s">
        <v>1274</v>
      </c>
      <c r="B533" s="212"/>
      <c r="C533" s="4">
        <v>0</v>
      </c>
      <c r="D533" s="11">
        <v>0</v>
      </c>
      <c r="E533" s="55" t="e">
        <f t="shared" si="11"/>
        <v>#DIV/0!</v>
      </c>
    </row>
    <row r="534" spans="1:5" ht="18" customHeight="1">
      <c r="A534" s="211" t="s">
        <v>1275</v>
      </c>
      <c r="B534" s="212"/>
      <c r="C534" s="4">
        <v>0</v>
      </c>
      <c r="D534" s="11">
        <v>0</v>
      </c>
      <c r="E534" s="55" t="e">
        <f t="shared" si="11"/>
        <v>#DIV/0!</v>
      </c>
    </row>
    <row r="535" spans="1:5" ht="21" customHeight="1">
      <c r="A535" s="38">
        <v>42</v>
      </c>
      <c r="B535" s="3" t="s">
        <v>622</v>
      </c>
      <c r="C535" s="4">
        <f>C536</f>
        <v>10000</v>
      </c>
      <c r="D535" s="11">
        <f>D536</f>
        <v>0</v>
      </c>
      <c r="E535" s="55">
        <f t="shared" si="11"/>
        <v>0</v>
      </c>
    </row>
    <row r="536" spans="1:5" ht="18" customHeight="1">
      <c r="A536" s="38" t="s">
        <v>178</v>
      </c>
      <c r="B536" s="3" t="s">
        <v>85</v>
      </c>
      <c r="C536" s="4">
        <v>10000</v>
      </c>
      <c r="D536" s="11">
        <f>D537</f>
        <v>0</v>
      </c>
      <c r="E536" s="55">
        <f t="shared" si="11"/>
        <v>0</v>
      </c>
    </row>
    <row r="537" spans="1:5" ht="15" customHeight="1">
      <c r="A537" s="38" t="s">
        <v>308</v>
      </c>
      <c r="B537" s="3" t="s">
        <v>963</v>
      </c>
      <c r="C537" s="4">
        <v>0</v>
      </c>
      <c r="D537" s="11">
        <v>0</v>
      </c>
      <c r="E537" s="55" t="e">
        <f t="shared" si="11"/>
        <v>#DIV/0!</v>
      </c>
    </row>
    <row r="538" spans="1:5" ht="30" customHeight="1">
      <c r="A538" s="213" t="s">
        <v>964</v>
      </c>
      <c r="B538" s="214"/>
      <c r="C538" s="57">
        <f>C539</f>
        <v>50000</v>
      </c>
      <c r="D538" s="127">
        <f>D539</f>
        <v>0</v>
      </c>
      <c r="E538" s="55">
        <f t="shared" si="11"/>
        <v>0</v>
      </c>
    </row>
    <row r="539" spans="1:5" ht="25.5" customHeight="1">
      <c r="A539" s="219" t="s">
        <v>965</v>
      </c>
      <c r="B539" s="208"/>
      <c r="C539" s="5">
        <f>C547</f>
        <v>50000</v>
      </c>
      <c r="D539" s="130">
        <f>D547</f>
        <v>0</v>
      </c>
      <c r="E539" s="55">
        <f t="shared" si="11"/>
        <v>0</v>
      </c>
    </row>
    <row r="540" spans="1:5" ht="25.5" customHeight="1">
      <c r="A540" s="209" t="s">
        <v>1103</v>
      </c>
      <c r="B540" s="210"/>
      <c r="C540" s="58">
        <f>SUM(C541:C546)</f>
        <v>50000</v>
      </c>
      <c r="D540" s="128">
        <f>SUM(D541:D546)</f>
        <v>0</v>
      </c>
      <c r="E540" s="55">
        <f t="shared" si="11"/>
        <v>0</v>
      </c>
    </row>
    <row r="541" spans="1:5" ht="18" customHeight="1">
      <c r="A541" s="211" t="s">
        <v>1054</v>
      </c>
      <c r="B541" s="212"/>
      <c r="C541" s="4">
        <v>50000</v>
      </c>
      <c r="D541" s="11">
        <v>0</v>
      </c>
      <c r="E541" s="55">
        <f t="shared" si="11"/>
        <v>0</v>
      </c>
    </row>
    <row r="542" spans="1:5" ht="18" customHeight="1">
      <c r="A542" s="211" t="s">
        <v>1265</v>
      </c>
      <c r="B542" s="212"/>
      <c r="C542" s="4">
        <v>0</v>
      </c>
      <c r="D542" s="11">
        <v>0</v>
      </c>
      <c r="E542" s="55" t="e">
        <f t="shared" si="11"/>
        <v>#DIV/0!</v>
      </c>
    </row>
    <row r="543" spans="1:5" ht="18" customHeight="1">
      <c r="A543" s="211" t="s">
        <v>1266</v>
      </c>
      <c r="B543" s="212"/>
      <c r="C543" s="4">
        <v>0</v>
      </c>
      <c r="D543" s="11">
        <v>0</v>
      </c>
      <c r="E543" s="55" t="e">
        <f t="shared" si="11"/>
        <v>#DIV/0!</v>
      </c>
    </row>
    <row r="544" spans="1:5" ht="18" customHeight="1">
      <c r="A544" s="211" t="s">
        <v>1273</v>
      </c>
      <c r="B544" s="212"/>
      <c r="C544" s="4">
        <v>0</v>
      </c>
      <c r="D544" s="11">
        <v>0</v>
      </c>
      <c r="E544" s="55" t="e">
        <f t="shared" si="11"/>
        <v>#DIV/0!</v>
      </c>
    </row>
    <row r="545" spans="1:5" ht="18" customHeight="1">
      <c r="A545" s="211" t="s">
        <v>1274</v>
      </c>
      <c r="B545" s="212"/>
      <c r="C545" s="4">
        <v>0</v>
      </c>
      <c r="D545" s="11">
        <v>0</v>
      </c>
      <c r="E545" s="55" t="e">
        <f t="shared" si="11"/>
        <v>#DIV/0!</v>
      </c>
    </row>
    <row r="546" spans="1:5" ht="18" customHeight="1">
      <c r="A546" s="211" t="s">
        <v>1275</v>
      </c>
      <c r="B546" s="212"/>
      <c r="C546" s="4">
        <v>0</v>
      </c>
      <c r="D546" s="11">
        <v>0</v>
      </c>
      <c r="E546" s="55" t="e">
        <f t="shared" si="11"/>
        <v>#DIV/0!</v>
      </c>
    </row>
    <row r="547" spans="1:5" ht="21" customHeight="1">
      <c r="A547" s="38">
        <v>38</v>
      </c>
      <c r="B547" s="3" t="s">
        <v>569</v>
      </c>
      <c r="C547" s="4">
        <f>C548</f>
        <v>50000</v>
      </c>
      <c r="D547" s="11">
        <f>D548</f>
        <v>0</v>
      </c>
      <c r="E547" s="55">
        <f t="shared" si="11"/>
        <v>0</v>
      </c>
    </row>
    <row r="548" spans="1:5" ht="18" customHeight="1">
      <c r="A548" s="38">
        <v>386</v>
      </c>
      <c r="B548" s="3" t="s">
        <v>86</v>
      </c>
      <c r="C548" s="4">
        <v>50000</v>
      </c>
      <c r="D548" s="11">
        <f>D549</f>
        <v>0</v>
      </c>
      <c r="E548" s="55">
        <f t="shared" si="11"/>
        <v>0</v>
      </c>
    </row>
    <row r="549" spans="1:5" ht="15" customHeight="1">
      <c r="A549" s="38">
        <v>3861</v>
      </c>
      <c r="B549" s="3" t="s">
        <v>89</v>
      </c>
      <c r="C549" s="4">
        <v>0</v>
      </c>
      <c r="D549" s="11">
        <v>0</v>
      </c>
      <c r="E549" s="55" t="e">
        <f t="shared" si="11"/>
        <v>#DIV/0!</v>
      </c>
    </row>
    <row r="550" spans="1:5" ht="30" customHeight="1">
      <c r="A550" s="213" t="s">
        <v>966</v>
      </c>
      <c r="B550" s="214"/>
      <c r="C550" s="57">
        <f>C551+C565</f>
        <v>4831000</v>
      </c>
      <c r="D550" s="127">
        <f>D551+D565</f>
        <v>509983.05</v>
      </c>
      <c r="E550" s="55">
        <f t="shared" si="11"/>
        <v>10.556469675015524</v>
      </c>
    </row>
    <row r="551" spans="1:5" ht="25.5" customHeight="1">
      <c r="A551" s="207" t="s">
        <v>967</v>
      </c>
      <c r="B551" s="208"/>
      <c r="C551" s="5">
        <f>C559</f>
        <v>981000</v>
      </c>
      <c r="D551" s="130">
        <f>D559</f>
        <v>509983.05</v>
      </c>
      <c r="E551" s="55">
        <f t="shared" si="11"/>
        <v>51.986039755351676</v>
      </c>
    </row>
    <row r="552" spans="1:5" ht="25.5" customHeight="1">
      <c r="A552" s="209" t="s">
        <v>1104</v>
      </c>
      <c r="B552" s="210"/>
      <c r="C552" s="58">
        <f>SUM(C553:C558)</f>
        <v>981000</v>
      </c>
      <c r="D552" s="128">
        <f>SUM(D553:D558)</f>
        <v>509983.05</v>
      </c>
      <c r="E552" s="55">
        <f t="shared" si="11"/>
        <v>51.986039755351676</v>
      </c>
    </row>
    <row r="553" spans="1:5" ht="18" customHeight="1">
      <c r="A553" s="211" t="s">
        <v>1054</v>
      </c>
      <c r="B553" s="212"/>
      <c r="C553" s="4">
        <v>71000</v>
      </c>
      <c r="D553" s="11">
        <v>56337.5</v>
      </c>
      <c r="E553" s="55">
        <f t="shared" si="11"/>
        <v>79.34859154929578</v>
      </c>
    </row>
    <row r="554" spans="1:5" ht="18" customHeight="1">
      <c r="A554" s="211" t="s">
        <v>1265</v>
      </c>
      <c r="B554" s="212"/>
      <c r="C554" s="4">
        <v>0</v>
      </c>
      <c r="D554" s="11">
        <v>0</v>
      </c>
      <c r="E554" s="55" t="e">
        <f t="shared" si="11"/>
        <v>#DIV/0!</v>
      </c>
    </row>
    <row r="555" spans="1:5" ht="18" customHeight="1">
      <c r="A555" s="211" t="s">
        <v>1266</v>
      </c>
      <c r="B555" s="212"/>
      <c r="C555" s="4">
        <v>910000</v>
      </c>
      <c r="D555" s="11">
        <v>453645.55</v>
      </c>
      <c r="E555" s="55">
        <f t="shared" si="11"/>
        <v>49.85115934065934</v>
      </c>
    </row>
    <row r="556" spans="1:5" ht="18" customHeight="1">
      <c r="A556" s="211" t="s">
        <v>1273</v>
      </c>
      <c r="B556" s="212"/>
      <c r="C556" s="4">
        <v>0</v>
      </c>
      <c r="D556" s="11">
        <v>0</v>
      </c>
      <c r="E556" s="55" t="e">
        <f t="shared" si="11"/>
        <v>#DIV/0!</v>
      </c>
    </row>
    <row r="557" spans="1:5" ht="18" customHeight="1">
      <c r="A557" s="211" t="s">
        <v>1274</v>
      </c>
      <c r="B557" s="212"/>
      <c r="C557" s="4">
        <v>0</v>
      </c>
      <c r="D557" s="11">
        <v>0</v>
      </c>
      <c r="E557" s="55" t="e">
        <f t="shared" si="11"/>
        <v>#DIV/0!</v>
      </c>
    </row>
    <row r="558" spans="1:5" ht="18" customHeight="1">
      <c r="A558" s="211" t="s">
        <v>1275</v>
      </c>
      <c r="B558" s="212"/>
      <c r="C558" s="4">
        <v>0</v>
      </c>
      <c r="D558" s="11">
        <v>0</v>
      </c>
      <c r="E558" s="55" t="e">
        <f t="shared" si="11"/>
        <v>#DIV/0!</v>
      </c>
    </row>
    <row r="559" spans="1:5" ht="21" customHeight="1">
      <c r="A559" s="38">
        <v>32</v>
      </c>
      <c r="B559" s="3" t="s">
        <v>64</v>
      </c>
      <c r="C559" s="4">
        <f>C560+C563</f>
        <v>981000</v>
      </c>
      <c r="D559" s="11">
        <f>D560+D563</f>
        <v>509983.05</v>
      </c>
      <c r="E559" s="55">
        <f t="shared" si="11"/>
        <v>51.986039755351676</v>
      </c>
    </row>
    <row r="560" spans="1:5" ht="18" customHeight="1">
      <c r="A560" s="38">
        <v>322</v>
      </c>
      <c r="B560" s="3" t="s">
        <v>19</v>
      </c>
      <c r="C560" s="4">
        <v>490000</v>
      </c>
      <c r="D560" s="11">
        <f>SUM(D561:D562)</f>
        <v>247261.3</v>
      </c>
      <c r="E560" s="55">
        <f t="shared" si="11"/>
        <v>50.46148979591837</v>
      </c>
    </row>
    <row r="561" spans="1:5" ht="15" customHeight="1">
      <c r="A561" s="38">
        <v>3223</v>
      </c>
      <c r="B561" s="3" t="s">
        <v>140</v>
      </c>
      <c r="C561" s="4">
        <v>0</v>
      </c>
      <c r="D561" s="11">
        <v>190923.8</v>
      </c>
      <c r="E561" s="55" t="e">
        <f t="shared" si="11"/>
        <v>#DIV/0!</v>
      </c>
    </row>
    <row r="562" spans="1:5" ht="15" customHeight="1">
      <c r="A562" s="38">
        <v>3224</v>
      </c>
      <c r="B562" s="3" t="s">
        <v>90</v>
      </c>
      <c r="C562" s="4">
        <v>0</v>
      </c>
      <c r="D562" s="11">
        <v>56337.5</v>
      </c>
      <c r="E562" s="55" t="e">
        <f t="shared" si="11"/>
        <v>#DIV/0!</v>
      </c>
    </row>
    <row r="563" spans="1:5" ht="18" customHeight="1">
      <c r="A563" s="38">
        <v>323</v>
      </c>
      <c r="B563" s="3" t="s">
        <v>73</v>
      </c>
      <c r="C563" s="4">
        <v>491000</v>
      </c>
      <c r="D563" s="11">
        <f>D564</f>
        <v>262721.75</v>
      </c>
      <c r="E563" s="55">
        <f t="shared" si="11"/>
        <v>53.507484725050915</v>
      </c>
    </row>
    <row r="564" spans="1:5" ht="15" customHeight="1">
      <c r="A564" s="38">
        <v>3232</v>
      </c>
      <c r="B564" s="3" t="s">
        <v>74</v>
      </c>
      <c r="C564" s="4">
        <v>0</v>
      </c>
      <c r="D564" s="11">
        <v>262721.75</v>
      </c>
      <c r="E564" s="55" t="e">
        <f t="shared" si="11"/>
        <v>#DIV/0!</v>
      </c>
    </row>
    <row r="565" spans="1:5" ht="25.5" customHeight="1">
      <c r="A565" s="207" t="s">
        <v>968</v>
      </c>
      <c r="B565" s="208"/>
      <c r="C565" s="5">
        <f>C574</f>
        <v>3850000</v>
      </c>
      <c r="D565" s="130">
        <f>D574</f>
        <v>0</v>
      </c>
      <c r="E565" s="55">
        <f t="shared" si="11"/>
        <v>0</v>
      </c>
    </row>
    <row r="566" spans="1:5" ht="25.5" customHeight="1">
      <c r="A566" s="209" t="s">
        <v>1105</v>
      </c>
      <c r="B566" s="210"/>
      <c r="C566" s="58">
        <f>SUM(C567:C573)</f>
        <v>3850000</v>
      </c>
      <c r="D566" s="58">
        <f>SUM(D567:D573)</f>
        <v>0</v>
      </c>
      <c r="E566" s="55">
        <f t="shared" si="11"/>
        <v>0</v>
      </c>
    </row>
    <row r="567" spans="1:5" ht="18" customHeight="1">
      <c r="A567" s="211" t="s">
        <v>1054</v>
      </c>
      <c r="B567" s="212"/>
      <c r="C567" s="4">
        <v>350000</v>
      </c>
      <c r="D567" s="11">
        <v>0</v>
      </c>
      <c r="E567" s="55">
        <f t="shared" si="11"/>
        <v>0</v>
      </c>
    </row>
    <row r="568" spans="1:5" ht="18" customHeight="1">
      <c r="A568" s="211" t="s">
        <v>1265</v>
      </c>
      <c r="B568" s="212"/>
      <c r="C568" s="4">
        <v>0</v>
      </c>
      <c r="D568" s="11">
        <v>0</v>
      </c>
      <c r="E568" s="55" t="e">
        <f t="shared" si="11"/>
        <v>#DIV/0!</v>
      </c>
    </row>
    <row r="569" spans="1:5" ht="18" customHeight="1">
      <c r="A569" s="211" t="s">
        <v>1266</v>
      </c>
      <c r="B569" s="212"/>
      <c r="C569" s="4">
        <v>500000</v>
      </c>
      <c r="D569" s="11">
        <v>0</v>
      </c>
      <c r="E569" s="55">
        <f t="shared" si="11"/>
        <v>0</v>
      </c>
    </row>
    <row r="570" spans="1:5" ht="18" customHeight="1">
      <c r="A570" s="211" t="s">
        <v>1273</v>
      </c>
      <c r="B570" s="212"/>
      <c r="C570" s="4">
        <v>0</v>
      </c>
      <c r="D570" s="11">
        <v>0</v>
      </c>
      <c r="E570" s="55" t="e">
        <f t="shared" si="11"/>
        <v>#DIV/0!</v>
      </c>
    </row>
    <row r="571" spans="1:5" ht="18" customHeight="1">
      <c r="A571" s="211" t="s">
        <v>1274</v>
      </c>
      <c r="B571" s="212"/>
      <c r="C571" s="4">
        <v>0</v>
      </c>
      <c r="D571" s="11">
        <v>0</v>
      </c>
      <c r="E571" s="55" t="e">
        <f t="shared" si="11"/>
        <v>#DIV/0!</v>
      </c>
    </row>
    <row r="572" spans="1:5" ht="18" customHeight="1">
      <c r="A572" s="211" t="s">
        <v>1275</v>
      </c>
      <c r="B572" s="212"/>
      <c r="C572" s="4">
        <v>0</v>
      </c>
      <c r="D572" s="11">
        <v>0</v>
      </c>
      <c r="E572" s="55" t="e">
        <f t="shared" si="11"/>
        <v>#DIV/0!</v>
      </c>
    </row>
    <row r="573" spans="1:5" ht="18" customHeight="1">
      <c r="A573" s="211" t="s">
        <v>1276</v>
      </c>
      <c r="B573" s="212"/>
      <c r="C573" s="4">
        <v>3000000</v>
      </c>
      <c r="D573" s="11">
        <v>0</v>
      </c>
      <c r="E573" s="55">
        <f>D573/C573*100</f>
        <v>0</v>
      </c>
    </row>
    <row r="574" spans="1:5" ht="21" customHeight="1">
      <c r="A574" s="38">
        <v>42</v>
      </c>
      <c r="B574" s="3" t="s">
        <v>622</v>
      </c>
      <c r="C574" s="4">
        <f>C575</f>
        <v>3850000</v>
      </c>
      <c r="D574" s="11">
        <f>D575</f>
        <v>0</v>
      </c>
      <c r="E574" s="55">
        <f t="shared" si="11"/>
        <v>0</v>
      </c>
    </row>
    <row r="575" spans="1:5" ht="18" customHeight="1">
      <c r="A575" s="38" t="s">
        <v>178</v>
      </c>
      <c r="B575" s="3" t="s">
        <v>85</v>
      </c>
      <c r="C575" s="4">
        <v>3850000</v>
      </c>
      <c r="D575" s="11">
        <f>D576</f>
        <v>0</v>
      </c>
      <c r="E575" s="55">
        <f t="shared" si="11"/>
        <v>0</v>
      </c>
    </row>
    <row r="576" spans="1:5" ht="15" customHeight="1">
      <c r="A576" s="38" t="s">
        <v>308</v>
      </c>
      <c r="B576" s="3" t="s">
        <v>623</v>
      </c>
      <c r="C576" s="4">
        <v>0</v>
      </c>
      <c r="D576" s="11">
        <v>0</v>
      </c>
      <c r="E576" s="55" t="e">
        <f t="shared" si="11"/>
        <v>#DIV/0!</v>
      </c>
    </row>
    <row r="577" spans="1:5" ht="30" customHeight="1">
      <c r="A577" s="213" t="s">
        <v>1280</v>
      </c>
      <c r="B577" s="214"/>
      <c r="C577" s="57">
        <f>C578+C595+C599+C610+C621</f>
        <v>5932500</v>
      </c>
      <c r="D577" s="127">
        <f>D578+D595+D599+D610+D621</f>
        <v>2153780.6799999997</v>
      </c>
      <c r="E577" s="55">
        <f t="shared" si="11"/>
        <v>36.304773367045925</v>
      </c>
    </row>
    <row r="578" spans="1:5" ht="25.5" customHeight="1">
      <c r="A578" s="215" t="s">
        <v>1281</v>
      </c>
      <c r="B578" s="216"/>
      <c r="C578" s="5">
        <f>C586</f>
        <v>4440000</v>
      </c>
      <c r="D578" s="130">
        <f>D586</f>
        <v>1400248.18</v>
      </c>
      <c r="E578" s="55">
        <f t="shared" si="11"/>
        <v>31.53712117117117</v>
      </c>
    </row>
    <row r="579" spans="1:5" ht="25.5" customHeight="1">
      <c r="A579" s="209" t="s">
        <v>1106</v>
      </c>
      <c r="B579" s="210"/>
      <c r="C579" s="58">
        <f>SUM(C580:C585)</f>
        <v>4440000</v>
      </c>
      <c r="D579" s="128">
        <f>SUM(D580:D585)</f>
        <v>1400248.1800000002</v>
      </c>
      <c r="E579" s="55">
        <f t="shared" si="11"/>
        <v>31.537121171171172</v>
      </c>
    </row>
    <row r="580" spans="1:5" ht="18" customHeight="1">
      <c r="A580" s="211" t="s">
        <v>1054</v>
      </c>
      <c r="B580" s="212"/>
      <c r="C580" s="4">
        <v>2370000</v>
      </c>
      <c r="D580" s="11">
        <v>1013450.03</v>
      </c>
      <c r="E580" s="55">
        <f t="shared" si="11"/>
        <v>42.76160464135022</v>
      </c>
    </row>
    <row r="581" spans="1:5" ht="18" customHeight="1">
      <c r="A581" s="211" t="s">
        <v>1265</v>
      </c>
      <c r="B581" s="212"/>
      <c r="C581" s="4">
        <v>0</v>
      </c>
      <c r="D581" s="11">
        <v>0</v>
      </c>
      <c r="E581" s="55" t="e">
        <f t="shared" si="11"/>
        <v>#DIV/0!</v>
      </c>
    </row>
    <row r="582" spans="1:5" ht="18" customHeight="1">
      <c r="A582" s="211" t="s">
        <v>1266</v>
      </c>
      <c r="B582" s="212"/>
      <c r="C582" s="4">
        <v>2070000</v>
      </c>
      <c r="D582" s="11">
        <v>386798.15</v>
      </c>
      <c r="E582" s="55">
        <f t="shared" si="11"/>
        <v>18.685900966183578</v>
      </c>
    </row>
    <row r="583" spans="1:5" ht="18" customHeight="1">
      <c r="A583" s="211" t="s">
        <v>1273</v>
      </c>
      <c r="B583" s="212"/>
      <c r="C583" s="4">
        <v>0</v>
      </c>
      <c r="D583" s="11">
        <v>0</v>
      </c>
      <c r="E583" s="55" t="e">
        <f t="shared" si="11"/>
        <v>#DIV/0!</v>
      </c>
    </row>
    <row r="584" spans="1:5" ht="18" customHeight="1">
      <c r="A584" s="211" t="s">
        <v>1274</v>
      </c>
      <c r="B584" s="212"/>
      <c r="C584" s="4">
        <v>0</v>
      </c>
      <c r="D584" s="11">
        <v>0</v>
      </c>
      <c r="E584" s="55" t="e">
        <f aca="true" t="shared" si="12" ref="E584:E647">D584/C584*100</f>
        <v>#DIV/0!</v>
      </c>
    </row>
    <row r="585" spans="1:5" ht="18" customHeight="1">
      <c r="A585" s="211" t="s">
        <v>1275</v>
      </c>
      <c r="B585" s="212"/>
      <c r="C585" s="4">
        <v>0</v>
      </c>
      <c r="D585" s="11">
        <v>0</v>
      </c>
      <c r="E585" s="55" t="e">
        <f t="shared" si="12"/>
        <v>#DIV/0!</v>
      </c>
    </row>
    <row r="586" spans="1:5" ht="21" customHeight="1">
      <c r="A586" s="38">
        <v>32</v>
      </c>
      <c r="B586" s="3" t="s">
        <v>64</v>
      </c>
      <c r="C586" s="4">
        <f>SUM(C587+C590)</f>
        <v>4440000</v>
      </c>
      <c r="D586" s="11">
        <f>SUM(D587+D590)</f>
        <v>1400248.18</v>
      </c>
      <c r="E586" s="55">
        <f t="shared" si="12"/>
        <v>31.53712117117117</v>
      </c>
    </row>
    <row r="587" spans="1:5" ht="18" customHeight="1">
      <c r="A587" s="38">
        <v>322</v>
      </c>
      <c r="B587" s="3" t="s">
        <v>71</v>
      </c>
      <c r="C587" s="4">
        <v>240000</v>
      </c>
      <c r="D587" s="11">
        <f>D588+D589</f>
        <v>39349.18</v>
      </c>
      <c r="E587" s="55">
        <f t="shared" si="12"/>
        <v>16.39549166666667</v>
      </c>
    </row>
    <row r="588" spans="1:5" ht="15" customHeight="1">
      <c r="A588" s="38" t="s">
        <v>283</v>
      </c>
      <c r="B588" s="3" t="s">
        <v>624</v>
      </c>
      <c r="C588" s="4">
        <v>0</v>
      </c>
      <c r="D588" s="11">
        <v>31229.5</v>
      </c>
      <c r="E588" s="55" t="e">
        <f t="shared" si="12"/>
        <v>#DIV/0!</v>
      </c>
    </row>
    <row r="589" spans="1:5" ht="15" customHeight="1">
      <c r="A589" s="38">
        <v>3224</v>
      </c>
      <c r="B589" s="3" t="s">
        <v>91</v>
      </c>
      <c r="C589" s="4">
        <v>0</v>
      </c>
      <c r="D589" s="11">
        <v>8119.68</v>
      </c>
      <c r="E589" s="55" t="e">
        <f t="shared" si="12"/>
        <v>#DIV/0!</v>
      </c>
    </row>
    <row r="590" spans="1:5" ht="18" customHeight="1">
      <c r="A590" s="38">
        <v>323</v>
      </c>
      <c r="B590" s="3" t="s">
        <v>0</v>
      </c>
      <c r="C590" s="4">
        <v>4200000</v>
      </c>
      <c r="D590" s="11">
        <f>SUM(D591:D594)</f>
        <v>1360899</v>
      </c>
      <c r="E590" s="55">
        <f t="shared" si="12"/>
        <v>32.40235714285714</v>
      </c>
    </row>
    <row r="591" spans="1:5" ht="15" customHeight="1">
      <c r="A591" s="38">
        <v>3232</v>
      </c>
      <c r="B591" s="3" t="s">
        <v>92</v>
      </c>
      <c r="C591" s="4">
        <v>0</v>
      </c>
      <c r="D591" s="11">
        <v>658759.52</v>
      </c>
      <c r="E591" s="55" t="e">
        <f t="shared" si="12"/>
        <v>#DIV/0!</v>
      </c>
    </row>
    <row r="592" spans="1:5" ht="15" customHeight="1">
      <c r="A592" s="38">
        <v>3234</v>
      </c>
      <c r="B592" s="3" t="s">
        <v>93</v>
      </c>
      <c r="C592" s="4">
        <v>0</v>
      </c>
      <c r="D592" s="11">
        <v>118448.75</v>
      </c>
      <c r="E592" s="55" t="e">
        <f t="shared" si="12"/>
        <v>#DIV/0!</v>
      </c>
    </row>
    <row r="593" spans="1:5" ht="15" customHeight="1">
      <c r="A593" s="38" t="s">
        <v>103</v>
      </c>
      <c r="B593" s="3" t="s">
        <v>104</v>
      </c>
      <c r="C593" s="4">
        <v>0</v>
      </c>
      <c r="D593" s="11">
        <v>19547</v>
      </c>
      <c r="E593" s="55" t="e">
        <f t="shared" si="12"/>
        <v>#DIV/0!</v>
      </c>
    </row>
    <row r="594" spans="1:5" ht="15" customHeight="1">
      <c r="A594" s="38" t="s">
        <v>349</v>
      </c>
      <c r="B594" s="3" t="s">
        <v>625</v>
      </c>
      <c r="C594" s="4">
        <v>0</v>
      </c>
      <c r="D594" s="11">
        <v>564143.73</v>
      </c>
      <c r="E594" s="55" t="e">
        <f t="shared" si="12"/>
        <v>#DIV/0!</v>
      </c>
    </row>
    <row r="595" spans="1:5" ht="35.25" customHeight="1">
      <c r="A595" s="215" t="s">
        <v>1162</v>
      </c>
      <c r="B595" s="216"/>
      <c r="C595" s="5">
        <f aca="true" t="shared" si="13" ref="C595:D597">C596</f>
        <v>0</v>
      </c>
      <c r="D595" s="130">
        <f t="shared" si="13"/>
        <v>0</v>
      </c>
      <c r="E595" s="55" t="e">
        <f t="shared" si="12"/>
        <v>#DIV/0!</v>
      </c>
    </row>
    <row r="596" spans="1:5" ht="21" customHeight="1">
      <c r="A596" s="38">
        <v>38</v>
      </c>
      <c r="B596" s="66" t="s">
        <v>569</v>
      </c>
      <c r="C596" s="4">
        <f t="shared" si="13"/>
        <v>0</v>
      </c>
      <c r="D596" s="11">
        <f t="shared" si="13"/>
        <v>0</v>
      </c>
      <c r="E596" s="55" t="e">
        <f t="shared" si="12"/>
        <v>#DIV/0!</v>
      </c>
    </row>
    <row r="597" spans="1:5" ht="18" customHeight="1">
      <c r="A597" s="38">
        <v>386</v>
      </c>
      <c r="B597" s="3" t="s">
        <v>86</v>
      </c>
      <c r="C597" s="4">
        <f t="shared" si="13"/>
        <v>0</v>
      </c>
      <c r="D597" s="11">
        <f t="shared" si="13"/>
        <v>0</v>
      </c>
      <c r="E597" s="55" t="e">
        <f t="shared" si="12"/>
        <v>#DIV/0!</v>
      </c>
    </row>
    <row r="598" spans="1:5" ht="15" customHeight="1">
      <c r="A598" s="38">
        <v>3861</v>
      </c>
      <c r="B598" s="3" t="s">
        <v>626</v>
      </c>
      <c r="C598" s="4">
        <v>0</v>
      </c>
      <c r="D598" s="11">
        <v>0</v>
      </c>
      <c r="E598" s="55" t="e">
        <f t="shared" si="12"/>
        <v>#DIV/0!</v>
      </c>
    </row>
    <row r="599" spans="1:5" ht="25.5" customHeight="1">
      <c r="A599" s="207" t="s">
        <v>1282</v>
      </c>
      <c r="B599" s="208"/>
      <c r="C599" s="5">
        <f>C607</f>
        <v>1200000</v>
      </c>
      <c r="D599" s="130">
        <f>D607</f>
        <v>753532.5</v>
      </c>
      <c r="E599" s="55">
        <f t="shared" si="12"/>
        <v>62.794375</v>
      </c>
    </row>
    <row r="600" spans="1:5" ht="25.5" customHeight="1">
      <c r="A600" s="209" t="s">
        <v>1107</v>
      </c>
      <c r="B600" s="210"/>
      <c r="C600" s="58">
        <f>SUM(C601:C606)</f>
        <v>1200000</v>
      </c>
      <c r="D600" s="128">
        <f>SUM(D601:D606)</f>
        <v>753532.5</v>
      </c>
      <c r="E600" s="55">
        <f t="shared" si="12"/>
        <v>62.794375</v>
      </c>
    </row>
    <row r="601" spans="1:5" ht="18" customHeight="1">
      <c r="A601" s="211" t="s">
        <v>1054</v>
      </c>
      <c r="B601" s="212"/>
      <c r="C601" s="4">
        <v>500000</v>
      </c>
      <c r="D601" s="11">
        <v>257207.01</v>
      </c>
      <c r="E601" s="55">
        <f t="shared" si="12"/>
        <v>51.441402000000004</v>
      </c>
    </row>
    <row r="602" spans="1:5" ht="18" customHeight="1">
      <c r="A602" s="211" t="s">
        <v>1265</v>
      </c>
      <c r="B602" s="212"/>
      <c r="C602" s="4">
        <v>0</v>
      </c>
      <c r="D602" s="11">
        <v>0</v>
      </c>
      <c r="E602" s="55" t="e">
        <f t="shared" si="12"/>
        <v>#DIV/0!</v>
      </c>
    </row>
    <row r="603" spans="1:5" ht="18" customHeight="1">
      <c r="A603" s="211" t="s">
        <v>1266</v>
      </c>
      <c r="B603" s="212"/>
      <c r="C603" s="4">
        <v>700000</v>
      </c>
      <c r="D603" s="11">
        <v>456325.49</v>
      </c>
      <c r="E603" s="55">
        <f t="shared" si="12"/>
        <v>65.18935571428571</v>
      </c>
    </row>
    <row r="604" spans="1:5" ht="18" customHeight="1">
      <c r="A604" s="211" t="s">
        <v>1273</v>
      </c>
      <c r="B604" s="212"/>
      <c r="C604" s="4">
        <v>0</v>
      </c>
      <c r="D604" s="11">
        <v>40000</v>
      </c>
      <c r="E604" s="55" t="e">
        <f t="shared" si="12"/>
        <v>#DIV/0!</v>
      </c>
    </row>
    <row r="605" spans="1:5" ht="18" customHeight="1">
      <c r="A605" s="211" t="s">
        <v>1274</v>
      </c>
      <c r="B605" s="212"/>
      <c r="C605" s="4">
        <v>0</v>
      </c>
      <c r="D605" s="11">
        <v>0</v>
      </c>
      <c r="E605" s="55" t="e">
        <f t="shared" si="12"/>
        <v>#DIV/0!</v>
      </c>
    </row>
    <row r="606" spans="1:5" ht="18" customHeight="1">
      <c r="A606" s="211" t="s">
        <v>1275</v>
      </c>
      <c r="B606" s="212"/>
      <c r="C606" s="4">
        <v>0</v>
      </c>
      <c r="D606" s="11">
        <v>0</v>
      </c>
      <c r="E606" s="55" t="e">
        <f t="shared" si="12"/>
        <v>#DIV/0!</v>
      </c>
    </row>
    <row r="607" spans="1:5" ht="21" customHeight="1">
      <c r="A607" s="38">
        <v>42</v>
      </c>
      <c r="B607" s="3" t="s">
        <v>84</v>
      </c>
      <c r="C607" s="4">
        <f>C608</f>
        <v>1200000</v>
      </c>
      <c r="D607" s="11">
        <f>D608</f>
        <v>753532.5</v>
      </c>
      <c r="E607" s="55">
        <f t="shared" si="12"/>
        <v>62.794375</v>
      </c>
    </row>
    <row r="608" spans="1:5" ht="18" customHeight="1">
      <c r="A608" s="38" t="s">
        <v>178</v>
      </c>
      <c r="B608" s="3" t="s">
        <v>85</v>
      </c>
      <c r="C608" s="4">
        <v>1200000</v>
      </c>
      <c r="D608" s="11">
        <f>D609</f>
        <v>753532.5</v>
      </c>
      <c r="E608" s="55">
        <f t="shared" si="12"/>
        <v>62.794375</v>
      </c>
    </row>
    <row r="609" spans="1:5" ht="15" customHeight="1">
      <c r="A609" s="38" t="s">
        <v>179</v>
      </c>
      <c r="B609" s="3" t="s">
        <v>180</v>
      </c>
      <c r="C609" s="4">
        <v>0</v>
      </c>
      <c r="D609" s="11">
        <v>753532.5</v>
      </c>
      <c r="E609" s="55" t="e">
        <f t="shared" si="12"/>
        <v>#DIV/0!</v>
      </c>
    </row>
    <row r="610" spans="1:5" ht="25.5" customHeight="1">
      <c r="A610" s="207" t="s">
        <v>1111</v>
      </c>
      <c r="B610" s="208"/>
      <c r="C610" s="5">
        <f>C618</f>
        <v>100000</v>
      </c>
      <c r="D610" s="130">
        <f>D618</f>
        <v>0</v>
      </c>
      <c r="E610" s="55">
        <f t="shared" si="12"/>
        <v>0</v>
      </c>
    </row>
    <row r="611" spans="1:5" ht="25.5" customHeight="1">
      <c r="A611" s="209" t="s">
        <v>1108</v>
      </c>
      <c r="B611" s="210"/>
      <c r="C611" s="58">
        <f>SUM(C612:C617)</f>
        <v>100000</v>
      </c>
      <c r="D611" s="128">
        <f>SUM(D612:D617)</f>
        <v>0</v>
      </c>
      <c r="E611" s="55">
        <f t="shared" si="12"/>
        <v>0</v>
      </c>
    </row>
    <row r="612" spans="1:5" ht="18" customHeight="1">
      <c r="A612" s="211" t="s">
        <v>1054</v>
      </c>
      <c r="B612" s="212"/>
      <c r="C612" s="4">
        <v>100000</v>
      </c>
      <c r="D612" s="11">
        <v>0</v>
      </c>
      <c r="E612" s="55">
        <f t="shared" si="12"/>
        <v>0</v>
      </c>
    </row>
    <row r="613" spans="1:5" ht="18" customHeight="1">
      <c r="A613" s="211" t="s">
        <v>1265</v>
      </c>
      <c r="B613" s="212"/>
      <c r="C613" s="4">
        <v>0</v>
      </c>
      <c r="D613" s="11">
        <v>0</v>
      </c>
      <c r="E613" s="55" t="e">
        <f t="shared" si="12"/>
        <v>#DIV/0!</v>
      </c>
    </row>
    <row r="614" spans="1:5" ht="18" customHeight="1">
      <c r="A614" s="211" t="s">
        <v>1266</v>
      </c>
      <c r="B614" s="212"/>
      <c r="C614" s="4">
        <v>0</v>
      </c>
      <c r="D614" s="11">
        <v>0</v>
      </c>
      <c r="E614" s="55" t="e">
        <f t="shared" si="12"/>
        <v>#DIV/0!</v>
      </c>
    </row>
    <row r="615" spans="1:5" ht="18" customHeight="1">
      <c r="A615" s="211" t="s">
        <v>1273</v>
      </c>
      <c r="B615" s="212"/>
      <c r="C615" s="4">
        <v>0</v>
      </c>
      <c r="D615" s="11">
        <v>0</v>
      </c>
      <c r="E615" s="55" t="e">
        <f t="shared" si="12"/>
        <v>#DIV/0!</v>
      </c>
    </row>
    <row r="616" spans="1:5" ht="18" customHeight="1">
      <c r="A616" s="211" t="s">
        <v>1274</v>
      </c>
      <c r="B616" s="212"/>
      <c r="C616" s="4">
        <v>0</v>
      </c>
      <c r="D616" s="11">
        <v>0</v>
      </c>
      <c r="E616" s="55" t="e">
        <f t="shared" si="12"/>
        <v>#DIV/0!</v>
      </c>
    </row>
    <row r="617" spans="1:5" ht="18" customHeight="1">
      <c r="A617" s="211" t="s">
        <v>1275</v>
      </c>
      <c r="B617" s="212"/>
      <c r="C617" s="4">
        <v>0</v>
      </c>
      <c r="D617" s="11">
        <v>0</v>
      </c>
      <c r="E617" s="55" t="e">
        <f t="shared" si="12"/>
        <v>#DIV/0!</v>
      </c>
    </row>
    <row r="618" spans="1:5" ht="21" customHeight="1">
      <c r="A618" s="38">
        <v>42</v>
      </c>
      <c r="B618" s="3" t="s">
        <v>84</v>
      </c>
      <c r="C618" s="4">
        <f>C619</f>
        <v>100000</v>
      </c>
      <c r="D618" s="11">
        <f>D619</f>
        <v>0</v>
      </c>
      <c r="E618" s="55">
        <f t="shared" si="12"/>
        <v>0</v>
      </c>
    </row>
    <row r="619" spans="1:5" ht="18" customHeight="1">
      <c r="A619" s="38" t="s">
        <v>178</v>
      </c>
      <c r="B619" s="3" t="s">
        <v>85</v>
      </c>
      <c r="C619" s="4">
        <v>100000</v>
      </c>
      <c r="D619" s="11">
        <f>D620</f>
        <v>0</v>
      </c>
      <c r="E619" s="55">
        <f t="shared" si="12"/>
        <v>0</v>
      </c>
    </row>
    <row r="620" spans="1:5" ht="15" customHeight="1">
      <c r="A620" s="38" t="s">
        <v>179</v>
      </c>
      <c r="B620" s="3" t="s">
        <v>180</v>
      </c>
      <c r="C620" s="4">
        <v>0</v>
      </c>
      <c r="D620" s="11">
        <v>0</v>
      </c>
      <c r="E620" s="55" t="e">
        <f t="shared" si="12"/>
        <v>#DIV/0!</v>
      </c>
    </row>
    <row r="621" spans="1:5" ht="25.5" customHeight="1">
      <c r="A621" s="207" t="s">
        <v>1109</v>
      </c>
      <c r="B621" s="208"/>
      <c r="C621" s="5">
        <f>C629</f>
        <v>192500</v>
      </c>
      <c r="D621" s="130">
        <f>D629</f>
        <v>0</v>
      </c>
      <c r="E621" s="55">
        <f t="shared" si="12"/>
        <v>0</v>
      </c>
    </row>
    <row r="622" spans="1:5" ht="25.5" customHeight="1">
      <c r="A622" s="209" t="s">
        <v>1110</v>
      </c>
      <c r="B622" s="210"/>
      <c r="C622" s="58">
        <f>SUM(C623:C628)</f>
        <v>192500</v>
      </c>
      <c r="D622" s="128">
        <f>SUM(D623:D628)</f>
        <v>0</v>
      </c>
      <c r="E622" s="55">
        <f t="shared" si="12"/>
        <v>0</v>
      </c>
    </row>
    <row r="623" spans="1:5" ht="18" customHeight="1">
      <c r="A623" s="211" t="s">
        <v>1054</v>
      </c>
      <c r="B623" s="212"/>
      <c r="C623" s="4">
        <v>80000</v>
      </c>
      <c r="D623" s="11">
        <v>0</v>
      </c>
      <c r="E623" s="55">
        <f t="shared" si="12"/>
        <v>0</v>
      </c>
    </row>
    <row r="624" spans="1:5" ht="18" customHeight="1">
      <c r="A624" s="211" t="s">
        <v>1265</v>
      </c>
      <c r="B624" s="212"/>
      <c r="C624" s="4">
        <v>0</v>
      </c>
      <c r="D624" s="11">
        <v>0</v>
      </c>
      <c r="E624" s="55" t="e">
        <f t="shared" si="12"/>
        <v>#DIV/0!</v>
      </c>
    </row>
    <row r="625" spans="1:5" ht="18" customHeight="1">
      <c r="A625" s="211" t="s">
        <v>1266</v>
      </c>
      <c r="B625" s="212"/>
      <c r="C625" s="4">
        <v>0</v>
      </c>
      <c r="D625" s="11">
        <v>0</v>
      </c>
      <c r="E625" s="55" t="e">
        <f t="shared" si="12"/>
        <v>#DIV/0!</v>
      </c>
    </row>
    <row r="626" spans="1:5" ht="18" customHeight="1">
      <c r="A626" s="211" t="s">
        <v>1273</v>
      </c>
      <c r="B626" s="212"/>
      <c r="C626" s="4">
        <v>112500</v>
      </c>
      <c r="D626" s="11">
        <v>0</v>
      </c>
      <c r="E626" s="55">
        <f t="shared" si="12"/>
        <v>0</v>
      </c>
    </row>
    <row r="627" spans="1:5" ht="18" customHeight="1">
      <c r="A627" s="211" t="s">
        <v>1274</v>
      </c>
      <c r="B627" s="212"/>
      <c r="C627" s="4">
        <v>0</v>
      </c>
      <c r="D627" s="11">
        <v>0</v>
      </c>
      <c r="E627" s="55" t="e">
        <f t="shared" si="12"/>
        <v>#DIV/0!</v>
      </c>
    </row>
    <row r="628" spans="1:5" ht="18" customHeight="1">
      <c r="A628" s="211" t="s">
        <v>1275</v>
      </c>
      <c r="B628" s="212"/>
      <c r="C628" s="4">
        <v>0</v>
      </c>
      <c r="D628" s="11">
        <v>0</v>
      </c>
      <c r="E628" s="55" t="e">
        <f t="shared" si="12"/>
        <v>#DIV/0!</v>
      </c>
    </row>
    <row r="629" spans="1:5" ht="21" customHeight="1">
      <c r="A629" s="38">
        <v>42</v>
      </c>
      <c r="B629" s="3" t="s">
        <v>84</v>
      </c>
      <c r="C629" s="4">
        <f>C630</f>
        <v>192500</v>
      </c>
      <c r="D629" s="11">
        <f>D630</f>
        <v>0</v>
      </c>
      <c r="E629" s="55">
        <f t="shared" si="12"/>
        <v>0</v>
      </c>
    </row>
    <row r="630" spans="1:5" ht="18" customHeight="1">
      <c r="A630" s="38" t="s">
        <v>175</v>
      </c>
      <c r="B630" s="3" t="s">
        <v>176</v>
      </c>
      <c r="C630" s="4">
        <v>192500</v>
      </c>
      <c r="D630" s="11">
        <f>D631</f>
        <v>0</v>
      </c>
      <c r="E630" s="55">
        <f t="shared" si="12"/>
        <v>0</v>
      </c>
    </row>
    <row r="631" spans="1:5" ht="15" customHeight="1">
      <c r="A631" s="38" t="s">
        <v>177</v>
      </c>
      <c r="B631" s="3" t="s">
        <v>765</v>
      </c>
      <c r="C631" s="4">
        <v>0</v>
      </c>
      <c r="D631" s="11">
        <v>0</v>
      </c>
      <c r="E631" s="55" t="e">
        <f t="shared" si="12"/>
        <v>#DIV/0!</v>
      </c>
    </row>
    <row r="632" spans="1:5" ht="30" customHeight="1">
      <c r="A632" s="213" t="s">
        <v>969</v>
      </c>
      <c r="B632" s="214"/>
      <c r="C632" s="57">
        <f>C633+C644+C655</f>
        <v>2950000</v>
      </c>
      <c r="D632" s="127">
        <f>D633+D644+D655</f>
        <v>52187.5</v>
      </c>
      <c r="E632" s="55">
        <f t="shared" si="12"/>
        <v>1.7690677966101693</v>
      </c>
    </row>
    <row r="633" spans="1:5" ht="25.5" customHeight="1">
      <c r="A633" s="207" t="s">
        <v>970</v>
      </c>
      <c r="B633" s="208"/>
      <c r="C633" s="5">
        <f>C641</f>
        <v>0</v>
      </c>
      <c r="D633" s="130">
        <f>D641</f>
        <v>0</v>
      </c>
      <c r="E633" s="55" t="e">
        <f t="shared" si="12"/>
        <v>#DIV/0!</v>
      </c>
    </row>
    <row r="634" spans="1:5" ht="25.5" customHeight="1">
      <c r="A634" s="209" t="s">
        <v>1112</v>
      </c>
      <c r="B634" s="210"/>
      <c r="C634" s="58">
        <f>SUM(C635:C640)</f>
        <v>0</v>
      </c>
      <c r="D634" s="128">
        <f>SUM(D635:D640)</f>
        <v>0</v>
      </c>
      <c r="E634" s="55" t="e">
        <f t="shared" si="12"/>
        <v>#DIV/0!</v>
      </c>
    </row>
    <row r="635" spans="1:5" ht="18" customHeight="1">
      <c r="A635" s="211" t="s">
        <v>1054</v>
      </c>
      <c r="B635" s="212"/>
      <c r="C635" s="4">
        <v>0</v>
      </c>
      <c r="D635" s="11">
        <v>0</v>
      </c>
      <c r="E635" s="55" t="e">
        <f t="shared" si="12"/>
        <v>#DIV/0!</v>
      </c>
    </row>
    <row r="636" spans="1:5" ht="18" customHeight="1">
      <c r="A636" s="211" t="s">
        <v>1265</v>
      </c>
      <c r="B636" s="212"/>
      <c r="C636" s="4">
        <v>0</v>
      </c>
      <c r="D636" s="11">
        <v>0</v>
      </c>
      <c r="E636" s="55" t="e">
        <f t="shared" si="12"/>
        <v>#DIV/0!</v>
      </c>
    </row>
    <row r="637" spans="1:5" ht="18" customHeight="1">
      <c r="A637" s="211" t="s">
        <v>1266</v>
      </c>
      <c r="B637" s="212"/>
      <c r="C637" s="4">
        <v>0</v>
      </c>
      <c r="D637" s="11">
        <v>0</v>
      </c>
      <c r="E637" s="55" t="e">
        <f t="shared" si="12"/>
        <v>#DIV/0!</v>
      </c>
    </row>
    <row r="638" spans="1:5" ht="18" customHeight="1">
      <c r="A638" s="211" t="s">
        <v>1273</v>
      </c>
      <c r="B638" s="212"/>
      <c r="C638" s="4">
        <v>0</v>
      </c>
      <c r="D638" s="11">
        <v>0</v>
      </c>
      <c r="E638" s="55" t="e">
        <f t="shared" si="12"/>
        <v>#DIV/0!</v>
      </c>
    </row>
    <row r="639" spans="1:5" ht="18" customHeight="1">
      <c r="A639" s="211" t="s">
        <v>1274</v>
      </c>
      <c r="B639" s="212"/>
      <c r="C639" s="4">
        <v>0</v>
      </c>
      <c r="D639" s="11">
        <v>0</v>
      </c>
      <c r="E639" s="55" t="e">
        <f t="shared" si="12"/>
        <v>#DIV/0!</v>
      </c>
    </row>
    <row r="640" spans="1:5" ht="18" customHeight="1">
      <c r="A640" s="211" t="s">
        <v>1275</v>
      </c>
      <c r="B640" s="212"/>
      <c r="C640" s="4">
        <v>0</v>
      </c>
      <c r="D640" s="11">
        <v>0</v>
      </c>
      <c r="E640" s="55" t="e">
        <f t="shared" si="12"/>
        <v>#DIV/0!</v>
      </c>
    </row>
    <row r="641" spans="1:5" ht="21" customHeight="1">
      <c r="A641" s="38">
        <v>41</v>
      </c>
      <c r="B641" s="3" t="s">
        <v>82</v>
      </c>
      <c r="C641" s="4">
        <f>C642</f>
        <v>0</v>
      </c>
      <c r="D641" s="11">
        <f>D642</f>
        <v>0</v>
      </c>
      <c r="E641" s="55" t="e">
        <f t="shared" si="12"/>
        <v>#DIV/0!</v>
      </c>
    </row>
    <row r="642" spans="1:5" ht="18" customHeight="1">
      <c r="A642" s="38">
        <v>411</v>
      </c>
      <c r="B642" s="3" t="s">
        <v>83</v>
      </c>
      <c r="C642" s="4">
        <v>0</v>
      </c>
      <c r="D642" s="11">
        <f>D643</f>
        <v>0</v>
      </c>
      <c r="E642" s="55" t="e">
        <f t="shared" si="12"/>
        <v>#DIV/0!</v>
      </c>
    </row>
    <row r="643" spans="1:5" ht="15" customHeight="1">
      <c r="A643" s="38">
        <v>4111</v>
      </c>
      <c r="B643" s="3" t="s">
        <v>350</v>
      </c>
      <c r="C643" s="69">
        <v>0</v>
      </c>
      <c r="D643" s="131">
        <v>0</v>
      </c>
      <c r="E643" s="55" t="e">
        <f t="shared" si="12"/>
        <v>#DIV/0!</v>
      </c>
    </row>
    <row r="644" spans="1:5" ht="25.5" customHeight="1">
      <c r="A644" s="207" t="s">
        <v>971</v>
      </c>
      <c r="B644" s="208"/>
      <c r="C644" s="5">
        <f>C652</f>
        <v>2500000</v>
      </c>
      <c r="D644" s="130">
        <f>D652</f>
        <v>0</v>
      </c>
      <c r="E644" s="55">
        <f t="shared" si="12"/>
        <v>0</v>
      </c>
    </row>
    <row r="645" spans="1:5" ht="25.5" customHeight="1">
      <c r="A645" s="209" t="s">
        <v>1113</v>
      </c>
      <c r="B645" s="210"/>
      <c r="C645" s="58">
        <f>SUM(C646:C651)</f>
        <v>2500000</v>
      </c>
      <c r="D645" s="128">
        <f>SUM(D646:D651)</f>
        <v>52187.5</v>
      </c>
      <c r="E645" s="55">
        <f t="shared" si="12"/>
        <v>2.0875</v>
      </c>
    </row>
    <row r="646" spans="1:5" ht="18" customHeight="1">
      <c r="A646" s="211" t="s">
        <v>1054</v>
      </c>
      <c r="B646" s="212"/>
      <c r="C646" s="4">
        <v>500000</v>
      </c>
      <c r="D646" s="11">
        <v>52187.5</v>
      </c>
      <c r="E646" s="55">
        <f t="shared" si="12"/>
        <v>10.4375</v>
      </c>
    </row>
    <row r="647" spans="1:5" ht="18" customHeight="1">
      <c r="A647" s="211" t="s">
        <v>1265</v>
      </c>
      <c r="B647" s="212"/>
      <c r="C647" s="4">
        <v>0</v>
      </c>
      <c r="D647" s="11">
        <v>0</v>
      </c>
      <c r="E647" s="55" t="e">
        <f t="shared" si="12"/>
        <v>#DIV/0!</v>
      </c>
    </row>
    <row r="648" spans="1:5" ht="18" customHeight="1">
      <c r="A648" s="211" t="s">
        <v>1266</v>
      </c>
      <c r="B648" s="212"/>
      <c r="C648" s="4">
        <v>2000000</v>
      </c>
      <c r="D648" s="11">
        <v>0</v>
      </c>
      <c r="E648" s="55">
        <f aca="true" t="shared" si="14" ref="E648:E711">D648/C648*100</f>
        <v>0</v>
      </c>
    </row>
    <row r="649" spans="1:5" ht="18" customHeight="1">
      <c r="A649" s="211" t="s">
        <v>1273</v>
      </c>
      <c r="B649" s="212"/>
      <c r="C649" s="4">
        <v>0</v>
      </c>
      <c r="D649" s="11">
        <v>0</v>
      </c>
      <c r="E649" s="55" t="e">
        <f t="shared" si="14"/>
        <v>#DIV/0!</v>
      </c>
    </row>
    <row r="650" spans="1:5" ht="18" customHeight="1">
      <c r="A650" s="211" t="s">
        <v>1274</v>
      </c>
      <c r="B650" s="212"/>
      <c r="C650" s="4">
        <v>0</v>
      </c>
      <c r="D650" s="11">
        <v>0</v>
      </c>
      <c r="E650" s="55" t="e">
        <f t="shared" si="14"/>
        <v>#DIV/0!</v>
      </c>
    </row>
    <row r="651" spans="1:5" ht="18" customHeight="1">
      <c r="A651" s="211" t="s">
        <v>1275</v>
      </c>
      <c r="B651" s="212"/>
      <c r="C651" s="4">
        <v>0</v>
      </c>
      <c r="D651" s="11">
        <v>0</v>
      </c>
      <c r="E651" s="55" t="e">
        <f t="shared" si="14"/>
        <v>#DIV/0!</v>
      </c>
    </row>
    <row r="652" spans="1:5" ht="21" customHeight="1">
      <c r="A652" s="38">
        <v>42</v>
      </c>
      <c r="B652" s="3" t="s">
        <v>622</v>
      </c>
      <c r="C652" s="4">
        <f>C653</f>
        <v>2500000</v>
      </c>
      <c r="D652" s="11">
        <f>D653</f>
        <v>0</v>
      </c>
      <c r="E652" s="55">
        <f t="shared" si="14"/>
        <v>0</v>
      </c>
    </row>
    <row r="653" spans="1:5" ht="18" customHeight="1">
      <c r="A653" s="38" t="s">
        <v>178</v>
      </c>
      <c r="B653" s="3" t="s">
        <v>85</v>
      </c>
      <c r="C653" s="4">
        <v>2500000</v>
      </c>
      <c r="D653" s="11">
        <f>D654</f>
        <v>0</v>
      </c>
      <c r="E653" s="55">
        <f t="shared" si="14"/>
        <v>0</v>
      </c>
    </row>
    <row r="654" spans="1:5" ht="15" customHeight="1">
      <c r="A654" s="38" t="s">
        <v>308</v>
      </c>
      <c r="B654" s="3" t="s">
        <v>309</v>
      </c>
      <c r="C654" s="4">
        <v>0</v>
      </c>
      <c r="D654" s="11">
        <v>0</v>
      </c>
      <c r="E654" s="55" t="e">
        <f t="shared" si="14"/>
        <v>#DIV/0!</v>
      </c>
    </row>
    <row r="655" spans="1:5" ht="25.5" customHeight="1">
      <c r="A655" s="215" t="s">
        <v>972</v>
      </c>
      <c r="B655" s="216"/>
      <c r="C655" s="5">
        <f>C663</f>
        <v>450000</v>
      </c>
      <c r="D655" s="130">
        <f>D663</f>
        <v>52187.5</v>
      </c>
      <c r="E655" s="55">
        <f t="shared" si="14"/>
        <v>11.597222222222223</v>
      </c>
    </row>
    <row r="656" spans="1:5" ht="25.5" customHeight="1">
      <c r="A656" s="209" t="s">
        <v>1114</v>
      </c>
      <c r="B656" s="210"/>
      <c r="C656" s="58">
        <f>SUM(C657:C662)</f>
        <v>450000</v>
      </c>
      <c r="D656" s="128">
        <f>SUM(D657:D662)</f>
        <v>0</v>
      </c>
      <c r="E656" s="55">
        <f t="shared" si="14"/>
        <v>0</v>
      </c>
    </row>
    <row r="657" spans="1:5" ht="18" customHeight="1">
      <c r="A657" s="211" t="s">
        <v>1054</v>
      </c>
      <c r="B657" s="212"/>
      <c r="C657" s="4">
        <v>450000</v>
      </c>
      <c r="D657" s="11">
        <v>0</v>
      </c>
      <c r="E657" s="55">
        <f t="shared" si="14"/>
        <v>0</v>
      </c>
    </row>
    <row r="658" spans="1:5" ht="18" customHeight="1">
      <c r="A658" s="211" t="s">
        <v>1265</v>
      </c>
      <c r="B658" s="212"/>
      <c r="C658" s="4">
        <v>0</v>
      </c>
      <c r="D658" s="11">
        <v>0</v>
      </c>
      <c r="E658" s="55" t="e">
        <f t="shared" si="14"/>
        <v>#DIV/0!</v>
      </c>
    </row>
    <row r="659" spans="1:5" ht="18" customHeight="1">
      <c r="A659" s="211" t="s">
        <v>1266</v>
      </c>
      <c r="B659" s="212"/>
      <c r="C659" s="4">
        <v>0</v>
      </c>
      <c r="D659" s="11">
        <v>0</v>
      </c>
      <c r="E659" s="55" t="e">
        <f t="shared" si="14"/>
        <v>#DIV/0!</v>
      </c>
    </row>
    <row r="660" spans="1:5" ht="18" customHeight="1">
      <c r="A660" s="211" t="s">
        <v>1273</v>
      </c>
      <c r="B660" s="212"/>
      <c r="C660" s="4">
        <v>0</v>
      </c>
      <c r="D660" s="11">
        <v>0</v>
      </c>
      <c r="E660" s="55" t="e">
        <f t="shared" si="14"/>
        <v>#DIV/0!</v>
      </c>
    </row>
    <row r="661" spans="1:5" ht="18" customHeight="1">
      <c r="A661" s="211" t="s">
        <v>1274</v>
      </c>
      <c r="B661" s="212"/>
      <c r="C661" s="4">
        <v>0</v>
      </c>
      <c r="D661" s="11">
        <v>0</v>
      </c>
      <c r="E661" s="55" t="e">
        <f t="shared" si="14"/>
        <v>#DIV/0!</v>
      </c>
    </row>
    <row r="662" spans="1:5" ht="18" customHeight="1">
      <c r="A662" s="211" t="s">
        <v>1275</v>
      </c>
      <c r="B662" s="212"/>
      <c r="C662" s="4">
        <v>0</v>
      </c>
      <c r="D662" s="11">
        <v>0</v>
      </c>
      <c r="E662" s="55" t="e">
        <f t="shared" si="14"/>
        <v>#DIV/0!</v>
      </c>
    </row>
    <row r="663" spans="1:5" ht="21" customHeight="1">
      <c r="A663" s="38">
        <v>32</v>
      </c>
      <c r="B663" s="3" t="s">
        <v>64</v>
      </c>
      <c r="C663" s="4">
        <f>C664</f>
        <v>450000</v>
      </c>
      <c r="D663" s="11">
        <f>D664</f>
        <v>52187.5</v>
      </c>
      <c r="E663" s="55">
        <f t="shared" si="14"/>
        <v>11.597222222222223</v>
      </c>
    </row>
    <row r="664" spans="1:5" ht="18" customHeight="1">
      <c r="A664" s="38">
        <v>323</v>
      </c>
      <c r="B664" s="3" t="s">
        <v>0</v>
      </c>
      <c r="C664" s="4">
        <v>450000</v>
      </c>
      <c r="D664" s="11">
        <f>SUM(D665:D665)</f>
        <v>52187.5</v>
      </c>
      <c r="E664" s="55">
        <f t="shared" si="14"/>
        <v>11.597222222222223</v>
      </c>
    </row>
    <row r="665" spans="1:5" ht="15" customHeight="1">
      <c r="A665" s="38">
        <v>3232</v>
      </c>
      <c r="B665" s="3" t="s">
        <v>570</v>
      </c>
      <c r="C665" s="4">
        <v>0</v>
      </c>
      <c r="D665" s="11">
        <v>52187.5</v>
      </c>
      <c r="E665" s="55" t="e">
        <f t="shared" si="14"/>
        <v>#DIV/0!</v>
      </c>
    </row>
    <row r="666" spans="1:5" ht="30" customHeight="1">
      <c r="A666" s="213" t="s">
        <v>973</v>
      </c>
      <c r="B666" s="214"/>
      <c r="C666" s="57">
        <f>C667+C682+C696</f>
        <v>2510000</v>
      </c>
      <c r="D666" s="127">
        <f>D667+D682+D696</f>
        <v>744429.3300000001</v>
      </c>
      <c r="E666" s="55">
        <f t="shared" si="14"/>
        <v>29.658539043824707</v>
      </c>
    </row>
    <row r="667" spans="1:5" ht="25.5" customHeight="1">
      <c r="A667" s="215" t="s">
        <v>974</v>
      </c>
      <c r="B667" s="216"/>
      <c r="C667" s="5">
        <f>C675</f>
        <v>1460000</v>
      </c>
      <c r="D667" s="130">
        <f>D675</f>
        <v>704929.3300000001</v>
      </c>
      <c r="E667" s="55">
        <f t="shared" si="14"/>
        <v>48.28283082191781</v>
      </c>
    </row>
    <row r="668" spans="1:5" ht="25.5" customHeight="1">
      <c r="A668" s="209" t="s">
        <v>1115</v>
      </c>
      <c r="B668" s="210"/>
      <c r="C668" s="58">
        <f>SUM(C669:C674)</f>
        <v>1460000</v>
      </c>
      <c r="D668" s="128">
        <f>SUM(D669:D674)</f>
        <v>704929.33</v>
      </c>
      <c r="E668" s="55">
        <f t="shared" si="14"/>
        <v>48.282830821917806</v>
      </c>
    </row>
    <row r="669" spans="1:5" ht="18" customHeight="1">
      <c r="A669" s="211" t="s">
        <v>1054</v>
      </c>
      <c r="B669" s="212"/>
      <c r="C669" s="4">
        <v>170000</v>
      </c>
      <c r="D669" s="11">
        <v>386356.67</v>
      </c>
      <c r="E669" s="55">
        <f t="shared" si="14"/>
        <v>227.2686294117647</v>
      </c>
    </row>
    <row r="670" spans="1:5" ht="18" customHeight="1">
      <c r="A670" s="211" t="s">
        <v>1265</v>
      </c>
      <c r="B670" s="212"/>
      <c r="C670" s="4">
        <v>0</v>
      </c>
      <c r="D670" s="11">
        <v>0</v>
      </c>
      <c r="E670" s="55" t="e">
        <f t="shared" si="14"/>
        <v>#DIV/0!</v>
      </c>
    </row>
    <row r="671" spans="1:5" ht="18" customHeight="1">
      <c r="A671" s="211" t="s">
        <v>1266</v>
      </c>
      <c r="B671" s="212"/>
      <c r="C671" s="4">
        <v>1090000</v>
      </c>
      <c r="D671" s="11">
        <v>318572.66</v>
      </c>
      <c r="E671" s="55">
        <f t="shared" si="14"/>
        <v>29.2268495412844</v>
      </c>
    </row>
    <row r="672" spans="1:5" ht="18" customHeight="1">
      <c r="A672" s="211" t="s">
        <v>1273</v>
      </c>
      <c r="B672" s="212"/>
      <c r="C672" s="4">
        <v>200000</v>
      </c>
      <c r="D672" s="11">
        <v>0</v>
      </c>
      <c r="E672" s="55">
        <f t="shared" si="14"/>
        <v>0</v>
      </c>
    </row>
    <row r="673" spans="1:5" ht="18" customHeight="1">
      <c r="A673" s="211" t="s">
        <v>1274</v>
      </c>
      <c r="B673" s="212"/>
      <c r="C673" s="4">
        <v>0</v>
      </c>
      <c r="D673" s="11">
        <v>0</v>
      </c>
      <c r="E673" s="55" t="e">
        <f t="shared" si="14"/>
        <v>#DIV/0!</v>
      </c>
    </row>
    <row r="674" spans="1:5" ht="18" customHeight="1">
      <c r="A674" s="211" t="s">
        <v>1275</v>
      </c>
      <c r="B674" s="212"/>
      <c r="C674" s="4">
        <v>0</v>
      </c>
      <c r="D674" s="11">
        <v>0</v>
      </c>
      <c r="E674" s="55" t="e">
        <f t="shared" si="14"/>
        <v>#DIV/0!</v>
      </c>
    </row>
    <row r="675" spans="1:5" ht="21" customHeight="1">
      <c r="A675" s="38">
        <v>32</v>
      </c>
      <c r="B675" s="3" t="s">
        <v>64</v>
      </c>
      <c r="C675" s="4">
        <f>C676+C679</f>
        <v>1460000</v>
      </c>
      <c r="D675" s="11">
        <f>D676+D679</f>
        <v>704929.3300000001</v>
      </c>
      <c r="E675" s="55">
        <f t="shared" si="14"/>
        <v>48.28283082191781</v>
      </c>
    </row>
    <row r="676" spans="1:5" ht="18" customHeight="1">
      <c r="A676" s="38">
        <v>322</v>
      </c>
      <c r="B676" s="3" t="s">
        <v>71</v>
      </c>
      <c r="C676" s="4">
        <v>420000</v>
      </c>
      <c r="D676" s="11">
        <f>D677+D678</f>
        <v>365289.83</v>
      </c>
      <c r="E676" s="55">
        <f t="shared" si="14"/>
        <v>86.97376904761906</v>
      </c>
    </row>
    <row r="677" spans="1:5" ht="15" customHeight="1">
      <c r="A677" s="38" t="s">
        <v>283</v>
      </c>
      <c r="B677" s="3" t="s">
        <v>284</v>
      </c>
      <c r="C677" s="4">
        <v>0</v>
      </c>
      <c r="D677" s="11">
        <v>301360.5</v>
      </c>
      <c r="E677" s="55" t="e">
        <f t="shared" si="14"/>
        <v>#DIV/0!</v>
      </c>
    </row>
    <row r="678" spans="1:5" ht="15" customHeight="1">
      <c r="A678" s="38">
        <v>3224</v>
      </c>
      <c r="B678" s="3" t="s">
        <v>91</v>
      </c>
      <c r="C678" s="4">
        <v>0</v>
      </c>
      <c r="D678" s="11">
        <v>63929.33</v>
      </c>
      <c r="E678" s="55" t="e">
        <f t="shared" si="14"/>
        <v>#DIV/0!</v>
      </c>
    </row>
    <row r="679" spans="1:5" ht="18" customHeight="1">
      <c r="A679" s="38">
        <v>323</v>
      </c>
      <c r="B679" s="3" t="s">
        <v>0</v>
      </c>
      <c r="C679" s="4">
        <v>1040000</v>
      </c>
      <c r="D679" s="11">
        <f>D680+D681</f>
        <v>339639.5</v>
      </c>
      <c r="E679" s="55">
        <f t="shared" si="14"/>
        <v>32.65764423076923</v>
      </c>
    </row>
    <row r="680" spans="1:5" ht="15" customHeight="1">
      <c r="A680" s="38">
        <v>3232</v>
      </c>
      <c r="B680" s="3" t="s">
        <v>92</v>
      </c>
      <c r="C680" s="4">
        <v>0</v>
      </c>
      <c r="D680" s="11">
        <v>293352</v>
      </c>
      <c r="E680" s="55" t="e">
        <f t="shared" si="14"/>
        <v>#DIV/0!</v>
      </c>
    </row>
    <row r="681" spans="1:5" ht="15" customHeight="1">
      <c r="A681" s="38" t="s">
        <v>35</v>
      </c>
      <c r="B681" s="3" t="s">
        <v>285</v>
      </c>
      <c r="C681" s="4">
        <v>0</v>
      </c>
      <c r="D681" s="11">
        <v>46287.5</v>
      </c>
      <c r="E681" s="55" t="e">
        <f t="shared" si="14"/>
        <v>#DIV/0!</v>
      </c>
    </row>
    <row r="682" spans="1:5" ht="25.5" customHeight="1">
      <c r="A682" s="217" t="s">
        <v>975</v>
      </c>
      <c r="B682" s="218"/>
      <c r="C682" s="5">
        <f>C690</f>
        <v>850000</v>
      </c>
      <c r="D682" s="130">
        <f>D690</f>
        <v>0</v>
      </c>
      <c r="E682" s="55">
        <f t="shared" si="14"/>
        <v>0</v>
      </c>
    </row>
    <row r="683" spans="1:5" ht="25.5" customHeight="1">
      <c r="A683" s="209" t="s">
        <v>1116</v>
      </c>
      <c r="B683" s="210"/>
      <c r="C683" s="58">
        <f>SUM(C684:C689)</f>
        <v>850000</v>
      </c>
      <c r="D683" s="128">
        <f>SUM(D684:D689)</f>
        <v>0</v>
      </c>
      <c r="E683" s="55">
        <f t="shared" si="14"/>
        <v>0</v>
      </c>
    </row>
    <row r="684" spans="1:5" ht="18" customHeight="1">
      <c r="A684" s="211" t="s">
        <v>1054</v>
      </c>
      <c r="B684" s="212"/>
      <c r="C684" s="4">
        <v>310000</v>
      </c>
      <c r="D684" s="11">
        <v>0</v>
      </c>
      <c r="E684" s="55">
        <f t="shared" si="14"/>
        <v>0</v>
      </c>
    </row>
    <row r="685" spans="1:5" ht="18" customHeight="1">
      <c r="A685" s="211" t="s">
        <v>1265</v>
      </c>
      <c r="B685" s="212"/>
      <c r="C685" s="4">
        <v>0</v>
      </c>
      <c r="D685" s="11">
        <v>0</v>
      </c>
      <c r="E685" s="55" t="e">
        <f t="shared" si="14"/>
        <v>#DIV/0!</v>
      </c>
    </row>
    <row r="686" spans="1:5" ht="18" customHeight="1">
      <c r="A686" s="211" t="s">
        <v>1266</v>
      </c>
      <c r="B686" s="212"/>
      <c r="C686" s="4">
        <v>540000</v>
      </c>
      <c r="D686" s="11">
        <v>0</v>
      </c>
      <c r="E686" s="55">
        <f t="shared" si="14"/>
        <v>0</v>
      </c>
    </row>
    <row r="687" spans="1:5" ht="18" customHeight="1">
      <c r="A687" s="211" t="s">
        <v>1273</v>
      </c>
      <c r="B687" s="212"/>
      <c r="C687" s="4">
        <v>0</v>
      </c>
      <c r="D687" s="11">
        <v>0</v>
      </c>
      <c r="E687" s="55" t="e">
        <f t="shared" si="14"/>
        <v>#DIV/0!</v>
      </c>
    </row>
    <row r="688" spans="1:5" ht="18" customHeight="1">
      <c r="A688" s="211" t="s">
        <v>1274</v>
      </c>
      <c r="B688" s="212"/>
      <c r="C688" s="4">
        <v>0</v>
      </c>
      <c r="D688" s="11">
        <v>0</v>
      </c>
      <c r="E688" s="55" t="e">
        <f t="shared" si="14"/>
        <v>#DIV/0!</v>
      </c>
    </row>
    <row r="689" spans="1:5" ht="18" customHeight="1">
      <c r="A689" s="211" t="s">
        <v>1275</v>
      </c>
      <c r="B689" s="212"/>
      <c r="C689" s="4">
        <v>0</v>
      </c>
      <c r="D689" s="11">
        <v>0</v>
      </c>
      <c r="E689" s="55" t="e">
        <f t="shared" si="14"/>
        <v>#DIV/0!</v>
      </c>
    </row>
    <row r="690" spans="1:5" ht="21" customHeight="1">
      <c r="A690" s="38">
        <v>32</v>
      </c>
      <c r="B690" s="3" t="s">
        <v>64</v>
      </c>
      <c r="C690" s="4">
        <f>C691+C694</f>
        <v>850000</v>
      </c>
      <c r="D690" s="11">
        <f>D691+D694</f>
        <v>0</v>
      </c>
      <c r="E690" s="55">
        <f t="shared" si="14"/>
        <v>0</v>
      </c>
    </row>
    <row r="691" spans="1:5" ht="18" customHeight="1">
      <c r="A691" s="38">
        <v>323</v>
      </c>
      <c r="B691" s="3" t="s">
        <v>0</v>
      </c>
      <c r="C691" s="4">
        <v>800000</v>
      </c>
      <c r="D691" s="11">
        <f>SUM(D692:D693)</f>
        <v>0</v>
      </c>
      <c r="E691" s="55">
        <f t="shared" si="14"/>
        <v>0</v>
      </c>
    </row>
    <row r="692" spans="1:5" ht="15" customHeight="1">
      <c r="A692" s="38" t="s">
        <v>571</v>
      </c>
      <c r="B692" s="3" t="s">
        <v>572</v>
      </c>
      <c r="C692" s="4">
        <v>0</v>
      </c>
      <c r="D692" s="11">
        <v>0</v>
      </c>
      <c r="E692" s="55" t="e">
        <f t="shared" si="14"/>
        <v>#DIV/0!</v>
      </c>
    </row>
    <row r="693" spans="1:5" ht="15" customHeight="1">
      <c r="A693" s="38" t="s">
        <v>349</v>
      </c>
      <c r="B693" s="3" t="s">
        <v>351</v>
      </c>
      <c r="C693" s="4">
        <v>0</v>
      </c>
      <c r="D693" s="11">
        <v>0</v>
      </c>
      <c r="E693" s="55" t="e">
        <f t="shared" si="14"/>
        <v>#DIV/0!</v>
      </c>
    </row>
    <row r="694" spans="1:5" ht="18" customHeight="1">
      <c r="A694" s="38">
        <v>329</v>
      </c>
      <c r="B694" s="66" t="s">
        <v>3</v>
      </c>
      <c r="C694" s="4">
        <v>50000</v>
      </c>
      <c r="D694" s="11">
        <f>D695</f>
        <v>0</v>
      </c>
      <c r="E694" s="55">
        <f t="shared" si="14"/>
        <v>0</v>
      </c>
    </row>
    <row r="695" spans="1:5" ht="15" customHeight="1">
      <c r="A695" s="38">
        <v>3291</v>
      </c>
      <c r="B695" s="3" t="s">
        <v>182</v>
      </c>
      <c r="C695" s="4">
        <v>0</v>
      </c>
      <c r="D695" s="11">
        <v>0</v>
      </c>
      <c r="E695" s="55" t="e">
        <f t="shared" si="14"/>
        <v>#DIV/0!</v>
      </c>
    </row>
    <row r="696" spans="1:5" ht="25.5" customHeight="1">
      <c r="A696" s="207" t="s">
        <v>976</v>
      </c>
      <c r="B696" s="208"/>
      <c r="C696" s="5">
        <f>C704</f>
        <v>200000</v>
      </c>
      <c r="D696" s="130">
        <f>D704</f>
        <v>39500</v>
      </c>
      <c r="E696" s="55">
        <f t="shared" si="14"/>
        <v>19.75</v>
      </c>
    </row>
    <row r="697" spans="1:5" ht="25.5" customHeight="1">
      <c r="A697" s="209" t="s">
        <v>1117</v>
      </c>
      <c r="B697" s="210"/>
      <c r="C697" s="58">
        <f>SUM(C698:C703)</f>
        <v>200000</v>
      </c>
      <c r="D697" s="128">
        <f>SUM(D698:D703)</f>
        <v>39500</v>
      </c>
      <c r="E697" s="55">
        <f t="shared" si="14"/>
        <v>19.75</v>
      </c>
    </row>
    <row r="698" spans="1:5" ht="18" customHeight="1">
      <c r="A698" s="211" t="s">
        <v>1054</v>
      </c>
      <c r="B698" s="212"/>
      <c r="C698" s="4">
        <v>200000</v>
      </c>
      <c r="D698" s="11">
        <v>39500</v>
      </c>
      <c r="E698" s="55">
        <f t="shared" si="14"/>
        <v>19.75</v>
      </c>
    </row>
    <row r="699" spans="1:5" ht="18" customHeight="1">
      <c r="A699" s="211" t="s">
        <v>1265</v>
      </c>
      <c r="B699" s="212"/>
      <c r="C699" s="4">
        <v>0</v>
      </c>
      <c r="D699" s="11">
        <v>0</v>
      </c>
      <c r="E699" s="55" t="e">
        <f t="shared" si="14"/>
        <v>#DIV/0!</v>
      </c>
    </row>
    <row r="700" spans="1:5" ht="18" customHeight="1">
      <c r="A700" s="211" t="s">
        <v>1266</v>
      </c>
      <c r="B700" s="212"/>
      <c r="C700" s="4">
        <v>0</v>
      </c>
      <c r="D700" s="11">
        <v>0</v>
      </c>
      <c r="E700" s="55" t="e">
        <f t="shared" si="14"/>
        <v>#DIV/0!</v>
      </c>
    </row>
    <row r="701" spans="1:5" ht="18" customHeight="1">
      <c r="A701" s="211" t="s">
        <v>1273</v>
      </c>
      <c r="B701" s="212"/>
      <c r="C701" s="4">
        <v>0</v>
      </c>
      <c r="D701" s="11">
        <v>0</v>
      </c>
      <c r="E701" s="55" t="e">
        <f t="shared" si="14"/>
        <v>#DIV/0!</v>
      </c>
    </row>
    <row r="702" spans="1:5" ht="18" customHeight="1">
      <c r="A702" s="211" t="s">
        <v>1274</v>
      </c>
      <c r="B702" s="212"/>
      <c r="C702" s="4">
        <v>0</v>
      </c>
      <c r="D702" s="11">
        <v>0</v>
      </c>
      <c r="E702" s="55" t="e">
        <f t="shared" si="14"/>
        <v>#DIV/0!</v>
      </c>
    </row>
    <row r="703" spans="1:5" ht="18" customHeight="1">
      <c r="A703" s="211" t="s">
        <v>1275</v>
      </c>
      <c r="B703" s="212"/>
      <c r="C703" s="4">
        <v>0</v>
      </c>
      <c r="D703" s="11">
        <v>0</v>
      </c>
      <c r="E703" s="55" t="e">
        <f t="shared" si="14"/>
        <v>#DIV/0!</v>
      </c>
    </row>
    <row r="704" spans="1:5" ht="21" customHeight="1">
      <c r="A704" s="38">
        <v>42</v>
      </c>
      <c r="B704" s="3" t="s">
        <v>622</v>
      </c>
      <c r="C704" s="4">
        <f>C705</f>
        <v>200000</v>
      </c>
      <c r="D704" s="11">
        <f>D705</f>
        <v>39500</v>
      </c>
      <c r="E704" s="55">
        <f t="shared" si="14"/>
        <v>19.75</v>
      </c>
    </row>
    <row r="705" spans="1:5" ht="18" customHeight="1">
      <c r="A705" s="38" t="s">
        <v>178</v>
      </c>
      <c r="B705" s="3" t="s">
        <v>85</v>
      </c>
      <c r="C705" s="4">
        <v>200000</v>
      </c>
      <c r="D705" s="11">
        <f>D706</f>
        <v>39500</v>
      </c>
      <c r="E705" s="55">
        <f t="shared" si="14"/>
        <v>19.75</v>
      </c>
    </row>
    <row r="706" spans="1:5" ht="15" customHeight="1">
      <c r="A706" s="38" t="s">
        <v>308</v>
      </c>
      <c r="B706" s="3" t="s">
        <v>977</v>
      </c>
      <c r="C706" s="4">
        <v>0</v>
      </c>
      <c r="D706" s="11">
        <v>39500</v>
      </c>
      <c r="E706" s="55" t="e">
        <f t="shared" si="14"/>
        <v>#DIV/0!</v>
      </c>
    </row>
    <row r="707" spans="1:5" ht="30" customHeight="1">
      <c r="A707" s="213" t="s">
        <v>978</v>
      </c>
      <c r="B707" s="214"/>
      <c r="C707" s="57">
        <f>C708+C719+C731</f>
        <v>750000</v>
      </c>
      <c r="D707" s="127">
        <f>D708+D719+D731</f>
        <v>344136.85</v>
      </c>
      <c r="E707" s="55">
        <f t="shared" si="14"/>
        <v>45.88491333333333</v>
      </c>
    </row>
    <row r="708" spans="1:5" ht="25.5" customHeight="1">
      <c r="A708" s="207" t="s">
        <v>979</v>
      </c>
      <c r="B708" s="208"/>
      <c r="C708" s="5">
        <f>C716</f>
        <v>660000</v>
      </c>
      <c r="D708" s="130">
        <f>D716</f>
        <v>275000</v>
      </c>
      <c r="E708" s="55">
        <f t="shared" si="14"/>
        <v>41.66666666666667</v>
      </c>
    </row>
    <row r="709" spans="1:5" ht="25.5" customHeight="1">
      <c r="A709" s="209" t="s">
        <v>1118</v>
      </c>
      <c r="B709" s="210"/>
      <c r="C709" s="58">
        <f>SUM(C710:C715)</f>
        <v>660000</v>
      </c>
      <c r="D709" s="128">
        <f>SUM(D710:D715)</f>
        <v>275000</v>
      </c>
      <c r="E709" s="55">
        <f t="shared" si="14"/>
        <v>41.66666666666667</v>
      </c>
    </row>
    <row r="710" spans="1:5" ht="18" customHeight="1">
      <c r="A710" s="211" t="s">
        <v>1054</v>
      </c>
      <c r="B710" s="212"/>
      <c r="C710" s="4">
        <v>660000</v>
      </c>
      <c r="D710" s="11">
        <v>275000</v>
      </c>
      <c r="E710" s="55">
        <f t="shared" si="14"/>
        <v>41.66666666666667</v>
      </c>
    </row>
    <row r="711" spans="1:5" ht="18" customHeight="1">
      <c r="A711" s="211" t="s">
        <v>1265</v>
      </c>
      <c r="B711" s="212"/>
      <c r="C711" s="4">
        <v>0</v>
      </c>
      <c r="D711" s="11">
        <v>0</v>
      </c>
      <c r="E711" s="55" t="e">
        <f t="shared" si="14"/>
        <v>#DIV/0!</v>
      </c>
    </row>
    <row r="712" spans="1:5" ht="18" customHeight="1">
      <c r="A712" s="211" t="s">
        <v>1266</v>
      </c>
      <c r="B712" s="212"/>
      <c r="C712" s="4">
        <v>0</v>
      </c>
      <c r="D712" s="11">
        <v>0</v>
      </c>
      <c r="E712" s="55" t="e">
        <f aca="true" t="shared" si="15" ref="E712:E775">D712/C712*100</f>
        <v>#DIV/0!</v>
      </c>
    </row>
    <row r="713" spans="1:5" ht="18" customHeight="1">
      <c r="A713" s="211" t="s">
        <v>1273</v>
      </c>
      <c r="B713" s="212"/>
      <c r="C713" s="4">
        <v>0</v>
      </c>
      <c r="D713" s="11">
        <v>0</v>
      </c>
      <c r="E713" s="55" t="e">
        <f t="shared" si="15"/>
        <v>#DIV/0!</v>
      </c>
    </row>
    <row r="714" spans="1:5" ht="18" customHeight="1">
      <c r="A714" s="211" t="s">
        <v>1274</v>
      </c>
      <c r="B714" s="212"/>
      <c r="C714" s="4">
        <v>0</v>
      </c>
      <c r="D714" s="11">
        <v>0</v>
      </c>
      <c r="E714" s="55" t="e">
        <f t="shared" si="15"/>
        <v>#DIV/0!</v>
      </c>
    </row>
    <row r="715" spans="1:5" ht="18" customHeight="1">
      <c r="A715" s="211" t="s">
        <v>1275</v>
      </c>
      <c r="B715" s="212"/>
      <c r="C715" s="4">
        <v>0</v>
      </c>
      <c r="D715" s="11">
        <v>0</v>
      </c>
      <c r="E715" s="55" t="e">
        <f t="shared" si="15"/>
        <v>#DIV/0!</v>
      </c>
    </row>
    <row r="716" spans="1:5" ht="21" customHeight="1">
      <c r="A716" s="38" t="s">
        <v>627</v>
      </c>
      <c r="B716" s="3" t="s">
        <v>629</v>
      </c>
      <c r="C716" s="4">
        <f>C717</f>
        <v>660000</v>
      </c>
      <c r="D716" s="11">
        <f>D717</f>
        <v>275000</v>
      </c>
      <c r="E716" s="55">
        <f t="shared" si="15"/>
        <v>41.66666666666667</v>
      </c>
    </row>
    <row r="717" spans="1:5" ht="18" customHeight="1">
      <c r="A717" s="38" t="s">
        <v>628</v>
      </c>
      <c r="B717" s="3" t="s">
        <v>630</v>
      </c>
      <c r="C717" s="4">
        <v>660000</v>
      </c>
      <c r="D717" s="11">
        <f>SUM(D718:D718)</f>
        <v>275000</v>
      </c>
      <c r="E717" s="55">
        <f t="shared" si="15"/>
        <v>41.66666666666667</v>
      </c>
    </row>
    <row r="718" spans="1:5" ht="15" customHeight="1">
      <c r="A718" s="38" t="s">
        <v>631</v>
      </c>
      <c r="B718" s="3" t="s">
        <v>632</v>
      </c>
      <c r="C718" s="4">
        <v>0</v>
      </c>
      <c r="D718" s="11">
        <v>275000</v>
      </c>
      <c r="E718" s="55" t="e">
        <f t="shared" si="15"/>
        <v>#DIV/0!</v>
      </c>
    </row>
    <row r="719" spans="1:5" ht="25.5" customHeight="1">
      <c r="A719" s="207" t="s">
        <v>980</v>
      </c>
      <c r="B719" s="208"/>
      <c r="C719" s="5">
        <f>C727</f>
        <v>40000</v>
      </c>
      <c r="D719" s="130">
        <f>D727</f>
        <v>69136.85</v>
      </c>
      <c r="E719" s="55">
        <f t="shared" si="15"/>
        <v>172.842125</v>
      </c>
    </row>
    <row r="720" spans="1:5" ht="25.5" customHeight="1">
      <c r="A720" s="209" t="s">
        <v>1119</v>
      </c>
      <c r="B720" s="210"/>
      <c r="C720" s="58">
        <f>SUM(C721:C726)</f>
        <v>40000</v>
      </c>
      <c r="D720" s="128">
        <f>SUM(D721:D726)</f>
        <v>69136.85</v>
      </c>
      <c r="E720" s="55">
        <f t="shared" si="15"/>
        <v>172.842125</v>
      </c>
    </row>
    <row r="721" spans="1:5" ht="18" customHeight="1">
      <c r="A721" s="211" t="s">
        <v>1054</v>
      </c>
      <c r="B721" s="212"/>
      <c r="C721" s="4">
        <v>40000</v>
      </c>
      <c r="D721" s="11">
        <v>0</v>
      </c>
      <c r="E721" s="55">
        <f t="shared" si="15"/>
        <v>0</v>
      </c>
    </row>
    <row r="722" spans="1:5" ht="18" customHeight="1">
      <c r="A722" s="211" t="s">
        <v>1265</v>
      </c>
      <c r="B722" s="212"/>
      <c r="C722" s="4">
        <v>0</v>
      </c>
      <c r="D722" s="11">
        <v>0</v>
      </c>
      <c r="E722" s="55" t="e">
        <f t="shared" si="15"/>
        <v>#DIV/0!</v>
      </c>
    </row>
    <row r="723" spans="1:5" ht="18" customHeight="1">
      <c r="A723" s="211" t="s">
        <v>1266</v>
      </c>
      <c r="B723" s="212"/>
      <c r="C723" s="4">
        <v>0</v>
      </c>
      <c r="D723" s="11">
        <v>0</v>
      </c>
      <c r="E723" s="55" t="e">
        <f t="shared" si="15"/>
        <v>#DIV/0!</v>
      </c>
    </row>
    <row r="724" spans="1:5" ht="18" customHeight="1">
      <c r="A724" s="211" t="s">
        <v>1273</v>
      </c>
      <c r="B724" s="212"/>
      <c r="C724" s="4">
        <v>0</v>
      </c>
      <c r="D724" s="11">
        <v>0</v>
      </c>
      <c r="E724" s="55" t="e">
        <f t="shared" si="15"/>
        <v>#DIV/0!</v>
      </c>
    </row>
    <row r="725" spans="1:5" ht="18" customHeight="1">
      <c r="A725" s="211" t="s">
        <v>1274</v>
      </c>
      <c r="B725" s="212"/>
      <c r="C725" s="4">
        <v>0</v>
      </c>
      <c r="D725" s="11">
        <v>69136.85</v>
      </c>
      <c r="E725" s="55" t="e">
        <f t="shared" si="15"/>
        <v>#DIV/0!</v>
      </c>
    </row>
    <row r="726" spans="1:5" ht="18" customHeight="1">
      <c r="A726" s="211" t="s">
        <v>1275</v>
      </c>
      <c r="B726" s="212"/>
      <c r="C726" s="4">
        <v>0</v>
      </c>
      <c r="D726" s="11">
        <v>0</v>
      </c>
      <c r="E726" s="55" t="e">
        <f t="shared" si="15"/>
        <v>#DIV/0!</v>
      </c>
    </row>
    <row r="727" spans="1:5" ht="21" customHeight="1">
      <c r="A727" s="38" t="s">
        <v>627</v>
      </c>
      <c r="B727" s="3" t="s">
        <v>629</v>
      </c>
      <c r="C727" s="4">
        <f>C728</f>
        <v>40000</v>
      </c>
      <c r="D727" s="11">
        <f>D728</f>
        <v>69136.85</v>
      </c>
      <c r="E727" s="55">
        <f t="shared" si="15"/>
        <v>172.842125</v>
      </c>
    </row>
    <row r="728" spans="1:5" ht="18" customHeight="1">
      <c r="A728" s="38" t="s">
        <v>628</v>
      </c>
      <c r="B728" s="3" t="s">
        <v>630</v>
      </c>
      <c r="C728" s="4">
        <v>40000</v>
      </c>
      <c r="D728" s="11">
        <f>SUM(D729:D730)</f>
        <v>69136.85</v>
      </c>
      <c r="E728" s="55">
        <f t="shared" si="15"/>
        <v>172.842125</v>
      </c>
    </row>
    <row r="729" spans="1:5" ht="15" customHeight="1">
      <c r="A729" s="38" t="s">
        <v>631</v>
      </c>
      <c r="B729" s="3" t="s">
        <v>633</v>
      </c>
      <c r="C729" s="4">
        <v>0</v>
      </c>
      <c r="D729" s="11">
        <v>69136.85</v>
      </c>
      <c r="E729" s="55" t="e">
        <f t="shared" si="15"/>
        <v>#DIV/0!</v>
      </c>
    </row>
    <row r="730" spans="1:5" ht="15" customHeight="1">
      <c r="A730" s="38" t="s">
        <v>634</v>
      </c>
      <c r="B730" s="3" t="s">
        <v>635</v>
      </c>
      <c r="C730" s="4">
        <v>0</v>
      </c>
      <c r="D730" s="11">
        <v>0</v>
      </c>
      <c r="E730" s="55" t="e">
        <f t="shared" si="15"/>
        <v>#DIV/0!</v>
      </c>
    </row>
    <row r="731" spans="1:5" ht="25.5" customHeight="1">
      <c r="A731" s="207" t="s">
        <v>981</v>
      </c>
      <c r="B731" s="208"/>
      <c r="C731" s="5">
        <f>C739</f>
        <v>50000</v>
      </c>
      <c r="D731" s="130">
        <f>D739</f>
        <v>0</v>
      </c>
      <c r="E731" s="55">
        <f t="shared" si="15"/>
        <v>0</v>
      </c>
    </row>
    <row r="732" spans="1:5" ht="25.5" customHeight="1">
      <c r="A732" s="209" t="s">
        <v>1120</v>
      </c>
      <c r="B732" s="210"/>
      <c r="C732" s="58">
        <f>SUM(C733:C738)</f>
        <v>50000</v>
      </c>
      <c r="D732" s="128">
        <f>SUM(D733:D738)</f>
        <v>0</v>
      </c>
      <c r="E732" s="55">
        <f t="shared" si="15"/>
        <v>0</v>
      </c>
    </row>
    <row r="733" spans="1:5" ht="18" customHeight="1">
      <c r="A733" s="211" t="s">
        <v>1054</v>
      </c>
      <c r="B733" s="212"/>
      <c r="C733" s="4">
        <v>50000</v>
      </c>
      <c r="D733" s="11">
        <v>0</v>
      </c>
      <c r="E733" s="55">
        <f t="shared" si="15"/>
        <v>0</v>
      </c>
    </row>
    <row r="734" spans="1:5" ht="18" customHeight="1">
      <c r="A734" s="211" t="s">
        <v>1265</v>
      </c>
      <c r="B734" s="212"/>
      <c r="C734" s="4">
        <v>0</v>
      </c>
      <c r="D734" s="11">
        <v>0</v>
      </c>
      <c r="E734" s="55" t="e">
        <f t="shared" si="15"/>
        <v>#DIV/0!</v>
      </c>
    </row>
    <row r="735" spans="1:5" ht="18" customHeight="1">
      <c r="A735" s="211" t="s">
        <v>1266</v>
      </c>
      <c r="B735" s="212"/>
      <c r="C735" s="4">
        <v>0</v>
      </c>
      <c r="D735" s="11">
        <v>0</v>
      </c>
      <c r="E735" s="55" t="e">
        <f t="shared" si="15"/>
        <v>#DIV/0!</v>
      </c>
    </row>
    <row r="736" spans="1:5" ht="18" customHeight="1">
      <c r="A736" s="211" t="s">
        <v>1273</v>
      </c>
      <c r="B736" s="212"/>
      <c r="C736" s="4">
        <v>0</v>
      </c>
      <c r="D736" s="11">
        <v>0</v>
      </c>
      <c r="E736" s="55" t="e">
        <f t="shared" si="15"/>
        <v>#DIV/0!</v>
      </c>
    </row>
    <row r="737" spans="1:5" ht="18" customHeight="1">
      <c r="A737" s="211" t="s">
        <v>1274</v>
      </c>
      <c r="B737" s="212"/>
      <c r="C737" s="4">
        <v>0</v>
      </c>
      <c r="D737" s="11">
        <v>0</v>
      </c>
      <c r="E737" s="55" t="e">
        <f t="shared" si="15"/>
        <v>#DIV/0!</v>
      </c>
    </row>
    <row r="738" spans="1:5" ht="18" customHeight="1">
      <c r="A738" s="211" t="s">
        <v>1275</v>
      </c>
      <c r="B738" s="212"/>
      <c r="C738" s="4">
        <v>0</v>
      </c>
      <c r="D738" s="11">
        <v>0</v>
      </c>
      <c r="E738" s="55" t="e">
        <f t="shared" si="15"/>
        <v>#DIV/0!</v>
      </c>
    </row>
    <row r="739" spans="1:5" ht="21" customHeight="1">
      <c r="A739" s="38">
        <v>42</v>
      </c>
      <c r="B739" s="3" t="s">
        <v>622</v>
      </c>
      <c r="C739" s="4">
        <f>C740</f>
        <v>50000</v>
      </c>
      <c r="D739" s="11">
        <f>D740</f>
        <v>0</v>
      </c>
      <c r="E739" s="55">
        <f t="shared" si="15"/>
        <v>0</v>
      </c>
    </row>
    <row r="740" spans="1:5" ht="18" customHeight="1">
      <c r="A740" s="38" t="s">
        <v>178</v>
      </c>
      <c r="B740" s="3" t="s">
        <v>85</v>
      </c>
      <c r="C740" s="4">
        <v>50000</v>
      </c>
      <c r="D740" s="11">
        <f>D741</f>
        <v>0</v>
      </c>
      <c r="E740" s="55">
        <f t="shared" si="15"/>
        <v>0</v>
      </c>
    </row>
    <row r="741" spans="1:5" ht="15" customHeight="1">
      <c r="A741" s="38" t="s">
        <v>340</v>
      </c>
      <c r="B741" s="3" t="s">
        <v>982</v>
      </c>
      <c r="C741" s="4">
        <v>0</v>
      </c>
      <c r="D741" s="11">
        <v>0</v>
      </c>
      <c r="E741" s="55" t="e">
        <f t="shared" si="15"/>
        <v>#DIV/0!</v>
      </c>
    </row>
    <row r="742" spans="1:5" ht="30" customHeight="1">
      <c r="A742" s="213" t="s">
        <v>983</v>
      </c>
      <c r="B742" s="214"/>
      <c r="C742" s="57">
        <f>C743+C756+C785+C807+C796</f>
        <v>2680000</v>
      </c>
      <c r="D742" s="127">
        <f>D743+D756+D785+D807+D796</f>
        <v>130908.74</v>
      </c>
      <c r="E742" s="55">
        <f t="shared" si="15"/>
        <v>4.8846544776119405</v>
      </c>
    </row>
    <row r="743" spans="1:5" ht="25.5" customHeight="1">
      <c r="A743" s="207" t="s">
        <v>984</v>
      </c>
      <c r="B743" s="208"/>
      <c r="C743" s="5">
        <f>C751</f>
        <v>1330000</v>
      </c>
      <c r="D743" s="130">
        <f>D751</f>
        <v>0</v>
      </c>
      <c r="E743" s="55">
        <f t="shared" si="15"/>
        <v>0</v>
      </c>
    </row>
    <row r="744" spans="1:5" ht="25.5" customHeight="1">
      <c r="A744" s="209" t="s">
        <v>1121</v>
      </c>
      <c r="B744" s="210"/>
      <c r="C744" s="58">
        <f>SUM(C745:C750)</f>
        <v>1330000</v>
      </c>
      <c r="D744" s="128">
        <f>SUM(D745:D750)</f>
        <v>0</v>
      </c>
      <c r="E744" s="55">
        <f t="shared" si="15"/>
        <v>0</v>
      </c>
    </row>
    <row r="745" spans="1:5" ht="18" customHeight="1">
      <c r="A745" s="211" t="s">
        <v>1054</v>
      </c>
      <c r="B745" s="212"/>
      <c r="C745" s="4">
        <v>830000</v>
      </c>
      <c r="D745" s="11">
        <v>0</v>
      </c>
      <c r="E745" s="55">
        <f t="shared" si="15"/>
        <v>0</v>
      </c>
    </row>
    <row r="746" spans="1:5" ht="18" customHeight="1">
      <c r="A746" s="211" t="s">
        <v>1265</v>
      </c>
      <c r="B746" s="212"/>
      <c r="C746" s="4">
        <v>0</v>
      </c>
      <c r="D746" s="11">
        <v>0</v>
      </c>
      <c r="E746" s="55" t="e">
        <f t="shared" si="15"/>
        <v>#DIV/0!</v>
      </c>
    </row>
    <row r="747" spans="1:5" ht="18" customHeight="1">
      <c r="A747" s="211" t="s">
        <v>1266</v>
      </c>
      <c r="B747" s="212"/>
      <c r="C747" s="4">
        <v>0</v>
      </c>
      <c r="D747" s="11">
        <v>0</v>
      </c>
      <c r="E747" s="55" t="e">
        <f t="shared" si="15"/>
        <v>#DIV/0!</v>
      </c>
    </row>
    <row r="748" spans="1:5" ht="18" customHeight="1">
      <c r="A748" s="211" t="s">
        <v>1273</v>
      </c>
      <c r="B748" s="212"/>
      <c r="C748" s="4">
        <v>500000</v>
      </c>
      <c r="D748" s="11">
        <v>0</v>
      </c>
      <c r="E748" s="55">
        <f t="shared" si="15"/>
        <v>0</v>
      </c>
    </row>
    <row r="749" spans="1:5" ht="18" customHeight="1">
      <c r="A749" s="211" t="s">
        <v>1274</v>
      </c>
      <c r="B749" s="212"/>
      <c r="C749" s="4">
        <v>0</v>
      </c>
      <c r="D749" s="11">
        <v>0</v>
      </c>
      <c r="E749" s="55" t="e">
        <f t="shared" si="15"/>
        <v>#DIV/0!</v>
      </c>
    </row>
    <row r="750" spans="1:5" ht="18" customHeight="1">
      <c r="A750" s="211" t="s">
        <v>1275</v>
      </c>
      <c r="B750" s="212"/>
      <c r="C750" s="4">
        <v>0</v>
      </c>
      <c r="D750" s="11">
        <v>0</v>
      </c>
      <c r="E750" s="55" t="e">
        <f t="shared" si="15"/>
        <v>#DIV/0!</v>
      </c>
    </row>
    <row r="751" spans="1:5" ht="21" customHeight="1">
      <c r="A751" s="38" t="s">
        <v>141</v>
      </c>
      <c r="B751" s="3" t="s">
        <v>64</v>
      </c>
      <c r="C751" s="4">
        <f>SUM(C752+C754)</f>
        <v>1330000</v>
      </c>
      <c r="D751" s="11">
        <f>SUM(D752+D754)</f>
        <v>0</v>
      </c>
      <c r="E751" s="55">
        <f t="shared" si="15"/>
        <v>0</v>
      </c>
    </row>
    <row r="752" spans="1:5" ht="18" customHeight="1">
      <c r="A752" s="38">
        <v>322</v>
      </c>
      <c r="B752" s="3" t="s">
        <v>71</v>
      </c>
      <c r="C752" s="4">
        <v>30000</v>
      </c>
      <c r="D752" s="11">
        <f>D753</f>
        <v>0</v>
      </c>
      <c r="E752" s="55">
        <f t="shared" si="15"/>
        <v>0</v>
      </c>
    </row>
    <row r="753" spans="1:5" ht="15" customHeight="1">
      <c r="A753" s="38">
        <v>3224</v>
      </c>
      <c r="B753" s="3" t="s">
        <v>91</v>
      </c>
      <c r="C753" s="4">
        <v>0</v>
      </c>
      <c r="D753" s="11">
        <v>0</v>
      </c>
      <c r="E753" s="55" t="e">
        <f t="shared" si="15"/>
        <v>#DIV/0!</v>
      </c>
    </row>
    <row r="754" spans="1:5" ht="18" customHeight="1">
      <c r="A754" s="38" t="s">
        <v>142</v>
      </c>
      <c r="B754" s="3" t="s">
        <v>73</v>
      </c>
      <c r="C754" s="4">
        <v>1300000</v>
      </c>
      <c r="D754" s="11">
        <f>D755</f>
        <v>0</v>
      </c>
      <c r="E754" s="55">
        <f t="shared" si="15"/>
        <v>0</v>
      </c>
    </row>
    <row r="755" spans="1:5" ht="15" customHeight="1">
      <c r="A755" s="38" t="s">
        <v>143</v>
      </c>
      <c r="B755" s="3" t="s">
        <v>159</v>
      </c>
      <c r="C755" s="4">
        <v>0</v>
      </c>
      <c r="D755" s="11">
        <v>0</v>
      </c>
      <c r="E755" s="55" t="e">
        <f t="shared" si="15"/>
        <v>#DIV/0!</v>
      </c>
    </row>
    <row r="756" spans="1:5" ht="25.5" customHeight="1">
      <c r="A756" s="207" t="s">
        <v>1284</v>
      </c>
      <c r="B756" s="208"/>
      <c r="C756" s="5">
        <f>C764</f>
        <v>1150000</v>
      </c>
      <c r="D756" s="130">
        <f>D764</f>
        <v>121233.74</v>
      </c>
      <c r="E756" s="55">
        <f t="shared" si="15"/>
        <v>10.542064347826088</v>
      </c>
    </row>
    <row r="757" spans="1:5" ht="25.5" customHeight="1">
      <c r="A757" s="209" t="s">
        <v>1122</v>
      </c>
      <c r="B757" s="210"/>
      <c r="C757" s="58">
        <f>SUM(C758:C763)</f>
        <v>1150000</v>
      </c>
      <c r="D757" s="128">
        <f>SUM(D758:D763)</f>
        <v>121233.74</v>
      </c>
      <c r="E757" s="55">
        <f t="shared" si="15"/>
        <v>10.542064347826088</v>
      </c>
    </row>
    <row r="758" spans="1:5" ht="18" customHeight="1">
      <c r="A758" s="211" t="s">
        <v>1054</v>
      </c>
      <c r="B758" s="212"/>
      <c r="C758" s="4">
        <v>1150000</v>
      </c>
      <c r="D758" s="11">
        <v>121233.74</v>
      </c>
      <c r="E758" s="55">
        <f t="shared" si="15"/>
        <v>10.542064347826088</v>
      </c>
    </row>
    <row r="759" spans="1:5" ht="18" customHeight="1">
      <c r="A759" s="211" t="s">
        <v>1265</v>
      </c>
      <c r="B759" s="212"/>
      <c r="C759" s="4">
        <v>0</v>
      </c>
      <c r="D759" s="11">
        <v>0</v>
      </c>
      <c r="E759" s="55" t="e">
        <f t="shared" si="15"/>
        <v>#DIV/0!</v>
      </c>
    </row>
    <row r="760" spans="1:5" ht="18" customHeight="1">
      <c r="A760" s="211" t="s">
        <v>1266</v>
      </c>
      <c r="B760" s="212"/>
      <c r="C760" s="4">
        <v>0</v>
      </c>
      <c r="D760" s="11">
        <v>0</v>
      </c>
      <c r="E760" s="55" t="e">
        <f t="shared" si="15"/>
        <v>#DIV/0!</v>
      </c>
    </row>
    <row r="761" spans="1:5" ht="18" customHeight="1">
      <c r="A761" s="211" t="s">
        <v>1273</v>
      </c>
      <c r="B761" s="212"/>
      <c r="C761" s="4">
        <v>0</v>
      </c>
      <c r="D761" s="11">
        <v>0</v>
      </c>
      <c r="E761" s="55" t="e">
        <f t="shared" si="15"/>
        <v>#DIV/0!</v>
      </c>
    </row>
    <row r="762" spans="1:5" ht="18" customHeight="1">
      <c r="A762" s="211" t="s">
        <v>1274</v>
      </c>
      <c r="B762" s="212"/>
      <c r="C762" s="4">
        <v>0</v>
      </c>
      <c r="D762" s="11">
        <v>0</v>
      </c>
      <c r="E762" s="55" t="e">
        <f t="shared" si="15"/>
        <v>#DIV/0!</v>
      </c>
    </row>
    <row r="763" spans="1:5" ht="18" customHeight="1">
      <c r="A763" s="211" t="s">
        <v>1275</v>
      </c>
      <c r="B763" s="212"/>
      <c r="C763" s="4">
        <v>0</v>
      </c>
      <c r="D763" s="11">
        <v>0</v>
      </c>
      <c r="E763" s="55" t="e">
        <f t="shared" si="15"/>
        <v>#DIV/0!</v>
      </c>
    </row>
    <row r="764" spans="1:5" ht="21" customHeight="1">
      <c r="A764" s="38">
        <v>38</v>
      </c>
      <c r="B764" s="3" t="s">
        <v>6</v>
      </c>
      <c r="C764" s="4">
        <f aca="true" t="shared" si="16" ref="C764:D766">C765</f>
        <v>1150000</v>
      </c>
      <c r="D764" s="11">
        <f t="shared" si="16"/>
        <v>121233.74</v>
      </c>
      <c r="E764" s="55">
        <f t="shared" si="15"/>
        <v>10.542064347826088</v>
      </c>
    </row>
    <row r="765" spans="1:5" ht="18" customHeight="1">
      <c r="A765" s="38">
        <v>381</v>
      </c>
      <c r="B765" s="3" t="s">
        <v>95</v>
      </c>
      <c r="C765" s="4">
        <v>1150000</v>
      </c>
      <c r="D765" s="11">
        <f t="shared" si="16"/>
        <v>121233.74</v>
      </c>
      <c r="E765" s="55">
        <f t="shared" si="15"/>
        <v>10.542064347826088</v>
      </c>
    </row>
    <row r="766" spans="1:5" ht="15" customHeight="1">
      <c r="A766" s="38">
        <v>3811</v>
      </c>
      <c r="B766" s="3" t="s">
        <v>96</v>
      </c>
      <c r="C766" s="4">
        <f t="shared" si="16"/>
        <v>0</v>
      </c>
      <c r="D766" s="11">
        <f t="shared" si="16"/>
        <v>121233.74</v>
      </c>
      <c r="E766" s="55" t="e">
        <f t="shared" si="15"/>
        <v>#DIV/0!</v>
      </c>
    </row>
    <row r="767" spans="1:5" ht="14.25" customHeight="1">
      <c r="A767" s="38">
        <v>38115</v>
      </c>
      <c r="B767" s="3" t="s">
        <v>97</v>
      </c>
      <c r="C767" s="4">
        <f>SUM(C768:C784)</f>
        <v>0</v>
      </c>
      <c r="D767" s="11">
        <f>SUM(D768:D784)</f>
        <v>121233.74</v>
      </c>
      <c r="E767" s="55" t="e">
        <f t="shared" si="15"/>
        <v>#DIV/0!</v>
      </c>
    </row>
    <row r="768" spans="1:5" ht="13.5" customHeight="1">
      <c r="A768" s="70"/>
      <c r="B768" s="71" t="s">
        <v>98</v>
      </c>
      <c r="C768" s="4">
        <v>0</v>
      </c>
      <c r="D768" s="11">
        <v>0</v>
      </c>
      <c r="E768" s="55" t="e">
        <f t="shared" si="15"/>
        <v>#DIV/0!</v>
      </c>
    </row>
    <row r="769" spans="1:5" ht="13.5" customHeight="1">
      <c r="A769" s="70"/>
      <c r="B769" s="71" t="s">
        <v>99</v>
      </c>
      <c r="C769" s="4">
        <v>0</v>
      </c>
      <c r="D769" s="11">
        <v>0</v>
      </c>
      <c r="E769" s="55" t="e">
        <f t="shared" si="15"/>
        <v>#DIV/0!</v>
      </c>
    </row>
    <row r="770" spans="1:5" ht="13.5" customHeight="1">
      <c r="A770" s="70"/>
      <c r="B770" s="71" t="s">
        <v>100</v>
      </c>
      <c r="C770" s="4">
        <v>0</v>
      </c>
      <c r="D770" s="11">
        <v>0</v>
      </c>
      <c r="E770" s="55" t="e">
        <f t="shared" si="15"/>
        <v>#DIV/0!</v>
      </c>
    </row>
    <row r="771" spans="1:5" ht="13.5" customHeight="1">
      <c r="A771" s="70"/>
      <c r="B771" s="71" t="s">
        <v>101</v>
      </c>
      <c r="C771" s="4">
        <v>0</v>
      </c>
      <c r="D771" s="11">
        <v>0</v>
      </c>
      <c r="E771" s="55" t="e">
        <f t="shared" si="15"/>
        <v>#DIV/0!</v>
      </c>
    </row>
    <row r="772" spans="1:5" ht="13.5" customHeight="1">
      <c r="A772" s="70"/>
      <c r="B772" s="71" t="s">
        <v>359</v>
      </c>
      <c r="C772" s="4">
        <v>0</v>
      </c>
      <c r="D772" s="11">
        <v>0</v>
      </c>
      <c r="E772" s="55" t="e">
        <f t="shared" si="15"/>
        <v>#DIV/0!</v>
      </c>
    </row>
    <row r="773" spans="1:5" ht="13.5" customHeight="1">
      <c r="A773" s="70"/>
      <c r="B773" s="71" t="s">
        <v>789</v>
      </c>
      <c r="C773" s="4">
        <v>0</v>
      </c>
      <c r="D773" s="11">
        <v>0</v>
      </c>
      <c r="E773" s="55" t="e">
        <f t="shared" si="15"/>
        <v>#DIV/0!</v>
      </c>
    </row>
    <row r="774" spans="1:5" ht="13.5" customHeight="1">
      <c r="A774" s="70"/>
      <c r="B774" s="71" t="s">
        <v>102</v>
      </c>
      <c r="C774" s="4">
        <v>0</v>
      </c>
      <c r="D774" s="11">
        <v>0</v>
      </c>
      <c r="E774" s="55" t="e">
        <f t="shared" si="15"/>
        <v>#DIV/0!</v>
      </c>
    </row>
    <row r="775" spans="1:5" ht="13.5" customHeight="1">
      <c r="A775" s="70"/>
      <c r="B775" s="71" t="s">
        <v>714</v>
      </c>
      <c r="C775" s="4">
        <v>0</v>
      </c>
      <c r="D775" s="11">
        <v>0</v>
      </c>
      <c r="E775" s="55" t="e">
        <f t="shared" si="15"/>
        <v>#DIV/0!</v>
      </c>
    </row>
    <row r="776" spans="1:5" ht="13.5" customHeight="1">
      <c r="A776" s="70"/>
      <c r="B776" s="71" t="s">
        <v>146</v>
      </c>
      <c r="C776" s="4">
        <v>0</v>
      </c>
      <c r="D776" s="11">
        <v>0</v>
      </c>
      <c r="E776" s="55" t="e">
        <f aca="true" t="shared" si="17" ref="E776:E839">D776/C776*100</f>
        <v>#DIV/0!</v>
      </c>
    </row>
    <row r="777" spans="1:5" ht="13.5" customHeight="1">
      <c r="A777" s="70"/>
      <c r="B777" s="71" t="s">
        <v>636</v>
      </c>
      <c r="C777" s="4">
        <v>0</v>
      </c>
      <c r="D777" s="11">
        <v>0</v>
      </c>
      <c r="E777" s="55" t="e">
        <f t="shared" si="17"/>
        <v>#DIV/0!</v>
      </c>
    </row>
    <row r="778" spans="1:5" ht="13.5" customHeight="1">
      <c r="A778" s="70"/>
      <c r="B778" s="71" t="s">
        <v>712</v>
      </c>
      <c r="C778" s="4">
        <v>0</v>
      </c>
      <c r="D778" s="11">
        <v>0</v>
      </c>
      <c r="E778" s="55" t="e">
        <f t="shared" si="17"/>
        <v>#DIV/0!</v>
      </c>
    </row>
    <row r="779" spans="1:5" ht="13.5" customHeight="1">
      <c r="A779" s="70"/>
      <c r="B779" s="71" t="s">
        <v>713</v>
      </c>
      <c r="C779" s="4">
        <v>0</v>
      </c>
      <c r="D779" s="11">
        <v>0</v>
      </c>
      <c r="E779" s="55" t="e">
        <f t="shared" si="17"/>
        <v>#DIV/0!</v>
      </c>
    </row>
    <row r="780" spans="1:5" ht="13.5" customHeight="1">
      <c r="A780" s="70"/>
      <c r="B780" s="71" t="s">
        <v>1026</v>
      </c>
      <c r="C780" s="4">
        <v>0</v>
      </c>
      <c r="D780" s="11">
        <v>0</v>
      </c>
      <c r="E780" s="55" t="e">
        <f t="shared" si="17"/>
        <v>#DIV/0!</v>
      </c>
    </row>
    <row r="781" spans="1:5" ht="13.5" customHeight="1">
      <c r="A781" s="70"/>
      <c r="B781" s="71" t="s">
        <v>790</v>
      </c>
      <c r="C781" s="4">
        <v>0</v>
      </c>
      <c r="D781" s="11">
        <v>0</v>
      </c>
      <c r="E781" s="55" t="e">
        <f t="shared" si="17"/>
        <v>#DIV/0!</v>
      </c>
    </row>
    <row r="782" spans="1:5" ht="13.5" customHeight="1">
      <c r="A782" s="70"/>
      <c r="B782" s="71" t="s">
        <v>791</v>
      </c>
      <c r="C782" s="4">
        <v>0</v>
      </c>
      <c r="D782" s="11">
        <v>0</v>
      </c>
      <c r="E782" s="55" t="e">
        <f t="shared" si="17"/>
        <v>#DIV/0!</v>
      </c>
    </row>
    <row r="783" spans="1:5" ht="13.5" customHeight="1">
      <c r="A783" s="70"/>
      <c r="B783" s="71" t="s">
        <v>723</v>
      </c>
      <c r="C783" s="4">
        <v>0</v>
      </c>
      <c r="D783" s="11">
        <v>0</v>
      </c>
      <c r="E783" s="55" t="e">
        <f t="shared" si="17"/>
        <v>#DIV/0!</v>
      </c>
    </row>
    <row r="784" spans="1:5" ht="13.5" customHeight="1">
      <c r="A784" s="70"/>
      <c r="B784" s="71" t="s">
        <v>1285</v>
      </c>
      <c r="C784" s="4">
        <v>0</v>
      </c>
      <c r="D784" s="11">
        <v>121233.74</v>
      </c>
      <c r="E784" s="55" t="e">
        <f t="shared" si="17"/>
        <v>#DIV/0!</v>
      </c>
    </row>
    <row r="785" spans="1:5" ht="25.5" customHeight="1">
      <c r="A785" s="207" t="s">
        <v>985</v>
      </c>
      <c r="B785" s="208"/>
      <c r="C785" s="5">
        <f>C793</f>
        <v>50000</v>
      </c>
      <c r="D785" s="130">
        <f>D793</f>
        <v>0</v>
      </c>
      <c r="E785" s="55">
        <f t="shared" si="17"/>
        <v>0</v>
      </c>
    </row>
    <row r="786" spans="1:5" ht="25.5" customHeight="1">
      <c r="A786" s="209" t="s">
        <v>1123</v>
      </c>
      <c r="B786" s="210"/>
      <c r="C786" s="58">
        <f>SUM(C787:C792)</f>
        <v>50000</v>
      </c>
      <c r="D786" s="128">
        <f>SUM(D787:D792)</f>
        <v>0</v>
      </c>
      <c r="E786" s="55">
        <f t="shared" si="17"/>
        <v>0</v>
      </c>
    </row>
    <row r="787" spans="1:5" ht="18" customHeight="1">
      <c r="A787" s="211" t="s">
        <v>1054</v>
      </c>
      <c r="B787" s="212"/>
      <c r="C787" s="4">
        <v>50000</v>
      </c>
      <c r="D787" s="11">
        <v>0</v>
      </c>
      <c r="E787" s="55">
        <f t="shared" si="17"/>
        <v>0</v>
      </c>
    </row>
    <row r="788" spans="1:5" ht="18" customHeight="1">
      <c r="A788" s="211" t="s">
        <v>1265</v>
      </c>
      <c r="B788" s="212"/>
      <c r="C788" s="4">
        <v>0</v>
      </c>
      <c r="D788" s="11">
        <v>0</v>
      </c>
      <c r="E788" s="55" t="e">
        <f t="shared" si="17"/>
        <v>#DIV/0!</v>
      </c>
    </row>
    <row r="789" spans="1:5" ht="18" customHeight="1">
      <c r="A789" s="211" t="s">
        <v>1266</v>
      </c>
      <c r="B789" s="212"/>
      <c r="C789" s="4">
        <v>0</v>
      </c>
      <c r="D789" s="11">
        <v>0</v>
      </c>
      <c r="E789" s="55" t="e">
        <f t="shared" si="17"/>
        <v>#DIV/0!</v>
      </c>
    </row>
    <row r="790" spans="1:5" ht="18" customHeight="1">
      <c r="A790" s="211" t="s">
        <v>1273</v>
      </c>
      <c r="B790" s="212"/>
      <c r="C790" s="4">
        <v>0</v>
      </c>
      <c r="D790" s="11">
        <v>0</v>
      </c>
      <c r="E790" s="55" t="e">
        <f t="shared" si="17"/>
        <v>#DIV/0!</v>
      </c>
    </row>
    <row r="791" spans="1:5" ht="18" customHeight="1">
      <c r="A791" s="211" t="s">
        <v>1274</v>
      </c>
      <c r="B791" s="212"/>
      <c r="C791" s="4">
        <v>0</v>
      </c>
      <c r="D791" s="11">
        <v>0</v>
      </c>
      <c r="E791" s="55" t="e">
        <f t="shared" si="17"/>
        <v>#DIV/0!</v>
      </c>
    </row>
    <row r="792" spans="1:5" ht="18" customHeight="1">
      <c r="A792" s="211" t="s">
        <v>1275</v>
      </c>
      <c r="B792" s="212"/>
      <c r="C792" s="4">
        <v>0</v>
      </c>
      <c r="D792" s="11">
        <v>0</v>
      </c>
      <c r="E792" s="55" t="e">
        <f t="shared" si="17"/>
        <v>#DIV/0!</v>
      </c>
    </row>
    <row r="793" spans="1:5" ht="21" customHeight="1">
      <c r="A793" s="38" t="s">
        <v>303</v>
      </c>
      <c r="B793" s="66" t="s">
        <v>619</v>
      </c>
      <c r="C793" s="4">
        <f>C794</f>
        <v>50000</v>
      </c>
      <c r="D793" s="11">
        <f>D794</f>
        <v>0</v>
      </c>
      <c r="E793" s="55">
        <f t="shared" si="17"/>
        <v>0</v>
      </c>
    </row>
    <row r="794" spans="1:5" ht="18" customHeight="1">
      <c r="A794" s="38" t="s">
        <v>178</v>
      </c>
      <c r="B794" s="66" t="s">
        <v>85</v>
      </c>
      <c r="C794" s="4">
        <v>50000</v>
      </c>
      <c r="D794" s="11">
        <f>D795</f>
        <v>0</v>
      </c>
      <c r="E794" s="55">
        <f t="shared" si="17"/>
        <v>0</v>
      </c>
    </row>
    <row r="795" spans="1:5" ht="15" customHeight="1">
      <c r="A795" s="38" t="s">
        <v>340</v>
      </c>
      <c r="B795" s="66" t="s">
        <v>715</v>
      </c>
      <c r="C795" s="4">
        <v>0</v>
      </c>
      <c r="D795" s="11">
        <v>0</v>
      </c>
      <c r="E795" s="55" t="e">
        <f t="shared" si="17"/>
        <v>#DIV/0!</v>
      </c>
    </row>
    <row r="796" spans="1:5" ht="25.5" customHeight="1">
      <c r="A796" s="207" t="s">
        <v>986</v>
      </c>
      <c r="B796" s="208"/>
      <c r="C796" s="5">
        <f>C804</f>
        <v>150000</v>
      </c>
      <c r="D796" s="130">
        <f>D804</f>
        <v>9675</v>
      </c>
      <c r="E796" s="55">
        <f t="shared" si="17"/>
        <v>6.45</v>
      </c>
    </row>
    <row r="797" spans="1:5" ht="25.5" customHeight="1">
      <c r="A797" s="209" t="s">
        <v>1124</v>
      </c>
      <c r="B797" s="210"/>
      <c r="C797" s="58">
        <f>SUM(C798:C803)</f>
        <v>150000</v>
      </c>
      <c r="D797" s="128">
        <f>SUM(D798:D803)</f>
        <v>9675</v>
      </c>
      <c r="E797" s="55">
        <f t="shared" si="17"/>
        <v>6.45</v>
      </c>
    </row>
    <row r="798" spans="1:5" ht="18" customHeight="1">
      <c r="A798" s="211" t="s">
        <v>1054</v>
      </c>
      <c r="B798" s="212"/>
      <c r="C798" s="4">
        <v>150000</v>
      </c>
      <c r="D798" s="11">
        <v>9675</v>
      </c>
      <c r="E798" s="55">
        <f t="shared" si="17"/>
        <v>6.45</v>
      </c>
    </row>
    <row r="799" spans="1:5" ht="18" customHeight="1">
      <c r="A799" s="211" t="s">
        <v>1265</v>
      </c>
      <c r="B799" s="212"/>
      <c r="C799" s="4">
        <v>0</v>
      </c>
      <c r="D799" s="11">
        <v>0</v>
      </c>
      <c r="E799" s="55" t="e">
        <f t="shared" si="17"/>
        <v>#DIV/0!</v>
      </c>
    </row>
    <row r="800" spans="1:5" ht="18" customHeight="1">
      <c r="A800" s="211" t="s">
        <v>1266</v>
      </c>
      <c r="B800" s="212"/>
      <c r="C800" s="4">
        <v>0</v>
      </c>
      <c r="D800" s="11">
        <v>0</v>
      </c>
      <c r="E800" s="55" t="e">
        <f t="shared" si="17"/>
        <v>#DIV/0!</v>
      </c>
    </row>
    <row r="801" spans="1:5" ht="18" customHeight="1">
      <c r="A801" s="211" t="s">
        <v>1273</v>
      </c>
      <c r="B801" s="212"/>
      <c r="C801" s="4">
        <v>0</v>
      </c>
      <c r="D801" s="11">
        <v>0</v>
      </c>
      <c r="E801" s="55" t="e">
        <f t="shared" si="17"/>
        <v>#DIV/0!</v>
      </c>
    </row>
    <row r="802" spans="1:5" ht="18" customHeight="1">
      <c r="A802" s="211" t="s">
        <v>1274</v>
      </c>
      <c r="B802" s="212"/>
      <c r="C802" s="4">
        <v>0</v>
      </c>
      <c r="D802" s="11">
        <v>0</v>
      </c>
      <c r="E802" s="55" t="e">
        <f t="shared" si="17"/>
        <v>#DIV/0!</v>
      </c>
    </row>
    <row r="803" spans="1:5" ht="18" customHeight="1">
      <c r="A803" s="211" t="s">
        <v>1275</v>
      </c>
      <c r="B803" s="212"/>
      <c r="C803" s="4">
        <v>0</v>
      </c>
      <c r="D803" s="11">
        <v>0</v>
      </c>
      <c r="E803" s="55" t="e">
        <f t="shared" si="17"/>
        <v>#DIV/0!</v>
      </c>
    </row>
    <row r="804" spans="1:5" ht="21" customHeight="1">
      <c r="A804" s="38">
        <v>42</v>
      </c>
      <c r="B804" s="3" t="s">
        <v>622</v>
      </c>
      <c r="C804" s="4">
        <f>C805</f>
        <v>150000</v>
      </c>
      <c r="D804" s="11">
        <f>D805</f>
        <v>9675</v>
      </c>
      <c r="E804" s="55">
        <f t="shared" si="17"/>
        <v>6.45</v>
      </c>
    </row>
    <row r="805" spans="1:5" ht="18" customHeight="1">
      <c r="A805" s="38" t="s">
        <v>178</v>
      </c>
      <c r="B805" s="3" t="s">
        <v>85</v>
      </c>
      <c r="C805" s="4">
        <v>150000</v>
      </c>
      <c r="D805" s="11">
        <f>D806</f>
        <v>9675</v>
      </c>
      <c r="E805" s="55">
        <f t="shared" si="17"/>
        <v>6.45</v>
      </c>
    </row>
    <row r="806" spans="1:5" ht="15" customHeight="1">
      <c r="A806" s="38" t="s">
        <v>308</v>
      </c>
      <c r="B806" s="3" t="s">
        <v>1286</v>
      </c>
      <c r="C806" s="4">
        <v>0</v>
      </c>
      <c r="D806" s="11">
        <v>9675</v>
      </c>
      <c r="E806" s="55" t="e">
        <f t="shared" si="17"/>
        <v>#DIV/0!</v>
      </c>
    </row>
    <row r="807" spans="1:5" ht="25.5" customHeight="1">
      <c r="A807" s="207" t="s">
        <v>987</v>
      </c>
      <c r="B807" s="208"/>
      <c r="C807" s="5">
        <f>C815</f>
        <v>0</v>
      </c>
      <c r="D807" s="130">
        <f>D815</f>
        <v>0</v>
      </c>
      <c r="E807" s="55" t="e">
        <f t="shared" si="17"/>
        <v>#DIV/0!</v>
      </c>
    </row>
    <row r="808" spans="1:5" ht="25.5" customHeight="1">
      <c r="A808" s="209" t="s">
        <v>1125</v>
      </c>
      <c r="B808" s="210"/>
      <c r="C808" s="58">
        <f>SUM(C809:C814)</f>
        <v>0</v>
      </c>
      <c r="D808" s="128">
        <f>SUM(D809:D814)</f>
        <v>0</v>
      </c>
      <c r="E808" s="55" t="e">
        <f t="shared" si="17"/>
        <v>#DIV/0!</v>
      </c>
    </row>
    <row r="809" spans="1:5" ht="18" customHeight="1">
      <c r="A809" s="211" t="s">
        <v>1054</v>
      </c>
      <c r="B809" s="212"/>
      <c r="C809" s="4">
        <v>0</v>
      </c>
      <c r="D809" s="11">
        <v>0</v>
      </c>
      <c r="E809" s="55" t="e">
        <f t="shared" si="17"/>
        <v>#DIV/0!</v>
      </c>
    </row>
    <row r="810" spans="1:5" ht="18" customHeight="1">
      <c r="A810" s="211" t="s">
        <v>1265</v>
      </c>
      <c r="B810" s="212"/>
      <c r="C810" s="4">
        <v>0</v>
      </c>
      <c r="D810" s="11">
        <v>0</v>
      </c>
      <c r="E810" s="55" t="e">
        <f t="shared" si="17"/>
        <v>#DIV/0!</v>
      </c>
    </row>
    <row r="811" spans="1:5" ht="18" customHeight="1">
      <c r="A811" s="211" t="s">
        <v>1266</v>
      </c>
      <c r="B811" s="212"/>
      <c r="C811" s="4">
        <v>0</v>
      </c>
      <c r="D811" s="11">
        <v>0</v>
      </c>
      <c r="E811" s="55" t="e">
        <f t="shared" si="17"/>
        <v>#DIV/0!</v>
      </c>
    </row>
    <row r="812" spans="1:5" ht="18" customHeight="1">
      <c r="A812" s="211" t="s">
        <v>1273</v>
      </c>
      <c r="B812" s="212"/>
      <c r="C812" s="4">
        <v>0</v>
      </c>
      <c r="D812" s="11">
        <v>0</v>
      </c>
      <c r="E812" s="55" t="e">
        <f t="shared" si="17"/>
        <v>#DIV/0!</v>
      </c>
    </row>
    <row r="813" spans="1:5" ht="18" customHeight="1">
      <c r="A813" s="211" t="s">
        <v>1274</v>
      </c>
      <c r="B813" s="212"/>
      <c r="C813" s="4">
        <v>0</v>
      </c>
      <c r="D813" s="11">
        <v>0</v>
      </c>
      <c r="E813" s="55" t="e">
        <f t="shared" si="17"/>
        <v>#DIV/0!</v>
      </c>
    </row>
    <row r="814" spans="1:5" ht="18" customHeight="1">
      <c r="A814" s="211" t="s">
        <v>1275</v>
      </c>
      <c r="B814" s="212"/>
      <c r="C814" s="4">
        <v>0</v>
      </c>
      <c r="D814" s="11">
        <v>0</v>
      </c>
      <c r="E814" s="55" t="e">
        <f t="shared" si="17"/>
        <v>#DIV/0!</v>
      </c>
    </row>
    <row r="815" spans="1:5" ht="21" customHeight="1">
      <c r="A815" s="38">
        <v>45</v>
      </c>
      <c r="B815" s="66" t="s">
        <v>76</v>
      </c>
      <c r="C815" s="4">
        <f>C816</f>
        <v>0</v>
      </c>
      <c r="D815" s="11">
        <f>D816</f>
        <v>0</v>
      </c>
      <c r="E815" s="55" t="e">
        <f t="shared" si="17"/>
        <v>#DIV/0!</v>
      </c>
    </row>
    <row r="816" spans="1:5" ht="18" customHeight="1">
      <c r="A816" s="38">
        <v>451</v>
      </c>
      <c r="B816" s="66" t="s">
        <v>77</v>
      </c>
      <c r="C816" s="4">
        <v>0</v>
      </c>
      <c r="D816" s="11">
        <f>D817</f>
        <v>0</v>
      </c>
      <c r="E816" s="55" t="e">
        <f t="shared" si="17"/>
        <v>#DIV/0!</v>
      </c>
    </row>
    <row r="817" spans="1:5" ht="15" customHeight="1">
      <c r="A817" s="38">
        <v>4511</v>
      </c>
      <c r="B817" s="66" t="s">
        <v>792</v>
      </c>
      <c r="C817" s="4">
        <v>0</v>
      </c>
      <c r="D817" s="11">
        <v>0</v>
      </c>
      <c r="E817" s="55" t="e">
        <f t="shared" si="17"/>
        <v>#DIV/0!</v>
      </c>
    </row>
    <row r="818" spans="1:5" ht="30" customHeight="1">
      <c r="A818" s="213" t="s">
        <v>988</v>
      </c>
      <c r="B818" s="214"/>
      <c r="C818" s="57">
        <f>C819+C840+C855+C884+C898+C916+C927+C944+C955+C972</f>
        <v>7362500</v>
      </c>
      <c r="D818" s="127">
        <f>D819+D840+D855+D884+D898+D916+D927+D944+D955+D972</f>
        <v>739135.82</v>
      </c>
      <c r="E818" s="55">
        <f t="shared" si="17"/>
        <v>10.039196196943973</v>
      </c>
    </row>
    <row r="819" spans="1:5" ht="25.5" customHeight="1">
      <c r="A819" s="207" t="s">
        <v>989</v>
      </c>
      <c r="B819" s="208"/>
      <c r="C819" s="5">
        <f>C827</f>
        <v>0</v>
      </c>
      <c r="D819" s="130">
        <f>D827</f>
        <v>0</v>
      </c>
      <c r="E819" s="55" t="e">
        <f t="shared" si="17"/>
        <v>#DIV/0!</v>
      </c>
    </row>
    <row r="820" spans="1:5" ht="25.5" customHeight="1">
      <c r="A820" s="209" t="s">
        <v>1126</v>
      </c>
      <c r="B820" s="210"/>
      <c r="C820" s="58">
        <f>SUM(C821:C826)</f>
        <v>0</v>
      </c>
      <c r="D820" s="128">
        <f>SUM(D821:D826)</f>
        <v>0</v>
      </c>
      <c r="E820" s="55" t="e">
        <f t="shared" si="17"/>
        <v>#DIV/0!</v>
      </c>
    </row>
    <row r="821" spans="1:5" ht="18" customHeight="1">
      <c r="A821" s="211" t="s">
        <v>1054</v>
      </c>
      <c r="B821" s="212"/>
      <c r="C821" s="4">
        <v>0</v>
      </c>
      <c r="D821" s="11">
        <v>0</v>
      </c>
      <c r="E821" s="55" t="e">
        <f t="shared" si="17"/>
        <v>#DIV/0!</v>
      </c>
    </row>
    <row r="822" spans="1:5" ht="18" customHeight="1">
      <c r="A822" s="211" t="s">
        <v>1055</v>
      </c>
      <c r="B822" s="212"/>
      <c r="C822" s="4">
        <v>0</v>
      </c>
      <c r="D822" s="11">
        <v>0</v>
      </c>
      <c r="E822" s="55" t="e">
        <f t="shared" si="17"/>
        <v>#DIV/0!</v>
      </c>
    </row>
    <row r="823" spans="1:5" ht="18" customHeight="1">
      <c r="A823" s="211" t="s">
        <v>1056</v>
      </c>
      <c r="B823" s="212"/>
      <c r="C823" s="4">
        <v>0</v>
      </c>
      <c r="D823" s="11">
        <v>0</v>
      </c>
      <c r="E823" s="55" t="e">
        <f t="shared" si="17"/>
        <v>#DIV/0!</v>
      </c>
    </row>
    <row r="824" spans="1:5" ht="18" customHeight="1">
      <c r="A824" s="211" t="s">
        <v>1057</v>
      </c>
      <c r="B824" s="212"/>
      <c r="C824" s="4">
        <v>0</v>
      </c>
      <c r="D824" s="11">
        <v>0</v>
      </c>
      <c r="E824" s="55" t="e">
        <f t="shared" si="17"/>
        <v>#DIV/0!</v>
      </c>
    </row>
    <row r="825" spans="1:5" ht="18" customHeight="1">
      <c r="A825" s="211" t="s">
        <v>1058</v>
      </c>
      <c r="B825" s="212"/>
      <c r="C825" s="4">
        <v>0</v>
      </c>
      <c r="D825" s="11">
        <v>0</v>
      </c>
      <c r="E825" s="55" t="e">
        <f t="shared" si="17"/>
        <v>#DIV/0!</v>
      </c>
    </row>
    <row r="826" spans="1:5" ht="18" customHeight="1">
      <c r="A826" s="211" t="s">
        <v>1059</v>
      </c>
      <c r="B826" s="212"/>
      <c r="C826" s="4">
        <v>0</v>
      </c>
      <c r="D826" s="11">
        <v>0</v>
      </c>
      <c r="E826" s="55" t="e">
        <f t="shared" si="17"/>
        <v>#DIV/0!</v>
      </c>
    </row>
    <row r="827" spans="1:5" ht="21" customHeight="1">
      <c r="A827" s="38">
        <v>32</v>
      </c>
      <c r="B827" s="3" t="s">
        <v>64</v>
      </c>
      <c r="C827" s="4">
        <f>C828+C831+C837</f>
        <v>0</v>
      </c>
      <c r="D827" s="11">
        <f>D828+D831+D837</f>
        <v>0</v>
      </c>
      <c r="E827" s="55" t="e">
        <f t="shared" si="17"/>
        <v>#DIV/0!</v>
      </c>
    </row>
    <row r="828" spans="1:5" ht="18" customHeight="1">
      <c r="A828" s="38">
        <v>322</v>
      </c>
      <c r="B828" s="3" t="s">
        <v>71</v>
      </c>
      <c r="C828" s="4">
        <v>0</v>
      </c>
      <c r="D828" s="11">
        <f>SUM(D829:D830)</f>
        <v>0</v>
      </c>
      <c r="E828" s="55" t="e">
        <f t="shared" si="17"/>
        <v>#DIV/0!</v>
      </c>
    </row>
    <row r="829" spans="1:5" ht="15" customHeight="1">
      <c r="A829" s="38">
        <v>3221</v>
      </c>
      <c r="B829" s="3" t="s">
        <v>716</v>
      </c>
      <c r="C829" s="4">
        <v>0</v>
      </c>
      <c r="D829" s="11">
        <v>0</v>
      </c>
      <c r="E829" s="55" t="e">
        <f t="shared" si="17"/>
        <v>#DIV/0!</v>
      </c>
    </row>
    <row r="830" spans="1:5" ht="15" customHeight="1">
      <c r="A830" s="38">
        <v>3225</v>
      </c>
      <c r="B830" s="3" t="s">
        <v>106</v>
      </c>
      <c r="C830" s="4">
        <v>0</v>
      </c>
      <c r="D830" s="11">
        <v>0</v>
      </c>
      <c r="E830" s="55" t="e">
        <f t="shared" si="17"/>
        <v>#DIV/0!</v>
      </c>
    </row>
    <row r="831" spans="1:5" ht="18" customHeight="1">
      <c r="A831" s="38">
        <v>323</v>
      </c>
      <c r="B831" s="3" t="s">
        <v>73</v>
      </c>
      <c r="C831" s="4">
        <v>0</v>
      </c>
      <c r="D831" s="11">
        <f>SUM(D832:D836)</f>
        <v>0</v>
      </c>
      <c r="E831" s="55" t="e">
        <f t="shared" si="17"/>
        <v>#DIV/0!</v>
      </c>
    </row>
    <row r="832" spans="1:5" ht="15" customHeight="1">
      <c r="A832" s="38" t="s">
        <v>732</v>
      </c>
      <c r="B832" s="3" t="s">
        <v>1127</v>
      </c>
      <c r="C832" s="4">
        <v>0</v>
      </c>
      <c r="D832" s="11">
        <v>0</v>
      </c>
      <c r="E832" s="55" t="e">
        <f t="shared" si="17"/>
        <v>#DIV/0!</v>
      </c>
    </row>
    <row r="833" spans="1:5" ht="15" customHeight="1">
      <c r="A833" s="38">
        <v>3235</v>
      </c>
      <c r="B833" s="3" t="s">
        <v>107</v>
      </c>
      <c r="C833" s="4">
        <v>0</v>
      </c>
      <c r="D833" s="11">
        <v>0</v>
      </c>
      <c r="E833" s="55" t="e">
        <f t="shared" si="17"/>
        <v>#DIV/0!</v>
      </c>
    </row>
    <row r="834" spans="1:5" ht="15" customHeight="1">
      <c r="A834" s="38">
        <v>3237</v>
      </c>
      <c r="B834" s="3" t="s">
        <v>109</v>
      </c>
      <c r="C834" s="4">
        <v>0</v>
      </c>
      <c r="D834" s="11">
        <v>0</v>
      </c>
      <c r="E834" s="55" t="e">
        <f t="shared" si="17"/>
        <v>#DIV/0!</v>
      </c>
    </row>
    <row r="835" spans="1:5" ht="15" customHeight="1">
      <c r="A835" s="38" t="s">
        <v>688</v>
      </c>
      <c r="B835" s="3" t="s">
        <v>583</v>
      </c>
      <c r="C835" s="4">
        <v>0</v>
      </c>
      <c r="D835" s="11">
        <v>0</v>
      </c>
      <c r="E835" s="55" t="e">
        <f t="shared" si="17"/>
        <v>#DIV/0!</v>
      </c>
    </row>
    <row r="836" spans="1:5" ht="15" customHeight="1">
      <c r="A836" s="38" t="s">
        <v>349</v>
      </c>
      <c r="B836" s="3" t="s">
        <v>164</v>
      </c>
      <c r="C836" s="4">
        <v>0</v>
      </c>
      <c r="D836" s="11">
        <v>0</v>
      </c>
      <c r="E836" s="55" t="e">
        <f t="shared" si="17"/>
        <v>#DIV/0!</v>
      </c>
    </row>
    <row r="837" spans="1:5" ht="18" customHeight="1">
      <c r="A837" s="38">
        <v>329</v>
      </c>
      <c r="B837" s="3" t="s">
        <v>110</v>
      </c>
      <c r="C837" s="4">
        <v>0</v>
      </c>
      <c r="D837" s="11">
        <f>SUM(D838:D839)</f>
        <v>0</v>
      </c>
      <c r="E837" s="55" t="e">
        <f t="shared" si="17"/>
        <v>#DIV/0!</v>
      </c>
    </row>
    <row r="838" spans="1:5" ht="15" customHeight="1">
      <c r="A838" s="38">
        <v>3293</v>
      </c>
      <c r="B838" s="3" t="s">
        <v>111</v>
      </c>
      <c r="C838" s="4">
        <v>0</v>
      </c>
      <c r="D838" s="11">
        <v>0</v>
      </c>
      <c r="E838" s="55" t="e">
        <f t="shared" si="17"/>
        <v>#DIV/0!</v>
      </c>
    </row>
    <row r="839" spans="1:5" ht="15" customHeight="1">
      <c r="A839" s="38">
        <v>3299</v>
      </c>
      <c r="B839" s="3" t="s">
        <v>112</v>
      </c>
      <c r="C839" s="4">
        <v>0</v>
      </c>
      <c r="D839" s="11">
        <v>0</v>
      </c>
      <c r="E839" s="55" t="e">
        <f t="shared" si="17"/>
        <v>#DIV/0!</v>
      </c>
    </row>
    <row r="840" spans="1:5" ht="25.5" customHeight="1">
      <c r="A840" s="207" t="s">
        <v>1129</v>
      </c>
      <c r="B840" s="208"/>
      <c r="C840" s="5">
        <f>C848</f>
        <v>50000</v>
      </c>
      <c r="D840" s="130">
        <f>D848</f>
        <v>0</v>
      </c>
      <c r="E840" s="55">
        <f aca="true" t="shared" si="18" ref="E840:E903">D840/C840*100</f>
        <v>0</v>
      </c>
    </row>
    <row r="841" spans="1:5" ht="25.5" customHeight="1">
      <c r="A841" s="209" t="s">
        <v>1128</v>
      </c>
      <c r="B841" s="210"/>
      <c r="C841" s="58">
        <f>SUM(C842:C847)</f>
        <v>50000</v>
      </c>
      <c r="D841" s="128">
        <f>SUM(D842:D847)</f>
        <v>0</v>
      </c>
      <c r="E841" s="55">
        <f t="shared" si="18"/>
        <v>0</v>
      </c>
    </row>
    <row r="842" spans="1:5" ht="18" customHeight="1">
      <c r="A842" s="211" t="s">
        <v>1054</v>
      </c>
      <c r="B842" s="212"/>
      <c r="C842" s="4">
        <v>50000</v>
      </c>
      <c r="D842" s="11">
        <v>0</v>
      </c>
      <c r="E842" s="55">
        <f t="shared" si="18"/>
        <v>0</v>
      </c>
    </row>
    <row r="843" spans="1:5" ht="18" customHeight="1">
      <c r="A843" s="211" t="s">
        <v>1265</v>
      </c>
      <c r="B843" s="212"/>
      <c r="C843" s="4">
        <v>0</v>
      </c>
      <c r="D843" s="11">
        <v>0</v>
      </c>
      <c r="E843" s="55" t="e">
        <f t="shared" si="18"/>
        <v>#DIV/0!</v>
      </c>
    </row>
    <row r="844" spans="1:5" ht="18" customHeight="1">
      <c r="A844" s="211" t="s">
        <v>1266</v>
      </c>
      <c r="B844" s="212"/>
      <c r="C844" s="4">
        <v>0</v>
      </c>
      <c r="D844" s="11">
        <v>0</v>
      </c>
      <c r="E844" s="55" t="e">
        <f t="shared" si="18"/>
        <v>#DIV/0!</v>
      </c>
    </row>
    <row r="845" spans="1:5" ht="18" customHeight="1">
      <c r="A845" s="211" t="s">
        <v>1273</v>
      </c>
      <c r="B845" s="212"/>
      <c r="C845" s="4">
        <v>0</v>
      </c>
      <c r="D845" s="11">
        <v>0</v>
      </c>
      <c r="E845" s="55" t="e">
        <f t="shared" si="18"/>
        <v>#DIV/0!</v>
      </c>
    </row>
    <row r="846" spans="1:5" ht="18" customHeight="1">
      <c r="A846" s="211" t="s">
        <v>1274</v>
      </c>
      <c r="B846" s="212"/>
      <c r="C846" s="4">
        <v>0</v>
      </c>
      <c r="D846" s="11">
        <v>0</v>
      </c>
      <c r="E846" s="55" t="e">
        <f t="shared" si="18"/>
        <v>#DIV/0!</v>
      </c>
    </row>
    <row r="847" spans="1:5" ht="18" customHeight="1">
      <c r="A847" s="211" t="s">
        <v>1275</v>
      </c>
      <c r="B847" s="212"/>
      <c r="C847" s="4">
        <v>0</v>
      </c>
      <c r="D847" s="11">
        <v>0</v>
      </c>
      <c r="E847" s="55" t="e">
        <f t="shared" si="18"/>
        <v>#DIV/0!</v>
      </c>
    </row>
    <row r="848" spans="1:5" ht="21" customHeight="1">
      <c r="A848" s="38">
        <v>32</v>
      </c>
      <c r="B848" s="3" t="s">
        <v>64</v>
      </c>
      <c r="C848" s="4">
        <f>C849+C852</f>
        <v>50000</v>
      </c>
      <c r="D848" s="11">
        <f>D849+D852</f>
        <v>0</v>
      </c>
      <c r="E848" s="55">
        <f t="shared" si="18"/>
        <v>0</v>
      </c>
    </row>
    <row r="849" spans="1:5" ht="18" customHeight="1">
      <c r="A849" s="38">
        <v>323</v>
      </c>
      <c r="B849" s="3" t="s">
        <v>73</v>
      </c>
      <c r="C849" s="4">
        <v>50000</v>
      </c>
      <c r="D849" s="11">
        <f>D850+D851</f>
        <v>0</v>
      </c>
      <c r="E849" s="55">
        <f t="shared" si="18"/>
        <v>0</v>
      </c>
    </row>
    <row r="850" spans="1:5" ht="15" customHeight="1">
      <c r="A850" s="38">
        <v>3237</v>
      </c>
      <c r="B850" s="3" t="s">
        <v>109</v>
      </c>
      <c r="C850" s="4">
        <v>0</v>
      </c>
      <c r="D850" s="11">
        <v>0</v>
      </c>
      <c r="E850" s="55" t="e">
        <f t="shared" si="18"/>
        <v>#DIV/0!</v>
      </c>
    </row>
    <row r="851" spans="1:5" ht="15" customHeight="1">
      <c r="A851" s="38" t="s">
        <v>349</v>
      </c>
      <c r="B851" s="3" t="s">
        <v>164</v>
      </c>
      <c r="C851" s="4">
        <v>0</v>
      </c>
      <c r="D851" s="11">
        <v>0</v>
      </c>
      <c r="E851" s="55" t="e">
        <f t="shared" si="18"/>
        <v>#DIV/0!</v>
      </c>
    </row>
    <row r="852" spans="1:5" ht="18" customHeight="1">
      <c r="A852" s="38">
        <v>329</v>
      </c>
      <c r="B852" s="3" t="s">
        <v>110</v>
      </c>
      <c r="C852" s="4">
        <f>SUM(C853:C854)</f>
        <v>0</v>
      </c>
      <c r="D852" s="11">
        <f>SUM(D853:D854)</f>
        <v>0</v>
      </c>
      <c r="E852" s="55" t="e">
        <f t="shared" si="18"/>
        <v>#DIV/0!</v>
      </c>
    </row>
    <row r="853" spans="1:5" ht="15" customHeight="1">
      <c r="A853" s="38">
        <v>3293</v>
      </c>
      <c r="B853" s="3" t="s">
        <v>111</v>
      </c>
      <c r="C853" s="4">
        <v>0</v>
      </c>
      <c r="D853" s="11">
        <v>0</v>
      </c>
      <c r="E853" s="55" t="e">
        <f t="shared" si="18"/>
        <v>#DIV/0!</v>
      </c>
    </row>
    <row r="854" spans="1:5" ht="15" customHeight="1">
      <c r="A854" s="38">
        <v>3299</v>
      </c>
      <c r="B854" s="3" t="s">
        <v>112</v>
      </c>
      <c r="C854" s="4">
        <v>0</v>
      </c>
      <c r="D854" s="11">
        <v>0</v>
      </c>
      <c r="E854" s="55" t="e">
        <f t="shared" si="18"/>
        <v>#DIV/0!</v>
      </c>
    </row>
    <row r="855" spans="1:5" ht="25.5" customHeight="1">
      <c r="A855" s="207" t="s">
        <v>990</v>
      </c>
      <c r="B855" s="208"/>
      <c r="C855" s="5">
        <f>C863</f>
        <v>650000</v>
      </c>
      <c r="D855" s="130">
        <f>D863</f>
        <v>0</v>
      </c>
      <c r="E855" s="55">
        <f t="shared" si="18"/>
        <v>0</v>
      </c>
    </row>
    <row r="856" spans="1:5" ht="25.5" customHeight="1">
      <c r="A856" s="209" t="s">
        <v>1130</v>
      </c>
      <c r="B856" s="210"/>
      <c r="C856" s="58">
        <f>SUM(C857:C862)</f>
        <v>650000</v>
      </c>
      <c r="D856" s="128">
        <f>SUM(D857:D862)</f>
        <v>0</v>
      </c>
      <c r="E856" s="55">
        <f t="shared" si="18"/>
        <v>0</v>
      </c>
    </row>
    <row r="857" spans="1:5" ht="18" customHeight="1">
      <c r="A857" s="211" t="s">
        <v>1054</v>
      </c>
      <c r="B857" s="212"/>
      <c r="C857" s="4">
        <v>650000</v>
      </c>
      <c r="D857" s="11">
        <v>0</v>
      </c>
      <c r="E857" s="55">
        <f t="shared" si="18"/>
        <v>0</v>
      </c>
    </row>
    <row r="858" spans="1:5" ht="18" customHeight="1">
      <c r="A858" s="211" t="s">
        <v>1265</v>
      </c>
      <c r="B858" s="212"/>
      <c r="C858" s="4">
        <v>0</v>
      </c>
      <c r="D858" s="11">
        <v>0</v>
      </c>
      <c r="E858" s="55" t="e">
        <f t="shared" si="18"/>
        <v>#DIV/0!</v>
      </c>
    </row>
    <row r="859" spans="1:5" ht="18" customHeight="1">
      <c r="A859" s="211" t="s">
        <v>1266</v>
      </c>
      <c r="B859" s="212"/>
      <c r="C859" s="4">
        <v>0</v>
      </c>
      <c r="D859" s="11">
        <v>0</v>
      </c>
      <c r="E859" s="55" t="e">
        <f t="shared" si="18"/>
        <v>#DIV/0!</v>
      </c>
    </row>
    <row r="860" spans="1:5" ht="18" customHeight="1">
      <c r="A860" s="211" t="s">
        <v>1273</v>
      </c>
      <c r="B860" s="212"/>
      <c r="C860" s="4">
        <v>0</v>
      </c>
      <c r="D860" s="11">
        <v>0</v>
      </c>
      <c r="E860" s="55" t="e">
        <f t="shared" si="18"/>
        <v>#DIV/0!</v>
      </c>
    </row>
    <row r="861" spans="1:5" ht="18" customHeight="1">
      <c r="A861" s="211" t="s">
        <v>1274</v>
      </c>
      <c r="B861" s="212"/>
      <c r="C861" s="4">
        <v>0</v>
      </c>
      <c r="D861" s="11">
        <v>0</v>
      </c>
      <c r="E861" s="55" t="e">
        <f t="shared" si="18"/>
        <v>#DIV/0!</v>
      </c>
    </row>
    <row r="862" spans="1:5" ht="18" customHeight="1">
      <c r="A862" s="211" t="s">
        <v>1275</v>
      </c>
      <c r="B862" s="212"/>
      <c r="C862" s="4">
        <v>0</v>
      </c>
      <c r="D862" s="11">
        <v>0</v>
      </c>
      <c r="E862" s="55" t="e">
        <f t="shared" si="18"/>
        <v>#DIV/0!</v>
      </c>
    </row>
    <row r="863" spans="1:5" ht="21" customHeight="1">
      <c r="A863" s="38">
        <v>38</v>
      </c>
      <c r="B863" s="66" t="s">
        <v>569</v>
      </c>
      <c r="C863" s="4">
        <f aca="true" t="shared" si="19" ref="C863:D865">C864</f>
        <v>650000</v>
      </c>
      <c r="D863" s="11">
        <f t="shared" si="19"/>
        <v>0</v>
      </c>
      <c r="E863" s="55">
        <f t="shared" si="18"/>
        <v>0</v>
      </c>
    </row>
    <row r="864" spans="1:5" ht="18" customHeight="1">
      <c r="A864" s="38">
        <v>381</v>
      </c>
      <c r="B864" s="3" t="s">
        <v>68</v>
      </c>
      <c r="C864" s="4">
        <v>650000</v>
      </c>
      <c r="D864" s="11">
        <f t="shared" si="19"/>
        <v>0</v>
      </c>
      <c r="E864" s="55">
        <f t="shared" si="18"/>
        <v>0</v>
      </c>
    </row>
    <row r="865" spans="1:5" ht="15" customHeight="1">
      <c r="A865" s="38">
        <v>3811</v>
      </c>
      <c r="B865" s="3" t="s">
        <v>70</v>
      </c>
      <c r="C865" s="4">
        <f t="shared" si="19"/>
        <v>0</v>
      </c>
      <c r="D865" s="11">
        <f t="shared" si="19"/>
        <v>0</v>
      </c>
      <c r="E865" s="55" t="e">
        <f t="shared" si="18"/>
        <v>#DIV/0!</v>
      </c>
    </row>
    <row r="866" spans="1:5" ht="14.25" customHeight="1">
      <c r="A866" s="38">
        <v>38114</v>
      </c>
      <c r="B866" s="3" t="s">
        <v>113</v>
      </c>
      <c r="C866" s="4">
        <f>SUM(C867:C883)</f>
        <v>0</v>
      </c>
      <c r="D866" s="11">
        <f>SUM(D867:D883)</f>
        <v>0</v>
      </c>
      <c r="E866" s="55" t="e">
        <f t="shared" si="18"/>
        <v>#DIV/0!</v>
      </c>
    </row>
    <row r="867" spans="1:5" ht="13.5" customHeight="1">
      <c r="A867" s="72"/>
      <c r="B867" s="71" t="s">
        <v>721</v>
      </c>
      <c r="C867" s="4">
        <v>0</v>
      </c>
      <c r="D867" s="11">
        <v>0</v>
      </c>
      <c r="E867" s="55" t="e">
        <f t="shared" si="18"/>
        <v>#DIV/0!</v>
      </c>
    </row>
    <row r="868" spans="1:5" ht="13.5" customHeight="1">
      <c r="A868" s="72"/>
      <c r="B868" s="71" t="s">
        <v>115</v>
      </c>
      <c r="C868" s="4">
        <v>0</v>
      </c>
      <c r="D868" s="11">
        <v>0</v>
      </c>
      <c r="E868" s="55" t="e">
        <f t="shared" si="18"/>
        <v>#DIV/0!</v>
      </c>
    </row>
    <row r="869" spans="1:5" ht="13.5" customHeight="1">
      <c r="A869" s="72"/>
      <c r="B869" s="71" t="s">
        <v>114</v>
      </c>
      <c r="C869" s="4">
        <v>0</v>
      </c>
      <c r="D869" s="11">
        <v>0</v>
      </c>
      <c r="E869" s="55" t="e">
        <f t="shared" si="18"/>
        <v>#DIV/0!</v>
      </c>
    </row>
    <row r="870" spans="1:5" ht="13.5" customHeight="1">
      <c r="A870" s="72"/>
      <c r="B870" s="71" t="s">
        <v>116</v>
      </c>
      <c r="C870" s="4">
        <v>0</v>
      </c>
      <c r="D870" s="11">
        <v>0</v>
      </c>
      <c r="E870" s="55" t="e">
        <f t="shared" si="18"/>
        <v>#DIV/0!</v>
      </c>
    </row>
    <row r="871" spans="1:5" ht="13.5" customHeight="1">
      <c r="A871" s="72"/>
      <c r="B871" s="71" t="s">
        <v>719</v>
      </c>
      <c r="C871" s="4">
        <v>0</v>
      </c>
      <c r="D871" s="11">
        <v>0</v>
      </c>
      <c r="E871" s="55" t="e">
        <f t="shared" si="18"/>
        <v>#DIV/0!</v>
      </c>
    </row>
    <row r="872" spans="1:5" ht="13.5" customHeight="1">
      <c r="A872" s="73"/>
      <c r="B872" s="71" t="s">
        <v>717</v>
      </c>
      <c r="C872" s="4">
        <v>0</v>
      </c>
      <c r="D872" s="11">
        <v>0</v>
      </c>
      <c r="E872" s="55" t="e">
        <f t="shared" si="18"/>
        <v>#DIV/0!</v>
      </c>
    </row>
    <row r="873" spans="1:5" ht="13.5" customHeight="1">
      <c r="A873" s="73"/>
      <c r="B873" s="71" t="s">
        <v>793</v>
      </c>
      <c r="C873" s="4">
        <v>0</v>
      </c>
      <c r="D873" s="11">
        <v>0</v>
      </c>
      <c r="E873" s="55" t="e">
        <f t="shared" si="18"/>
        <v>#DIV/0!</v>
      </c>
    </row>
    <row r="874" spans="1:5" ht="13.5" customHeight="1">
      <c r="A874" s="73"/>
      <c r="B874" s="71" t="s">
        <v>718</v>
      </c>
      <c r="C874" s="4">
        <v>0</v>
      </c>
      <c r="D874" s="11">
        <v>0</v>
      </c>
      <c r="E874" s="55" t="e">
        <f t="shared" si="18"/>
        <v>#DIV/0!</v>
      </c>
    </row>
    <row r="875" spans="1:5" ht="13.5" customHeight="1">
      <c r="A875" s="73"/>
      <c r="B875" s="71" t="s">
        <v>794</v>
      </c>
      <c r="C875" s="4">
        <v>0</v>
      </c>
      <c r="D875" s="11">
        <v>0</v>
      </c>
      <c r="E875" s="55" t="e">
        <f t="shared" si="18"/>
        <v>#DIV/0!</v>
      </c>
    </row>
    <row r="876" spans="1:5" ht="13.5" customHeight="1">
      <c r="A876" s="73"/>
      <c r="B876" s="71" t="s">
        <v>720</v>
      </c>
      <c r="C876" s="4">
        <v>0</v>
      </c>
      <c r="D876" s="11">
        <v>0</v>
      </c>
      <c r="E876" s="55" t="e">
        <f t="shared" si="18"/>
        <v>#DIV/0!</v>
      </c>
    </row>
    <row r="877" spans="1:5" ht="13.5" customHeight="1">
      <c r="A877" s="73"/>
      <c r="B877" s="71" t="s">
        <v>795</v>
      </c>
      <c r="C877" s="4">
        <v>0</v>
      </c>
      <c r="D877" s="11">
        <v>0</v>
      </c>
      <c r="E877" s="55" t="e">
        <f t="shared" si="18"/>
        <v>#DIV/0!</v>
      </c>
    </row>
    <row r="878" spans="1:5" ht="13.5" customHeight="1">
      <c r="A878" s="73"/>
      <c r="B878" s="71" t="s">
        <v>796</v>
      </c>
      <c r="C878" s="4">
        <v>0</v>
      </c>
      <c r="D878" s="11">
        <v>0</v>
      </c>
      <c r="E878" s="55" t="e">
        <f t="shared" si="18"/>
        <v>#DIV/0!</v>
      </c>
    </row>
    <row r="879" spans="1:5" ht="13.5" customHeight="1">
      <c r="A879" s="73"/>
      <c r="B879" s="71" t="s">
        <v>797</v>
      </c>
      <c r="C879" s="4">
        <v>0</v>
      </c>
      <c r="D879" s="11">
        <v>0</v>
      </c>
      <c r="E879" s="55" t="e">
        <f t="shared" si="18"/>
        <v>#DIV/0!</v>
      </c>
    </row>
    <row r="880" spans="1:5" ht="13.5" customHeight="1">
      <c r="A880" s="73"/>
      <c r="B880" s="71" t="s">
        <v>574</v>
      </c>
      <c r="C880" s="4">
        <v>0</v>
      </c>
      <c r="D880" s="11">
        <v>0</v>
      </c>
      <c r="E880" s="55" t="e">
        <f t="shared" si="18"/>
        <v>#DIV/0!</v>
      </c>
    </row>
    <row r="881" spans="1:5" ht="13.5" customHeight="1">
      <c r="A881" s="73"/>
      <c r="B881" s="71" t="s">
        <v>722</v>
      </c>
      <c r="C881" s="4">
        <v>0</v>
      </c>
      <c r="D881" s="11">
        <v>0</v>
      </c>
      <c r="E881" s="55" t="e">
        <f t="shared" si="18"/>
        <v>#DIV/0!</v>
      </c>
    </row>
    <row r="882" spans="1:5" ht="13.5" customHeight="1">
      <c r="A882" s="73"/>
      <c r="B882" s="71" t="s">
        <v>1027</v>
      </c>
      <c r="C882" s="4">
        <v>0</v>
      </c>
      <c r="D882" s="11">
        <v>0</v>
      </c>
      <c r="E882" s="55" t="e">
        <f t="shared" si="18"/>
        <v>#DIV/0!</v>
      </c>
    </row>
    <row r="883" spans="1:5" ht="13.5" customHeight="1">
      <c r="A883" s="73"/>
      <c r="B883" s="71" t="s">
        <v>1131</v>
      </c>
      <c r="C883" s="4">
        <v>0</v>
      </c>
      <c r="D883" s="11">
        <v>0</v>
      </c>
      <c r="E883" s="55" t="e">
        <f t="shared" si="18"/>
        <v>#DIV/0!</v>
      </c>
    </row>
    <row r="884" spans="1:5" ht="25.5" customHeight="1">
      <c r="A884" s="235" t="s">
        <v>991</v>
      </c>
      <c r="B884" s="236"/>
      <c r="C884" s="5">
        <f>C892</f>
        <v>175000</v>
      </c>
      <c r="D884" s="130">
        <f>D892</f>
        <v>0</v>
      </c>
      <c r="E884" s="55">
        <f t="shared" si="18"/>
        <v>0</v>
      </c>
    </row>
    <row r="885" spans="1:5" ht="25.5" customHeight="1">
      <c r="A885" s="209" t="s">
        <v>1132</v>
      </c>
      <c r="B885" s="210"/>
      <c r="C885" s="58">
        <f>SUM(C886:C891)</f>
        <v>175000</v>
      </c>
      <c r="D885" s="128">
        <f>SUM(D886:D891)</f>
        <v>0</v>
      </c>
      <c r="E885" s="55">
        <f t="shared" si="18"/>
        <v>0</v>
      </c>
    </row>
    <row r="886" spans="1:5" ht="18" customHeight="1">
      <c r="A886" s="211" t="s">
        <v>1054</v>
      </c>
      <c r="B886" s="212"/>
      <c r="C886" s="4">
        <v>175000</v>
      </c>
      <c r="D886" s="11">
        <v>0</v>
      </c>
      <c r="E886" s="55">
        <f t="shared" si="18"/>
        <v>0</v>
      </c>
    </row>
    <row r="887" spans="1:5" ht="18" customHeight="1">
      <c r="A887" s="211" t="s">
        <v>1265</v>
      </c>
      <c r="B887" s="212"/>
      <c r="C887" s="4">
        <v>0</v>
      </c>
      <c r="D887" s="11">
        <v>0</v>
      </c>
      <c r="E887" s="55" t="e">
        <f t="shared" si="18"/>
        <v>#DIV/0!</v>
      </c>
    </row>
    <row r="888" spans="1:5" ht="18" customHeight="1">
      <c r="A888" s="211" t="s">
        <v>1266</v>
      </c>
      <c r="B888" s="212"/>
      <c r="C888" s="4">
        <v>0</v>
      </c>
      <c r="D888" s="11">
        <v>0</v>
      </c>
      <c r="E888" s="55" t="e">
        <f t="shared" si="18"/>
        <v>#DIV/0!</v>
      </c>
    </row>
    <row r="889" spans="1:5" ht="18" customHeight="1">
      <c r="A889" s="211" t="s">
        <v>1273</v>
      </c>
      <c r="B889" s="212"/>
      <c r="C889" s="4">
        <v>0</v>
      </c>
      <c r="D889" s="11">
        <v>0</v>
      </c>
      <c r="E889" s="55" t="e">
        <f t="shared" si="18"/>
        <v>#DIV/0!</v>
      </c>
    </row>
    <row r="890" spans="1:5" ht="18" customHeight="1">
      <c r="A890" s="211" t="s">
        <v>1274</v>
      </c>
      <c r="B890" s="212"/>
      <c r="C890" s="4">
        <v>0</v>
      </c>
      <c r="D890" s="11">
        <v>0</v>
      </c>
      <c r="E890" s="55" t="e">
        <f t="shared" si="18"/>
        <v>#DIV/0!</v>
      </c>
    </row>
    <row r="891" spans="1:5" ht="18" customHeight="1">
      <c r="A891" s="211" t="s">
        <v>1275</v>
      </c>
      <c r="B891" s="212"/>
      <c r="C891" s="4">
        <v>0</v>
      </c>
      <c r="D891" s="11">
        <v>0</v>
      </c>
      <c r="E891" s="55" t="e">
        <f t="shared" si="18"/>
        <v>#DIV/0!</v>
      </c>
    </row>
    <row r="892" spans="1:5" ht="21" customHeight="1">
      <c r="A892" s="38" t="s">
        <v>627</v>
      </c>
      <c r="B892" s="3" t="s">
        <v>629</v>
      </c>
      <c r="C892" s="4">
        <f>C893</f>
        <v>175000</v>
      </c>
      <c r="D892" s="11">
        <f>D893</f>
        <v>0</v>
      </c>
      <c r="E892" s="55">
        <f t="shared" si="18"/>
        <v>0</v>
      </c>
    </row>
    <row r="893" spans="1:5" ht="18" customHeight="1">
      <c r="A893" s="38" t="s">
        <v>628</v>
      </c>
      <c r="B893" s="3" t="s">
        <v>630</v>
      </c>
      <c r="C893" s="4">
        <v>175000</v>
      </c>
      <c r="D893" s="11">
        <f>SUM(D894:D897)</f>
        <v>0</v>
      </c>
      <c r="E893" s="55">
        <f t="shared" si="18"/>
        <v>0</v>
      </c>
    </row>
    <row r="894" spans="1:5" ht="15" customHeight="1">
      <c r="A894" s="38" t="s">
        <v>631</v>
      </c>
      <c r="B894" s="3" t="s">
        <v>637</v>
      </c>
      <c r="C894" s="4">
        <v>0</v>
      </c>
      <c r="D894" s="11">
        <v>0</v>
      </c>
      <c r="E894" s="55" t="e">
        <f t="shared" si="18"/>
        <v>#DIV/0!</v>
      </c>
    </row>
    <row r="895" spans="1:5" ht="15" customHeight="1">
      <c r="A895" s="38" t="s">
        <v>631</v>
      </c>
      <c r="B895" s="3" t="s">
        <v>638</v>
      </c>
      <c r="C895" s="4">
        <v>0</v>
      </c>
      <c r="D895" s="11">
        <v>0</v>
      </c>
      <c r="E895" s="55" t="e">
        <f t="shared" si="18"/>
        <v>#DIV/0!</v>
      </c>
    </row>
    <row r="896" spans="1:5" ht="15" customHeight="1">
      <c r="A896" s="38" t="s">
        <v>634</v>
      </c>
      <c r="B896" s="3" t="s">
        <v>639</v>
      </c>
      <c r="C896" s="4">
        <v>0</v>
      </c>
      <c r="D896" s="11">
        <v>0</v>
      </c>
      <c r="E896" s="55" t="e">
        <f t="shared" si="18"/>
        <v>#DIV/0!</v>
      </c>
    </row>
    <row r="897" spans="1:5" ht="15" customHeight="1">
      <c r="A897" s="38" t="s">
        <v>634</v>
      </c>
      <c r="B897" s="3" t="s">
        <v>640</v>
      </c>
      <c r="C897" s="4">
        <v>0</v>
      </c>
      <c r="D897" s="11">
        <v>0</v>
      </c>
      <c r="E897" s="55" t="e">
        <f t="shared" si="18"/>
        <v>#DIV/0!</v>
      </c>
    </row>
    <row r="898" spans="1:5" ht="25.5" customHeight="1">
      <c r="A898" s="207" t="s">
        <v>992</v>
      </c>
      <c r="B898" s="208"/>
      <c r="C898" s="5">
        <f>C906</f>
        <v>1457500</v>
      </c>
      <c r="D898" s="130">
        <f>D906</f>
        <v>94745.29</v>
      </c>
      <c r="E898" s="55">
        <f t="shared" si="18"/>
        <v>6.500534476843911</v>
      </c>
    </row>
    <row r="899" spans="1:5" ht="25.5" customHeight="1">
      <c r="A899" s="209" t="s">
        <v>1133</v>
      </c>
      <c r="B899" s="210"/>
      <c r="C899" s="58">
        <f>SUM(C900:C905)</f>
        <v>1457500</v>
      </c>
      <c r="D899" s="128">
        <f>SUM(D900:D905)</f>
        <v>94745.29000000001</v>
      </c>
      <c r="E899" s="55">
        <f t="shared" si="18"/>
        <v>6.500534476843911</v>
      </c>
    </row>
    <row r="900" spans="1:5" ht="18" customHeight="1">
      <c r="A900" s="211" t="s">
        <v>1054</v>
      </c>
      <c r="B900" s="212"/>
      <c r="C900" s="4">
        <v>47550</v>
      </c>
      <c r="D900" s="11">
        <v>79771.66</v>
      </c>
      <c r="E900" s="55">
        <f t="shared" si="18"/>
        <v>167.76374342797055</v>
      </c>
    </row>
    <row r="901" spans="1:5" ht="18" customHeight="1">
      <c r="A901" s="211" t="s">
        <v>1265</v>
      </c>
      <c r="B901" s="212"/>
      <c r="C901" s="4">
        <v>1019950</v>
      </c>
      <c r="D901" s="11">
        <v>0</v>
      </c>
      <c r="E901" s="55">
        <f t="shared" si="18"/>
        <v>0</v>
      </c>
    </row>
    <row r="902" spans="1:5" ht="18" customHeight="1">
      <c r="A902" s="211" t="s">
        <v>1266</v>
      </c>
      <c r="B902" s="212"/>
      <c r="C902" s="4">
        <v>140000</v>
      </c>
      <c r="D902" s="11">
        <v>14973.63</v>
      </c>
      <c r="E902" s="55">
        <f t="shared" si="18"/>
        <v>10.69545</v>
      </c>
    </row>
    <row r="903" spans="1:5" ht="18" customHeight="1">
      <c r="A903" s="211" t="s">
        <v>1273</v>
      </c>
      <c r="B903" s="212"/>
      <c r="C903" s="4">
        <v>250000</v>
      </c>
      <c r="D903" s="11">
        <v>0</v>
      </c>
      <c r="E903" s="55">
        <f t="shared" si="18"/>
        <v>0</v>
      </c>
    </row>
    <row r="904" spans="1:5" ht="18" customHeight="1">
      <c r="A904" s="211" t="s">
        <v>1274</v>
      </c>
      <c r="B904" s="212"/>
      <c r="C904" s="4">
        <v>0</v>
      </c>
      <c r="D904" s="11">
        <v>0</v>
      </c>
      <c r="E904" s="55" t="e">
        <f aca="true" t="shared" si="20" ref="E904:E968">D904/C904*100</f>
        <v>#DIV/0!</v>
      </c>
    </row>
    <row r="905" spans="1:5" ht="18" customHeight="1">
      <c r="A905" s="211" t="s">
        <v>1275</v>
      </c>
      <c r="B905" s="212"/>
      <c r="C905" s="4">
        <v>0</v>
      </c>
      <c r="D905" s="11">
        <v>0</v>
      </c>
      <c r="E905" s="55" t="e">
        <f t="shared" si="20"/>
        <v>#DIV/0!</v>
      </c>
    </row>
    <row r="906" spans="1:5" ht="21" customHeight="1">
      <c r="A906" s="38">
        <v>32</v>
      </c>
      <c r="B906" s="66" t="s">
        <v>64</v>
      </c>
      <c r="C906" s="4">
        <f>C907+C910</f>
        <v>1457500</v>
      </c>
      <c r="D906" s="11">
        <f>D907+D910</f>
        <v>94745.29</v>
      </c>
      <c r="E906" s="55">
        <f t="shared" si="20"/>
        <v>6.500534476843911</v>
      </c>
    </row>
    <row r="907" spans="1:5" ht="18" customHeight="1">
      <c r="A907" s="38">
        <v>322</v>
      </c>
      <c r="B907" s="66" t="s">
        <v>71</v>
      </c>
      <c r="C907" s="4">
        <v>160000</v>
      </c>
      <c r="D907" s="11">
        <f>D908+D909</f>
        <v>8223.15</v>
      </c>
      <c r="E907" s="55">
        <f t="shared" si="20"/>
        <v>5.13946875</v>
      </c>
    </row>
    <row r="908" spans="1:5" ht="15" customHeight="1">
      <c r="A908" s="38" t="s">
        <v>283</v>
      </c>
      <c r="B908" s="66" t="s">
        <v>284</v>
      </c>
      <c r="C908" s="4">
        <v>0</v>
      </c>
      <c r="D908" s="11">
        <v>797.35</v>
      </c>
      <c r="E908" s="55" t="e">
        <f t="shared" si="20"/>
        <v>#DIV/0!</v>
      </c>
    </row>
    <row r="909" spans="1:5" ht="15" customHeight="1">
      <c r="A909" s="38">
        <v>3224</v>
      </c>
      <c r="B909" s="66" t="s">
        <v>72</v>
      </c>
      <c r="C909" s="4">
        <v>0</v>
      </c>
      <c r="D909" s="11">
        <v>7425.8</v>
      </c>
      <c r="E909" s="55" t="e">
        <f t="shared" si="20"/>
        <v>#DIV/0!</v>
      </c>
    </row>
    <row r="910" spans="1:5" ht="18" customHeight="1">
      <c r="A910" s="38">
        <v>323</v>
      </c>
      <c r="B910" s="66" t="s">
        <v>73</v>
      </c>
      <c r="C910" s="4">
        <v>1297500</v>
      </c>
      <c r="D910" s="11">
        <f>SUM(D911:D915)</f>
        <v>86522.14</v>
      </c>
      <c r="E910" s="55">
        <f t="shared" si="20"/>
        <v>6.6683730250481705</v>
      </c>
    </row>
    <row r="911" spans="1:5" ht="15" customHeight="1">
      <c r="A911" s="38">
        <v>3232</v>
      </c>
      <c r="B911" s="66" t="s">
        <v>74</v>
      </c>
      <c r="C911" s="4">
        <v>0</v>
      </c>
      <c r="D911" s="11">
        <v>81315</v>
      </c>
      <c r="E911" s="55" t="e">
        <f t="shared" si="20"/>
        <v>#DIV/0!</v>
      </c>
    </row>
    <row r="912" spans="1:5" ht="15" customHeight="1">
      <c r="A912" s="38" t="s">
        <v>571</v>
      </c>
      <c r="B912" s="66" t="s">
        <v>641</v>
      </c>
      <c r="C912" s="4">
        <v>0</v>
      </c>
      <c r="D912" s="11">
        <v>2969.64</v>
      </c>
      <c r="E912" s="55" t="e">
        <f t="shared" si="20"/>
        <v>#DIV/0!</v>
      </c>
    </row>
    <row r="913" spans="1:5" ht="15" customHeight="1">
      <c r="A913" s="38" t="s">
        <v>609</v>
      </c>
      <c r="B913" s="66" t="s">
        <v>610</v>
      </c>
      <c r="C913" s="4">
        <v>0</v>
      </c>
      <c r="D913" s="11">
        <v>2237.5</v>
      </c>
      <c r="E913" s="55" t="e">
        <f>D913/C913*100</f>
        <v>#DIV/0!</v>
      </c>
    </row>
    <row r="914" spans="1:5" ht="15" customHeight="1">
      <c r="A914" s="38" t="s">
        <v>35</v>
      </c>
      <c r="B914" s="66" t="s">
        <v>285</v>
      </c>
      <c r="C914" s="4">
        <v>0</v>
      </c>
      <c r="D914" s="11">
        <v>0</v>
      </c>
      <c r="E914" s="55" t="e">
        <f t="shared" si="20"/>
        <v>#DIV/0!</v>
      </c>
    </row>
    <row r="915" spans="1:5" ht="15" customHeight="1">
      <c r="A915" s="38" t="s">
        <v>349</v>
      </c>
      <c r="B915" s="66" t="s">
        <v>642</v>
      </c>
      <c r="C915" s="4">
        <v>0</v>
      </c>
      <c r="D915" s="11">
        <v>0</v>
      </c>
      <c r="E915" s="55" t="e">
        <f t="shared" si="20"/>
        <v>#DIV/0!</v>
      </c>
    </row>
    <row r="916" spans="1:5" ht="25.5" customHeight="1">
      <c r="A916" s="207" t="s">
        <v>993</v>
      </c>
      <c r="B916" s="208"/>
      <c r="C916" s="5">
        <f>C924</f>
        <v>3000000</v>
      </c>
      <c r="D916" s="130">
        <f>D924</f>
        <v>95755.71</v>
      </c>
      <c r="E916" s="55">
        <f t="shared" si="20"/>
        <v>3.191857</v>
      </c>
    </row>
    <row r="917" spans="1:5" ht="25.5" customHeight="1">
      <c r="A917" s="209" t="s">
        <v>1134</v>
      </c>
      <c r="B917" s="210"/>
      <c r="C917" s="58">
        <f>SUM(C918:C923)</f>
        <v>3000000</v>
      </c>
      <c r="D917" s="128">
        <f>SUM(D918:D923)</f>
        <v>95755.71</v>
      </c>
      <c r="E917" s="55">
        <f t="shared" si="20"/>
        <v>3.191857</v>
      </c>
    </row>
    <row r="918" spans="1:5" ht="18" customHeight="1">
      <c r="A918" s="211" t="s">
        <v>1054</v>
      </c>
      <c r="B918" s="212"/>
      <c r="C918" s="4">
        <v>410000</v>
      </c>
      <c r="D918" s="11">
        <v>95755.71</v>
      </c>
      <c r="E918" s="55">
        <f t="shared" si="20"/>
        <v>23.355051219512195</v>
      </c>
    </row>
    <row r="919" spans="1:5" ht="18" customHeight="1">
      <c r="A919" s="211" t="s">
        <v>1265</v>
      </c>
      <c r="B919" s="212"/>
      <c r="C919" s="4">
        <v>1030000</v>
      </c>
      <c r="D919" s="11">
        <v>0</v>
      </c>
      <c r="E919" s="55">
        <f t="shared" si="20"/>
        <v>0</v>
      </c>
    </row>
    <row r="920" spans="1:5" ht="18" customHeight="1">
      <c r="A920" s="211" t="s">
        <v>1266</v>
      </c>
      <c r="B920" s="212"/>
      <c r="C920" s="4">
        <v>360000</v>
      </c>
      <c r="D920" s="11">
        <v>0</v>
      </c>
      <c r="E920" s="55">
        <f t="shared" si="20"/>
        <v>0</v>
      </c>
    </row>
    <row r="921" spans="1:5" ht="18" customHeight="1">
      <c r="A921" s="211" t="s">
        <v>1273</v>
      </c>
      <c r="B921" s="212"/>
      <c r="C921" s="4">
        <v>1200000</v>
      </c>
      <c r="D921" s="11">
        <v>0</v>
      </c>
      <c r="E921" s="55">
        <f t="shared" si="20"/>
        <v>0</v>
      </c>
    </row>
    <row r="922" spans="1:5" ht="18" customHeight="1">
      <c r="A922" s="211" t="s">
        <v>1274</v>
      </c>
      <c r="B922" s="212"/>
      <c r="C922" s="4">
        <v>0</v>
      </c>
      <c r="D922" s="11">
        <v>0</v>
      </c>
      <c r="E922" s="55" t="e">
        <f t="shared" si="20"/>
        <v>#DIV/0!</v>
      </c>
    </row>
    <row r="923" spans="1:5" ht="18" customHeight="1">
      <c r="A923" s="211" t="s">
        <v>1275</v>
      </c>
      <c r="B923" s="212"/>
      <c r="C923" s="4">
        <v>0</v>
      </c>
      <c r="D923" s="11">
        <v>0</v>
      </c>
      <c r="E923" s="55" t="e">
        <f t="shared" si="20"/>
        <v>#DIV/0!</v>
      </c>
    </row>
    <row r="924" spans="1:5" ht="21" customHeight="1">
      <c r="A924" s="38">
        <v>45</v>
      </c>
      <c r="B924" s="66" t="s">
        <v>76</v>
      </c>
      <c r="C924" s="4">
        <f>C925</f>
        <v>3000000</v>
      </c>
      <c r="D924" s="11">
        <f>D925</f>
        <v>95755.71</v>
      </c>
      <c r="E924" s="55">
        <f t="shared" si="20"/>
        <v>3.191857</v>
      </c>
    </row>
    <row r="925" spans="1:5" ht="18" customHeight="1">
      <c r="A925" s="38">
        <v>451</v>
      </c>
      <c r="B925" s="66" t="s">
        <v>77</v>
      </c>
      <c r="C925" s="4">
        <v>3000000</v>
      </c>
      <c r="D925" s="11">
        <f>D926</f>
        <v>95755.71</v>
      </c>
      <c r="E925" s="55">
        <f t="shared" si="20"/>
        <v>3.191857</v>
      </c>
    </row>
    <row r="926" spans="1:5" ht="15" customHeight="1">
      <c r="A926" s="38">
        <v>4511</v>
      </c>
      <c r="B926" s="66" t="s">
        <v>339</v>
      </c>
      <c r="C926" s="4">
        <v>0</v>
      </c>
      <c r="D926" s="11">
        <v>95755.71</v>
      </c>
      <c r="E926" s="55" t="e">
        <f t="shared" si="20"/>
        <v>#DIV/0!</v>
      </c>
    </row>
    <row r="927" spans="1:5" ht="25.5" customHeight="1">
      <c r="A927" s="207" t="s">
        <v>994</v>
      </c>
      <c r="B927" s="208"/>
      <c r="C927" s="5">
        <f>C935+C939</f>
        <v>80000</v>
      </c>
      <c r="D927" s="130">
        <f>D935+D939</f>
        <v>0</v>
      </c>
      <c r="E927" s="55">
        <f t="shared" si="20"/>
        <v>0</v>
      </c>
    </row>
    <row r="928" spans="1:5" ht="25.5" customHeight="1">
      <c r="A928" s="209" t="s">
        <v>1135</v>
      </c>
      <c r="B928" s="210"/>
      <c r="C928" s="58">
        <f>SUM(C929:C934)</f>
        <v>80000</v>
      </c>
      <c r="D928" s="128">
        <f>SUM(D929:D934)</f>
        <v>0</v>
      </c>
      <c r="E928" s="55">
        <f t="shared" si="20"/>
        <v>0</v>
      </c>
    </row>
    <row r="929" spans="1:5" ht="18" customHeight="1">
      <c r="A929" s="211" t="s">
        <v>1054</v>
      </c>
      <c r="B929" s="212"/>
      <c r="C929" s="4">
        <v>0</v>
      </c>
      <c r="D929" s="11">
        <v>0</v>
      </c>
      <c r="E929" s="55" t="e">
        <f t="shared" si="20"/>
        <v>#DIV/0!</v>
      </c>
    </row>
    <row r="930" spans="1:5" ht="18" customHeight="1">
      <c r="A930" s="211" t="s">
        <v>1265</v>
      </c>
      <c r="B930" s="212"/>
      <c r="C930" s="4">
        <v>80000</v>
      </c>
      <c r="D930" s="11">
        <v>0</v>
      </c>
      <c r="E930" s="55">
        <f t="shared" si="20"/>
        <v>0</v>
      </c>
    </row>
    <row r="931" spans="1:5" ht="18" customHeight="1">
      <c r="A931" s="211" t="s">
        <v>1266</v>
      </c>
      <c r="B931" s="212"/>
      <c r="C931" s="4">
        <v>0</v>
      </c>
      <c r="D931" s="11">
        <v>0</v>
      </c>
      <c r="E931" s="55" t="e">
        <f t="shared" si="20"/>
        <v>#DIV/0!</v>
      </c>
    </row>
    <row r="932" spans="1:5" ht="18" customHeight="1">
      <c r="A932" s="211" t="s">
        <v>1273</v>
      </c>
      <c r="B932" s="212"/>
      <c r="C932" s="4">
        <v>0</v>
      </c>
      <c r="D932" s="11">
        <v>0</v>
      </c>
      <c r="E932" s="55" t="e">
        <f t="shared" si="20"/>
        <v>#DIV/0!</v>
      </c>
    </row>
    <row r="933" spans="1:5" ht="18" customHeight="1">
      <c r="A933" s="211" t="s">
        <v>1274</v>
      </c>
      <c r="B933" s="212"/>
      <c r="C933" s="4">
        <v>0</v>
      </c>
      <c r="D933" s="11">
        <v>0</v>
      </c>
      <c r="E933" s="55" t="e">
        <f t="shared" si="20"/>
        <v>#DIV/0!</v>
      </c>
    </row>
    <row r="934" spans="1:5" ht="18" customHeight="1">
      <c r="A934" s="211" t="s">
        <v>1275</v>
      </c>
      <c r="B934" s="212"/>
      <c r="C934" s="4">
        <v>0</v>
      </c>
      <c r="D934" s="11">
        <v>0</v>
      </c>
      <c r="E934" s="55" t="e">
        <f t="shared" si="20"/>
        <v>#DIV/0!</v>
      </c>
    </row>
    <row r="935" spans="1:5" ht="22.5" customHeight="1">
      <c r="A935" s="59">
        <v>3</v>
      </c>
      <c r="B935" s="60" t="s">
        <v>16</v>
      </c>
      <c r="C935" s="61">
        <f aca="true" t="shared" si="21" ref="C935:D937">C936</f>
        <v>30000</v>
      </c>
      <c r="D935" s="79">
        <f t="shared" si="21"/>
        <v>0</v>
      </c>
      <c r="E935" s="55">
        <f t="shared" si="20"/>
        <v>0</v>
      </c>
    </row>
    <row r="936" spans="1:5" ht="21" customHeight="1">
      <c r="A936" s="38">
        <v>32</v>
      </c>
      <c r="B936" s="62" t="s">
        <v>43</v>
      </c>
      <c r="C936" s="4">
        <f t="shared" si="21"/>
        <v>30000</v>
      </c>
      <c r="D936" s="11">
        <f t="shared" si="21"/>
        <v>0</v>
      </c>
      <c r="E936" s="55">
        <f t="shared" si="20"/>
        <v>0</v>
      </c>
    </row>
    <row r="937" spans="1:5" ht="17.25" customHeight="1">
      <c r="A937" s="38">
        <v>322</v>
      </c>
      <c r="B937" s="62" t="s">
        <v>47</v>
      </c>
      <c r="C937" s="4">
        <v>30000</v>
      </c>
      <c r="D937" s="11">
        <f t="shared" si="21"/>
        <v>0</v>
      </c>
      <c r="E937" s="55">
        <f t="shared" si="20"/>
        <v>0</v>
      </c>
    </row>
    <row r="938" spans="1:5" ht="15" customHeight="1">
      <c r="A938" s="38">
        <v>3225</v>
      </c>
      <c r="B938" s="62" t="s">
        <v>51</v>
      </c>
      <c r="C938" s="4">
        <v>0</v>
      </c>
      <c r="D938" s="11">
        <v>0</v>
      </c>
      <c r="E938" s="55" t="e">
        <f t="shared" si="20"/>
        <v>#DIV/0!</v>
      </c>
    </row>
    <row r="939" spans="1:5" ht="22.5" customHeight="1">
      <c r="A939" s="59">
        <v>4</v>
      </c>
      <c r="B939" s="67" t="s">
        <v>75</v>
      </c>
      <c r="C939" s="61">
        <f>C940</f>
        <v>50000</v>
      </c>
      <c r="D939" s="79">
        <f>D940</f>
        <v>0</v>
      </c>
      <c r="E939" s="55">
        <f t="shared" si="20"/>
        <v>0</v>
      </c>
    </row>
    <row r="940" spans="1:5" ht="21" customHeight="1">
      <c r="A940" s="38" t="s">
        <v>303</v>
      </c>
      <c r="B940" s="66" t="s">
        <v>304</v>
      </c>
      <c r="C940" s="4">
        <f>C941</f>
        <v>50000</v>
      </c>
      <c r="D940" s="11">
        <f>D941</f>
        <v>0</v>
      </c>
      <c r="E940" s="55">
        <f t="shared" si="20"/>
        <v>0</v>
      </c>
    </row>
    <row r="941" spans="1:5" ht="18" customHeight="1">
      <c r="A941" s="38" t="s">
        <v>175</v>
      </c>
      <c r="B941" s="66" t="s">
        <v>176</v>
      </c>
      <c r="C941" s="4">
        <v>50000</v>
      </c>
      <c r="D941" s="11">
        <f>D943+D942</f>
        <v>0</v>
      </c>
      <c r="E941" s="55">
        <f t="shared" si="20"/>
        <v>0</v>
      </c>
    </row>
    <row r="942" spans="1:5" ht="15" customHeight="1">
      <c r="A942" s="38" t="s">
        <v>1028</v>
      </c>
      <c r="B942" s="66" t="s">
        <v>1029</v>
      </c>
      <c r="C942" s="4">
        <v>0</v>
      </c>
      <c r="D942" s="11">
        <v>0</v>
      </c>
      <c r="E942" s="55" t="e">
        <f t="shared" si="20"/>
        <v>#DIV/0!</v>
      </c>
    </row>
    <row r="943" spans="1:5" ht="15" customHeight="1">
      <c r="A943" s="38" t="s">
        <v>177</v>
      </c>
      <c r="B943" s="66" t="s">
        <v>305</v>
      </c>
      <c r="C943" s="4">
        <v>0</v>
      </c>
      <c r="D943" s="11">
        <v>0</v>
      </c>
      <c r="E943" s="55" t="e">
        <f t="shared" si="20"/>
        <v>#DIV/0!</v>
      </c>
    </row>
    <row r="944" spans="1:5" ht="25.5" customHeight="1">
      <c r="A944" s="207" t="s">
        <v>995</v>
      </c>
      <c r="B944" s="208"/>
      <c r="C944" s="5">
        <f>C952</f>
        <v>250000</v>
      </c>
      <c r="D944" s="130">
        <f>D952</f>
        <v>0</v>
      </c>
      <c r="E944" s="55">
        <f t="shared" si="20"/>
        <v>0</v>
      </c>
    </row>
    <row r="945" spans="1:5" ht="25.5" customHeight="1">
      <c r="A945" s="209" t="s">
        <v>1136</v>
      </c>
      <c r="B945" s="210"/>
      <c r="C945" s="58">
        <f>SUM(C946:C951)</f>
        <v>250000</v>
      </c>
      <c r="D945" s="128">
        <f>SUM(D946:D951)</f>
        <v>0</v>
      </c>
      <c r="E945" s="55">
        <f t="shared" si="20"/>
        <v>0</v>
      </c>
    </row>
    <row r="946" spans="1:5" ht="18" customHeight="1">
      <c r="A946" s="211" t="s">
        <v>1054</v>
      </c>
      <c r="B946" s="212"/>
      <c r="C946" s="4">
        <v>0</v>
      </c>
      <c r="D946" s="11">
        <v>0</v>
      </c>
      <c r="E946" s="55" t="e">
        <f t="shared" si="20"/>
        <v>#DIV/0!</v>
      </c>
    </row>
    <row r="947" spans="1:5" ht="18" customHeight="1">
      <c r="A947" s="211" t="s">
        <v>1265</v>
      </c>
      <c r="B947" s="212"/>
      <c r="C947" s="4">
        <v>110000</v>
      </c>
      <c r="D947" s="11">
        <v>0</v>
      </c>
      <c r="E947" s="55">
        <f t="shared" si="20"/>
        <v>0</v>
      </c>
    </row>
    <row r="948" spans="1:5" ht="18" customHeight="1">
      <c r="A948" s="211" t="s">
        <v>1266</v>
      </c>
      <c r="B948" s="212"/>
      <c r="C948" s="4">
        <v>0</v>
      </c>
      <c r="D948" s="11">
        <v>0</v>
      </c>
      <c r="E948" s="55" t="e">
        <f t="shared" si="20"/>
        <v>#DIV/0!</v>
      </c>
    </row>
    <row r="949" spans="1:5" ht="18" customHeight="1">
      <c r="A949" s="211" t="s">
        <v>1273</v>
      </c>
      <c r="B949" s="212"/>
      <c r="C949" s="4">
        <v>140000</v>
      </c>
      <c r="D949" s="11">
        <v>0</v>
      </c>
      <c r="E949" s="55">
        <f t="shared" si="20"/>
        <v>0</v>
      </c>
    </row>
    <row r="950" spans="1:5" ht="18" customHeight="1">
      <c r="A950" s="211" t="s">
        <v>1274</v>
      </c>
      <c r="B950" s="212"/>
      <c r="C950" s="4">
        <v>0</v>
      </c>
      <c r="D950" s="11">
        <v>0</v>
      </c>
      <c r="E950" s="55" t="e">
        <f t="shared" si="20"/>
        <v>#DIV/0!</v>
      </c>
    </row>
    <row r="951" spans="1:5" ht="18" customHeight="1">
      <c r="A951" s="211" t="s">
        <v>1275</v>
      </c>
      <c r="B951" s="212"/>
      <c r="C951" s="4">
        <v>0</v>
      </c>
      <c r="D951" s="11">
        <v>0</v>
      </c>
      <c r="E951" s="55" t="e">
        <f t="shared" si="20"/>
        <v>#DIV/0!</v>
      </c>
    </row>
    <row r="952" spans="1:5" ht="21" customHeight="1">
      <c r="A952" s="38">
        <v>45</v>
      </c>
      <c r="B952" s="66" t="s">
        <v>76</v>
      </c>
      <c r="C952" s="4">
        <f>C953</f>
        <v>250000</v>
      </c>
      <c r="D952" s="11">
        <f>D953</f>
        <v>0</v>
      </c>
      <c r="E952" s="55">
        <f t="shared" si="20"/>
        <v>0</v>
      </c>
    </row>
    <row r="953" spans="1:5" ht="18" customHeight="1">
      <c r="A953" s="38">
        <v>451</v>
      </c>
      <c r="B953" s="66" t="s">
        <v>77</v>
      </c>
      <c r="C953" s="4">
        <v>250000</v>
      </c>
      <c r="D953" s="11">
        <f>D954</f>
        <v>0</v>
      </c>
      <c r="E953" s="55">
        <f t="shared" si="20"/>
        <v>0</v>
      </c>
    </row>
    <row r="954" spans="1:5" ht="15" customHeight="1">
      <c r="A954" s="38">
        <v>4511</v>
      </c>
      <c r="B954" s="66" t="s">
        <v>643</v>
      </c>
      <c r="C954" s="4">
        <v>0</v>
      </c>
      <c r="D954" s="11">
        <v>0</v>
      </c>
      <c r="E954" s="55" t="e">
        <f t="shared" si="20"/>
        <v>#DIV/0!</v>
      </c>
    </row>
    <row r="955" spans="1:5" ht="25.5" customHeight="1">
      <c r="A955" s="207" t="s">
        <v>996</v>
      </c>
      <c r="B955" s="208"/>
      <c r="C955" s="5">
        <f>C956+C968</f>
        <v>0</v>
      </c>
      <c r="D955" s="130">
        <f>D956+D968</f>
        <v>0</v>
      </c>
      <c r="E955" s="55" t="e">
        <f t="shared" si="20"/>
        <v>#DIV/0!</v>
      </c>
    </row>
    <row r="956" spans="1:5" s="80" customFormat="1" ht="22.5" customHeight="1">
      <c r="A956" s="59">
        <v>3</v>
      </c>
      <c r="B956" s="74" t="s">
        <v>59</v>
      </c>
      <c r="C956" s="61">
        <f>C957+C963</f>
        <v>0</v>
      </c>
      <c r="D956" s="79">
        <f>D957+D963</f>
        <v>0</v>
      </c>
      <c r="E956" s="55" t="e">
        <f t="shared" si="20"/>
        <v>#DIV/0!</v>
      </c>
    </row>
    <row r="957" spans="1:5" ht="21" customHeight="1">
      <c r="A957" s="38">
        <v>31</v>
      </c>
      <c r="B957" s="70" t="s">
        <v>131</v>
      </c>
      <c r="C957" s="4">
        <f>C958+C960</f>
        <v>0</v>
      </c>
      <c r="D957" s="11">
        <f>D958+D960</f>
        <v>0</v>
      </c>
      <c r="E957" s="55" t="e">
        <f t="shared" si="20"/>
        <v>#DIV/0!</v>
      </c>
    </row>
    <row r="958" spans="1:5" ht="18" customHeight="1">
      <c r="A958" s="38">
        <v>311</v>
      </c>
      <c r="B958" s="70" t="s">
        <v>335</v>
      </c>
      <c r="C958" s="4">
        <f>C959</f>
        <v>0</v>
      </c>
      <c r="D958" s="11">
        <f>D959</f>
        <v>0</v>
      </c>
      <c r="E958" s="55" t="e">
        <f t="shared" si="20"/>
        <v>#DIV/0!</v>
      </c>
    </row>
    <row r="959" spans="1:5" ht="15" customHeight="1">
      <c r="A959" s="38">
        <v>3111</v>
      </c>
      <c r="B959" s="70" t="s">
        <v>132</v>
      </c>
      <c r="C959" s="4">
        <v>0</v>
      </c>
      <c r="D959" s="11">
        <v>0</v>
      </c>
      <c r="E959" s="55" t="e">
        <f t="shared" si="20"/>
        <v>#DIV/0!</v>
      </c>
    </row>
    <row r="960" spans="1:5" ht="18" customHeight="1">
      <c r="A960" s="38">
        <v>313</v>
      </c>
      <c r="B960" s="70" t="s">
        <v>135</v>
      </c>
      <c r="C960" s="4">
        <f>SUM(C961:C962)</f>
        <v>0</v>
      </c>
      <c r="D960" s="11">
        <f>SUM(D961:D962)</f>
        <v>0</v>
      </c>
      <c r="E960" s="55" t="e">
        <f t="shared" si="20"/>
        <v>#DIV/0!</v>
      </c>
    </row>
    <row r="961" spans="1:5" ht="15" customHeight="1">
      <c r="A961" s="38">
        <v>3132</v>
      </c>
      <c r="B961" s="66" t="s">
        <v>352</v>
      </c>
      <c r="C961" s="4">
        <v>0</v>
      </c>
      <c r="D961" s="11">
        <v>0</v>
      </c>
      <c r="E961" s="55" t="e">
        <f t="shared" si="20"/>
        <v>#DIV/0!</v>
      </c>
    </row>
    <row r="962" spans="1:5" ht="15" customHeight="1">
      <c r="A962" s="38">
        <v>3133</v>
      </c>
      <c r="B962" s="66" t="s">
        <v>353</v>
      </c>
      <c r="C962" s="4">
        <v>0</v>
      </c>
      <c r="D962" s="11">
        <v>0</v>
      </c>
      <c r="E962" s="55" t="e">
        <f t="shared" si="20"/>
        <v>#DIV/0!</v>
      </c>
    </row>
    <row r="963" spans="1:5" ht="21" customHeight="1">
      <c r="A963" s="38">
        <v>32</v>
      </c>
      <c r="B963" s="70" t="s">
        <v>282</v>
      </c>
      <c r="C963" s="4">
        <f>C964+C966</f>
        <v>0</v>
      </c>
      <c r="D963" s="11">
        <f>D964+D966</f>
        <v>0</v>
      </c>
      <c r="E963" s="55" t="e">
        <f t="shared" si="20"/>
        <v>#DIV/0!</v>
      </c>
    </row>
    <row r="964" spans="1:5" ht="18" customHeight="1">
      <c r="A964" s="77">
        <v>321</v>
      </c>
      <c r="B964" s="70" t="s">
        <v>152</v>
      </c>
      <c r="C964" s="4">
        <f>C965</f>
        <v>0</v>
      </c>
      <c r="D964" s="11">
        <f>D965</f>
        <v>0</v>
      </c>
      <c r="E964" s="55" t="e">
        <f t="shared" si="20"/>
        <v>#DIV/0!</v>
      </c>
    </row>
    <row r="965" spans="1:5" ht="15" customHeight="1">
      <c r="A965" s="77">
        <v>3212</v>
      </c>
      <c r="B965" s="70" t="s">
        <v>154</v>
      </c>
      <c r="C965" s="4">
        <v>0</v>
      </c>
      <c r="D965" s="11">
        <v>0</v>
      </c>
      <c r="E965" s="55" t="e">
        <f t="shared" si="20"/>
        <v>#DIV/0!</v>
      </c>
    </row>
    <row r="966" spans="1:5" ht="18" customHeight="1">
      <c r="A966" s="38" t="s">
        <v>142</v>
      </c>
      <c r="B966" s="70" t="s">
        <v>0</v>
      </c>
      <c r="C966" s="4">
        <f>C967</f>
        <v>0</v>
      </c>
      <c r="D966" s="11">
        <f>D967</f>
        <v>0</v>
      </c>
      <c r="E966" s="55" t="e">
        <f t="shared" si="20"/>
        <v>#DIV/0!</v>
      </c>
    </row>
    <row r="967" spans="1:5" ht="15" customHeight="1">
      <c r="A967" s="38" t="s">
        <v>35</v>
      </c>
      <c r="B967" s="70" t="s">
        <v>285</v>
      </c>
      <c r="C967" s="4">
        <v>0</v>
      </c>
      <c r="D967" s="11">
        <v>0</v>
      </c>
      <c r="E967" s="55" t="e">
        <f t="shared" si="20"/>
        <v>#DIV/0!</v>
      </c>
    </row>
    <row r="968" spans="1:5" ht="22.5" customHeight="1">
      <c r="A968" s="59">
        <v>4</v>
      </c>
      <c r="B968" s="67" t="s">
        <v>75</v>
      </c>
      <c r="C968" s="61">
        <f aca="true" t="shared" si="22" ref="C968:D970">C969</f>
        <v>0</v>
      </c>
      <c r="D968" s="79">
        <f t="shared" si="22"/>
        <v>0</v>
      </c>
      <c r="E968" s="55" t="e">
        <f t="shared" si="20"/>
        <v>#DIV/0!</v>
      </c>
    </row>
    <row r="969" spans="1:5" ht="21" customHeight="1">
      <c r="A969" s="38">
        <v>45</v>
      </c>
      <c r="B969" s="66" t="s">
        <v>76</v>
      </c>
      <c r="C969" s="4">
        <f t="shared" si="22"/>
        <v>0</v>
      </c>
      <c r="D969" s="11">
        <f t="shared" si="22"/>
        <v>0</v>
      </c>
      <c r="E969" s="55" t="e">
        <f aca="true" t="shared" si="23" ref="E969:E1032">D969/C969*100</f>
        <v>#DIV/0!</v>
      </c>
    </row>
    <row r="970" spans="1:5" ht="18" customHeight="1">
      <c r="A970" s="38">
        <v>451</v>
      </c>
      <c r="B970" s="66" t="s">
        <v>77</v>
      </c>
      <c r="C970" s="4">
        <f t="shared" si="22"/>
        <v>0</v>
      </c>
      <c r="D970" s="11">
        <f t="shared" si="22"/>
        <v>0</v>
      </c>
      <c r="E970" s="55" t="e">
        <f t="shared" si="23"/>
        <v>#DIV/0!</v>
      </c>
    </row>
    <row r="971" spans="1:5" ht="15" customHeight="1">
      <c r="A971" s="38">
        <v>4511</v>
      </c>
      <c r="B971" s="66" t="s">
        <v>766</v>
      </c>
      <c r="C971" s="4">
        <v>0</v>
      </c>
      <c r="D971" s="11">
        <v>0</v>
      </c>
      <c r="E971" s="55" t="e">
        <f t="shared" si="23"/>
        <v>#DIV/0!</v>
      </c>
    </row>
    <row r="972" spans="1:5" ht="25.5" customHeight="1">
      <c r="A972" s="207" t="s">
        <v>1138</v>
      </c>
      <c r="B972" s="208"/>
      <c r="C972" s="5">
        <f>C980</f>
        <v>1700000</v>
      </c>
      <c r="D972" s="130">
        <f>D980</f>
        <v>548634.82</v>
      </c>
      <c r="E972" s="55">
        <f t="shared" si="23"/>
        <v>32.27263647058823</v>
      </c>
    </row>
    <row r="973" spans="1:5" ht="25.5" customHeight="1">
      <c r="A973" s="209" t="s">
        <v>1137</v>
      </c>
      <c r="B973" s="210"/>
      <c r="C973" s="58">
        <f>SUM(C974:C979)</f>
        <v>1700000</v>
      </c>
      <c r="D973" s="128">
        <f>SUM(D974:D979)</f>
        <v>548634.82</v>
      </c>
      <c r="E973" s="55">
        <f t="shared" si="23"/>
        <v>32.27263647058823</v>
      </c>
    </row>
    <row r="974" spans="1:5" ht="18" customHeight="1">
      <c r="A974" s="211" t="s">
        <v>1054</v>
      </c>
      <c r="B974" s="212"/>
      <c r="C974" s="4">
        <v>0</v>
      </c>
      <c r="D974" s="11">
        <v>548634.82</v>
      </c>
      <c r="E974" s="55" t="e">
        <f t="shared" si="23"/>
        <v>#DIV/0!</v>
      </c>
    </row>
    <row r="975" spans="1:5" ht="18" customHeight="1">
      <c r="A975" s="211" t="s">
        <v>1265</v>
      </c>
      <c r="B975" s="212"/>
      <c r="C975" s="4">
        <v>1460000</v>
      </c>
      <c r="D975" s="11">
        <v>0</v>
      </c>
      <c r="E975" s="55">
        <f t="shared" si="23"/>
        <v>0</v>
      </c>
    </row>
    <row r="976" spans="1:5" ht="18" customHeight="1">
      <c r="A976" s="211" t="s">
        <v>1266</v>
      </c>
      <c r="B976" s="212"/>
      <c r="C976" s="4">
        <v>0</v>
      </c>
      <c r="D976" s="11">
        <v>0</v>
      </c>
      <c r="E976" s="55" t="e">
        <f t="shared" si="23"/>
        <v>#DIV/0!</v>
      </c>
    </row>
    <row r="977" spans="1:5" ht="18" customHeight="1">
      <c r="A977" s="211" t="s">
        <v>1273</v>
      </c>
      <c r="B977" s="212"/>
      <c r="C977" s="4">
        <v>240000</v>
      </c>
      <c r="D977" s="11">
        <v>0</v>
      </c>
      <c r="E977" s="55">
        <f t="shared" si="23"/>
        <v>0</v>
      </c>
    </row>
    <row r="978" spans="1:5" ht="18" customHeight="1">
      <c r="A978" s="211" t="s">
        <v>1274</v>
      </c>
      <c r="B978" s="212"/>
      <c r="C978" s="4">
        <v>0</v>
      </c>
      <c r="D978" s="11">
        <v>0</v>
      </c>
      <c r="E978" s="55" t="e">
        <f t="shared" si="23"/>
        <v>#DIV/0!</v>
      </c>
    </row>
    <row r="979" spans="1:5" ht="18" customHeight="1">
      <c r="A979" s="211" t="s">
        <v>1275</v>
      </c>
      <c r="B979" s="212"/>
      <c r="C979" s="4">
        <v>0</v>
      </c>
      <c r="D979" s="11">
        <v>0</v>
      </c>
      <c r="E979" s="55" t="e">
        <f t="shared" si="23"/>
        <v>#DIV/0!</v>
      </c>
    </row>
    <row r="980" spans="1:5" ht="21" customHeight="1">
      <c r="A980" s="38">
        <v>45</v>
      </c>
      <c r="B980" s="66" t="s">
        <v>76</v>
      </c>
      <c r="C980" s="4">
        <f>C981</f>
        <v>1700000</v>
      </c>
      <c r="D980" s="11">
        <f>D981</f>
        <v>548634.82</v>
      </c>
      <c r="E980" s="55">
        <f t="shared" si="23"/>
        <v>32.27263647058823</v>
      </c>
    </row>
    <row r="981" spans="1:5" ht="18" customHeight="1">
      <c r="A981" s="38">
        <v>451</v>
      </c>
      <c r="B981" s="66" t="s">
        <v>77</v>
      </c>
      <c r="C981" s="4">
        <v>1700000</v>
      </c>
      <c r="D981" s="11">
        <f>D982</f>
        <v>548634.82</v>
      </c>
      <c r="E981" s="55">
        <f t="shared" si="23"/>
        <v>32.27263647058823</v>
      </c>
    </row>
    <row r="982" spans="1:5" ht="15" customHeight="1">
      <c r="A982" s="38">
        <v>4511</v>
      </c>
      <c r="B982" s="66" t="s">
        <v>997</v>
      </c>
      <c r="C982" s="4">
        <v>0</v>
      </c>
      <c r="D982" s="11">
        <v>548634.82</v>
      </c>
      <c r="E982" s="55" t="e">
        <f t="shared" si="23"/>
        <v>#DIV/0!</v>
      </c>
    </row>
    <row r="983" spans="1:5" ht="30" customHeight="1">
      <c r="A983" s="233" t="s">
        <v>998</v>
      </c>
      <c r="B983" s="234"/>
      <c r="C983" s="57">
        <f>C984</f>
        <v>200000</v>
      </c>
      <c r="D983" s="127">
        <f>D984</f>
        <v>10000</v>
      </c>
      <c r="E983" s="55">
        <f t="shared" si="23"/>
        <v>5</v>
      </c>
    </row>
    <row r="984" spans="1:5" ht="25.5" customHeight="1">
      <c r="A984" s="207" t="s">
        <v>999</v>
      </c>
      <c r="B984" s="208"/>
      <c r="C984" s="5">
        <f>C992</f>
        <v>200000</v>
      </c>
      <c r="D984" s="130">
        <f>D992</f>
        <v>10000</v>
      </c>
      <c r="E984" s="55">
        <f t="shared" si="23"/>
        <v>5</v>
      </c>
    </row>
    <row r="985" spans="1:5" ht="25.5" customHeight="1">
      <c r="A985" s="209" t="s">
        <v>1139</v>
      </c>
      <c r="B985" s="210"/>
      <c r="C985" s="58">
        <f>SUM(C986:C991)</f>
        <v>200000</v>
      </c>
      <c r="D985" s="128">
        <f>SUM(D986:D991)</f>
        <v>10000</v>
      </c>
      <c r="E985" s="55">
        <f t="shared" si="23"/>
        <v>5</v>
      </c>
    </row>
    <row r="986" spans="1:5" ht="18" customHeight="1">
      <c r="A986" s="211" t="s">
        <v>1054</v>
      </c>
      <c r="B986" s="212"/>
      <c r="C986" s="4">
        <v>200000</v>
      </c>
      <c r="D986" s="11">
        <v>10000</v>
      </c>
      <c r="E986" s="55">
        <f t="shared" si="23"/>
        <v>5</v>
      </c>
    </row>
    <row r="987" spans="1:5" ht="18" customHeight="1">
      <c r="A987" s="211" t="s">
        <v>1265</v>
      </c>
      <c r="B987" s="212"/>
      <c r="C987" s="4">
        <v>0</v>
      </c>
      <c r="D987" s="11">
        <v>0</v>
      </c>
      <c r="E987" s="55" t="e">
        <f t="shared" si="23"/>
        <v>#DIV/0!</v>
      </c>
    </row>
    <row r="988" spans="1:5" ht="18" customHeight="1">
      <c r="A988" s="211" t="s">
        <v>1266</v>
      </c>
      <c r="B988" s="212"/>
      <c r="C988" s="4">
        <v>0</v>
      </c>
      <c r="D988" s="11">
        <v>0</v>
      </c>
      <c r="E988" s="55" t="e">
        <f t="shared" si="23"/>
        <v>#DIV/0!</v>
      </c>
    </row>
    <row r="989" spans="1:5" ht="18" customHeight="1">
      <c r="A989" s="211" t="s">
        <v>1273</v>
      </c>
      <c r="B989" s="212"/>
      <c r="C989" s="4">
        <v>0</v>
      </c>
      <c r="D989" s="11">
        <v>0</v>
      </c>
      <c r="E989" s="55" t="e">
        <f t="shared" si="23"/>
        <v>#DIV/0!</v>
      </c>
    </row>
    <row r="990" spans="1:5" ht="18" customHeight="1">
      <c r="A990" s="211" t="s">
        <v>1274</v>
      </c>
      <c r="B990" s="212"/>
      <c r="C990" s="4">
        <v>0</v>
      </c>
      <c r="D990" s="11">
        <v>0</v>
      </c>
      <c r="E990" s="55" t="e">
        <f t="shared" si="23"/>
        <v>#DIV/0!</v>
      </c>
    </row>
    <row r="991" spans="1:5" ht="18" customHeight="1">
      <c r="A991" s="211" t="s">
        <v>1275</v>
      </c>
      <c r="B991" s="212"/>
      <c r="C991" s="4">
        <v>0</v>
      </c>
      <c r="D991" s="11">
        <v>0</v>
      </c>
      <c r="E991" s="55" t="e">
        <f t="shared" si="23"/>
        <v>#DIV/0!</v>
      </c>
    </row>
    <row r="992" spans="1:5" ht="21" customHeight="1">
      <c r="A992" s="38">
        <v>38</v>
      </c>
      <c r="B992" s="66" t="s">
        <v>569</v>
      </c>
      <c r="C992" s="4">
        <f>C993</f>
        <v>200000</v>
      </c>
      <c r="D992" s="11">
        <f>D993</f>
        <v>10000</v>
      </c>
      <c r="E992" s="55">
        <f t="shared" si="23"/>
        <v>5</v>
      </c>
    </row>
    <row r="993" spans="1:5" ht="18" customHeight="1">
      <c r="A993" s="38">
        <v>381</v>
      </c>
      <c r="B993" s="70" t="s">
        <v>68</v>
      </c>
      <c r="C993" s="4">
        <v>200000</v>
      </c>
      <c r="D993" s="11">
        <f>D994</f>
        <v>10000</v>
      </c>
      <c r="E993" s="55">
        <f t="shared" si="23"/>
        <v>5</v>
      </c>
    </row>
    <row r="994" spans="1:5" ht="15" customHeight="1">
      <c r="A994" s="38">
        <v>3811</v>
      </c>
      <c r="B994" s="70" t="s">
        <v>160</v>
      </c>
      <c r="C994" s="4">
        <v>0</v>
      </c>
      <c r="D994" s="11">
        <v>10000</v>
      </c>
      <c r="E994" s="55" t="e">
        <f t="shared" si="23"/>
        <v>#DIV/0!</v>
      </c>
    </row>
    <row r="995" spans="1:5" ht="30" customHeight="1">
      <c r="A995" s="213" t="s">
        <v>1000</v>
      </c>
      <c r="B995" s="214"/>
      <c r="C995" s="57">
        <f>C996+C1008</f>
        <v>350000</v>
      </c>
      <c r="D995" s="127">
        <f>D996+D1008</f>
        <v>47250</v>
      </c>
      <c r="E995" s="55">
        <f t="shared" si="23"/>
        <v>13.5</v>
      </c>
    </row>
    <row r="996" spans="1:5" ht="25.5" customHeight="1">
      <c r="A996" s="207" t="s">
        <v>1001</v>
      </c>
      <c r="B996" s="208"/>
      <c r="C996" s="5">
        <f>C1004</f>
        <v>100000</v>
      </c>
      <c r="D996" s="130">
        <f>D1004</f>
        <v>47250</v>
      </c>
      <c r="E996" s="55">
        <f t="shared" si="23"/>
        <v>47.25</v>
      </c>
    </row>
    <row r="997" spans="1:5" ht="25.5" customHeight="1">
      <c r="A997" s="209" t="s">
        <v>1140</v>
      </c>
      <c r="B997" s="210"/>
      <c r="C997" s="58">
        <f>SUM(C998:C1003)</f>
        <v>100000</v>
      </c>
      <c r="D997" s="128">
        <f>SUM(D998:D1003)</f>
        <v>47250</v>
      </c>
      <c r="E997" s="55">
        <f t="shared" si="23"/>
        <v>47.25</v>
      </c>
    </row>
    <row r="998" spans="1:5" ht="18" customHeight="1">
      <c r="A998" s="211" t="s">
        <v>1054</v>
      </c>
      <c r="B998" s="212"/>
      <c r="C998" s="4">
        <v>100000</v>
      </c>
      <c r="D998" s="11">
        <v>47250</v>
      </c>
      <c r="E998" s="55">
        <f t="shared" si="23"/>
        <v>47.25</v>
      </c>
    </row>
    <row r="999" spans="1:5" ht="18" customHeight="1">
      <c r="A999" s="211" t="s">
        <v>1265</v>
      </c>
      <c r="B999" s="212"/>
      <c r="C999" s="4">
        <v>0</v>
      </c>
      <c r="D999" s="11">
        <v>0</v>
      </c>
      <c r="E999" s="55" t="e">
        <f t="shared" si="23"/>
        <v>#DIV/0!</v>
      </c>
    </row>
    <row r="1000" spans="1:5" ht="18" customHeight="1">
      <c r="A1000" s="211" t="s">
        <v>1266</v>
      </c>
      <c r="B1000" s="212"/>
      <c r="C1000" s="4">
        <v>0</v>
      </c>
      <c r="D1000" s="11">
        <v>0</v>
      </c>
      <c r="E1000" s="55" t="e">
        <f t="shared" si="23"/>
        <v>#DIV/0!</v>
      </c>
    </row>
    <row r="1001" spans="1:5" ht="18" customHeight="1">
      <c r="A1001" s="211" t="s">
        <v>1273</v>
      </c>
      <c r="B1001" s="212"/>
      <c r="C1001" s="4">
        <v>0</v>
      </c>
      <c r="D1001" s="11">
        <v>0</v>
      </c>
      <c r="E1001" s="55" t="e">
        <f t="shared" si="23"/>
        <v>#DIV/0!</v>
      </c>
    </row>
    <row r="1002" spans="1:5" ht="18" customHeight="1">
      <c r="A1002" s="211" t="s">
        <v>1274</v>
      </c>
      <c r="B1002" s="212"/>
      <c r="C1002" s="4">
        <v>0</v>
      </c>
      <c r="D1002" s="11">
        <v>0</v>
      </c>
      <c r="E1002" s="55" t="e">
        <f t="shared" si="23"/>
        <v>#DIV/0!</v>
      </c>
    </row>
    <row r="1003" spans="1:5" ht="18" customHeight="1">
      <c r="A1003" s="211" t="s">
        <v>1275</v>
      </c>
      <c r="B1003" s="212"/>
      <c r="C1003" s="4">
        <v>0</v>
      </c>
      <c r="D1003" s="11">
        <v>0</v>
      </c>
      <c r="E1003" s="55" t="e">
        <f t="shared" si="23"/>
        <v>#DIV/0!</v>
      </c>
    </row>
    <row r="1004" spans="1:5" ht="21" customHeight="1">
      <c r="A1004" s="38">
        <v>38</v>
      </c>
      <c r="B1004" s="70" t="s">
        <v>67</v>
      </c>
      <c r="C1004" s="4">
        <f aca="true" t="shared" si="24" ref="C1004:D1006">C1005</f>
        <v>100000</v>
      </c>
      <c r="D1004" s="11">
        <f t="shared" si="24"/>
        <v>47250</v>
      </c>
      <c r="E1004" s="55">
        <f t="shared" si="23"/>
        <v>47.25</v>
      </c>
    </row>
    <row r="1005" spans="1:5" ht="18" customHeight="1">
      <c r="A1005" s="38">
        <v>381</v>
      </c>
      <c r="B1005" s="70" t="s">
        <v>68</v>
      </c>
      <c r="C1005" s="4">
        <v>100000</v>
      </c>
      <c r="D1005" s="11">
        <f t="shared" si="24"/>
        <v>47250</v>
      </c>
      <c r="E1005" s="55">
        <f t="shared" si="23"/>
        <v>47.25</v>
      </c>
    </row>
    <row r="1006" spans="1:5" ht="15" customHeight="1">
      <c r="A1006" s="38">
        <v>3811</v>
      </c>
      <c r="B1006" s="70" t="s">
        <v>70</v>
      </c>
      <c r="C1006" s="4">
        <f t="shared" si="24"/>
        <v>0</v>
      </c>
      <c r="D1006" s="11">
        <f t="shared" si="24"/>
        <v>47250</v>
      </c>
      <c r="E1006" s="55" t="e">
        <f t="shared" si="23"/>
        <v>#DIV/0!</v>
      </c>
    </row>
    <row r="1007" spans="1:5" ht="13.5" customHeight="1">
      <c r="A1007" s="70"/>
      <c r="B1007" s="70" t="s">
        <v>117</v>
      </c>
      <c r="C1007" s="4">
        <v>0</v>
      </c>
      <c r="D1007" s="11">
        <v>47250</v>
      </c>
      <c r="E1007" s="55" t="e">
        <f t="shared" si="23"/>
        <v>#DIV/0!</v>
      </c>
    </row>
    <row r="1008" spans="1:5" ht="25.5" customHeight="1">
      <c r="A1008" s="207" t="s">
        <v>1002</v>
      </c>
      <c r="B1008" s="208"/>
      <c r="C1008" s="5">
        <f>C1016</f>
        <v>250000</v>
      </c>
      <c r="D1008" s="130">
        <f>D1016</f>
        <v>0</v>
      </c>
      <c r="E1008" s="55">
        <f t="shared" si="23"/>
        <v>0</v>
      </c>
    </row>
    <row r="1009" spans="1:5" ht="25.5" customHeight="1">
      <c r="A1009" s="209" t="s">
        <v>1141</v>
      </c>
      <c r="B1009" s="210"/>
      <c r="C1009" s="58">
        <f>SUM(C1010:C1015)</f>
        <v>250000</v>
      </c>
      <c r="D1009" s="128">
        <f>SUM(D1010:D1015)</f>
        <v>0</v>
      </c>
      <c r="E1009" s="55">
        <f t="shared" si="23"/>
        <v>0</v>
      </c>
    </row>
    <row r="1010" spans="1:5" ht="18" customHeight="1">
      <c r="A1010" s="211" t="s">
        <v>1054</v>
      </c>
      <c r="B1010" s="212"/>
      <c r="C1010" s="4">
        <v>250000</v>
      </c>
      <c r="D1010" s="11">
        <v>0</v>
      </c>
      <c r="E1010" s="55">
        <f t="shared" si="23"/>
        <v>0</v>
      </c>
    </row>
    <row r="1011" spans="1:5" ht="18" customHeight="1">
      <c r="A1011" s="211" t="s">
        <v>1265</v>
      </c>
      <c r="B1011" s="212"/>
      <c r="C1011" s="4">
        <v>0</v>
      </c>
      <c r="D1011" s="11">
        <v>0</v>
      </c>
      <c r="E1011" s="55" t="e">
        <f t="shared" si="23"/>
        <v>#DIV/0!</v>
      </c>
    </row>
    <row r="1012" spans="1:5" ht="18" customHeight="1">
      <c r="A1012" s="211" t="s">
        <v>1266</v>
      </c>
      <c r="B1012" s="212"/>
      <c r="C1012" s="4">
        <v>0</v>
      </c>
      <c r="D1012" s="11">
        <v>0</v>
      </c>
      <c r="E1012" s="55" t="e">
        <f t="shared" si="23"/>
        <v>#DIV/0!</v>
      </c>
    </row>
    <row r="1013" spans="1:5" ht="18" customHeight="1">
      <c r="A1013" s="211" t="s">
        <v>1273</v>
      </c>
      <c r="B1013" s="212"/>
      <c r="C1013" s="4">
        <v>0</v>
      </c>
      <c r="D1013" s="11">
        <v>0</v>
      </c>
      <c r="E1013" s="55" t="e">
        <f t="shared" si="23"/>
        <v>#DIV/0!</v>
      </c>
    </row>
    <row r="1014" spans="1:5" ht="18" customHeight="1">
      <c r="A1014" s="211" t="s">
        <v>1274</v>
      </c>
      <c r="B1014" s="212"/>
      <c r="C1014" s="4">
        <v>0</v>
      </c>
      <c r="D1014" s="11">
        <v>0</v>
      </c>
      <c r="E1014" s="55" t="e">
        <f t="shared" si="23"/>
        <v>#DIV/0!</v>
      </c>
    </row>
    <row r="1015" spans="1:5" ht="18" customHeight="1">
      <c r="A1015" s="211" t="s">
        <v>1275</v>
      </c>
      <c r="B1015" s="212"/>
      <c r="C1015" s="4">
        <v>0</v>
      </c>
      <c r="D1015" s="11">
        <v>0</v>
      </c>
      <c r="E1015" s="55" t="e">
        <f t="shared" si="23"/>
        <v>#DIV/0!</v>
      </c>
    </row>
    <row r="1016" spans="1:5" ht="21" customHeight="1">
      <c r="A1016" s="38">
        <v>38</v>
      </c>
      <c r="B1016" s="66" t="s">
        <v>569</v>
      </c>
      <c r="C1016" s="4">
        <f>C1017</f>
        <v>250000</v>
      </c>
      <c r="D1016" s="11">
        <f>D1017</f>
        <v>0</v>
      </c>
      <c r="E1016" s="55">
        <f t="shared" si="23"/>
        <v>0</v>
      </c>
    </row>
    <row r="1017" spans="1:5" ht="18" customHeight="1">
      <c r="A1017" s="38">
        <v>381</v>
      </c>
      <c r="B1017" s="70" t="s">
        <v>68</v>
      </c>
      <c r="C1017" s="4">
        <v>250000</v>
      </c>
      <c r="D1017" s="11">
        <f>D1018</f>
        <v>0</v>
      </c>
      <c r="E1017" s="55">
        <f t="shared" si="23"/>
        <v>0</v>
      </c>
    </row>
    <row r="1018" spans="1:5" ht="15" customHeight="1">
      <c r="A1018" s="38">
        <v>3811</v>
      </c>
      <c r="B1018" s="70" t="s">
        <v>70</v>
      </c>
      <c r="C1018" s="4">
        <f>SUM(C1019:C1027)</f>
        <v>0</v>
      </c>
      <c r="D1018" s="11">
        <f>SUM(D1019:D1027)</f>
        <v>0</v>
      </c>
      <c r="E1018" s="55" t="e">
        <f t="shared" si="23"/>
        <v>#DIV/0!</v>
      </c>
    </row>
    <row r="1019" spans="1:5" ht="13.5" customHeight="1">
      <c r="A1019" s="72"/>
      <c r="B1019" s="75" t="s">
        <v>573</v>
      </c>
      <c r="C1019" s="4">
        <v>0</v>
      </c>
      <c r="D1019" s="11">
        <v>0</v>
      </c>
      <c r="E1019" s="55" t="e">
        <f t="shared" si="23"/>
        <v>#DIV/0!</v>
      </c>
    </row>
    <row r="1020" spans="1:5" ht="13.5" customHeight="1">
      <c r="A1020" s="72"/>
      <c r="B1020" s="75" t="s">
        <v>290</v>
      </c>
      <c r="C1020" s="4">
        <v>0</v>
      </c>
      <c r="D1020" s="11">
        <v>0</v>
      </c>
      <c r="E1020" s="55" t="e">
        <f t="shared" si="23"/>
        <v>#DIV/0!</v>
      </c>
    </row>
    <row r="1021" spans="1:5" ht="13.5" customHeight="1">
      <c r="A1021" s="72"/>
      <c r="B1021" s="75" t="s">
        <v>798</v>
      </c>
      <c r="C1021" s="4">
        <v>0</v>
      </c>
      <c r="D1021" s="11">
        <v>0</v>
      </c>
      <c r="E1021" s="55" t="e">
        <f t="shared" si="23"/>
        <v>#DIV/0!</v>
      </c>
    </row>
    <row r="1022" spans="1:5" ht="13.5" customHeight="1">
      <c r="A1022" s="72"/>
      <c r="B1022" s="75" t="s">
        <v>799</v>
      </c>
      <c r="C1022" s="4">
        <v>0</v>
      </c>
      <c r="D1022" s="11">
        <v>0</v>
      </c>
      <c r="E1022" s="55" t="e">
        <f t="shared" si="23"/>
        <v>#DIV/0!</v>
      </c>
    </row>
    <row r="1023" spans="1:5" ht="13.5" customHeight="1">
      <c r="A1023" s="72"/>
      <c r="B1023" s="75" t="s">
        <v>147</v>
      </c>
      <c r="C1023" s="4">
        <v>0</v>
      </c>
      <c r="D1023" s="11">
        <v>0</v>
      </c>
      <c r="E1023" s="55" t="e">
        <f t="shared" si="23"/>
        <v>#DIV/0!</v>
      </c>
    </row>
    <row r="1024" spans="1:5" ht="13.5" customHeight="1">
      <c r="A1024" s="72"/>
      <c r="B1024" s="75" t="s">
        <v>800</v>
      </c>
      <c r="C1024" s="4">
        <v>0</v>
      </c>
      <c r="D1024" s="11">
        <v>0</v>
      </c>
      <c r="E1024" s="55" t="e">
        <f t="shared" si="23"/>
        <v>#DIV/0!</v>
      </c>
    </row>
    <row r="1025" spans="1:5" ht="13.5" customHeight="1">
      <c r="A1025" s="72"/>
      <c r="B1025" s="75" t="s">
        <v>1142</v>
      </c>
      <c r="C1025" s="4">
        <v>0</v>
      </c>
      <c r="D1025" s="11">
        <v>0</v>
      </c>
      <c r="E1025" s="55" t="e">
        <f t="shared" si="23"/>
        <v>#DIV/0!</v>
      </c>
    </row>
    <row r="1026" spans="1:5" ht="13.5" customHeight="1">
      <c r="A1026" s="72"/>
      <c r="B1026" s="75" t="s">
        <v>644</v>
      </c>
      <c r="C1026" s="4">
        <v>0</v>
      </c>
      <c r="D1026" s="11">
        <v>0</v>
      </c>
      <c r="E1026" s="55" t="e">
        <f t="shared" si="23"/>
        <v>#DIV/0!</v>
      </c>
    </row>
    <row r="1027" spans="1:5" ht="13.5" customHeight="1">
      <c r="A1027" s="72"/>
      <c r="B1027" s="75" t="s">
        <v>724</v>
      </c>
      <c r="C1027" s="4">
        <v>0</v>
      </c>
      <c r="D1027" s="11">
        <v>0</v>
      </c>
      <c r="E1027" s="55" t="e">
        <f t="shared" si="23"/>
        <v>#DIV/0!</v>
      </c>
    </row>
    <row r="1028" spans="1:5" ht="30" customHeight="1">
      <c r="A1028" s="213" t="s">
        <v>1003</v>
      </c>
      <c r="B1028" s="214"/>
      <c r="C1028" s="57">
        <f>C1029+C1041+C1053</f>
        <v>410000</v>
      </c>
      <c r="D1028" s="127">
        <f>D1029+D1041+D1053</f>
        <v>0</v>
      </c>
      <c r="E1028" s="55">
        <f t="shared" si="23"/>
        <v>0</v>
      </c>
    </row>
    <row r="1029" spans="1:5" ht="25.5" customHeight="1">
      <c r="A1029" s="207" t="s">
        <v>1004</v>
      </c>
      <c r="B1029" s="208"/>
      <c r="C1029" s="5">
        <f>C1037</f>
        <v>340000</v>
      </c>
      <c r="D1029" s="130">
        <f>D1037</f>
        <v>0</v>
      </c>
      <c r="E1029" s="55">
        <f t="shared" si="23"/>
        <v>0</v>
      </c>
    </row>
    <row r="1030" spans="1:5" ht="25.5" customHeight="1">
      <c r="A1030" s="209" t="s">
        <v>1144</v>
      </c>
      <c r="B1030" s="210"/>
      <c r="C1030" s="58">
        <f>SUM(C1031:C1036)</f>
        <v>340000</v>
      </c>
      <c r="D1030" s="128">
        <f>SUM(D1031:D1036)</f>
        <v>0</v>
      </c>
      <c r="E1030" s="55">
        <f t="shared" si="23"/>
        <v>0</v>
      </c>
    </row>
    <row r="1031" spans="1:5" ht="18" customHeight="1">
      <c r="A1031" s="211" t="s">
        <v>1054</v>
      </c>
      <c r="B1031" s="212"/>
      <c r="C1031" s="4">
        <v>340000</v>
      </c>
      <c r="D1031" s="11">
        <v>0</v>
      </c>
      <c r="E1031" s="55">
        <f t="shared" si="23"/>
        <v>0</v>
      </c>
    </row>
    <row r="1032" spans="1:5" ht="18" customHeight="1">
      <c r="A1032" s="211" t="s">
        <v>1265</v>
      </c>
      <c r="B1032" s="212"/>
      <c r="C1032" s="4">
        <v>0</v>
      </c>
      <c r="D1032" s="11">
        <v>0</v>
      </c>
      <c r="E1032" s="55" t="e">
        <f t="shared" si="23"/>
        <v>#DIV/0!</v>
      </c>
    </row>
    <row r="1033" spans="1:5" ht="18" customHeight="1">
      <c r="A1033" s="211" t="s">
        <v>1266</v>
      </c>
      <c r="B1033" s="212"/>
      <c r="C1033" s="4">
        <v>0</v>
      </c>
      <c r="D1033" s="11">
        <v>0</v>
      </c>
      <c r="E1033" s="55" t="e">
        <f aca="true" t="shared" si="25" ref="E1033:E1096">D1033/C1033*100</f>
        <v>#DIV/0!</v>
      </c>
    </row>
    <row r="1034" spans="1:5" ht="18" customHeight="1">
      <c r="A1034" s="211" t="s">
        <v>1273</v>
      </c>
      <c r="B1034" s="212"/>
      <c r="C1034" s="4">
        <v>0</v>
      </c>
      <c r="D1034" s="11">
        <v>0</v>
      </c>
      <c r="E1034" s="55" t="e">
        <f t="shared" si="25"/>
        <v>#DIV/0!</v>
      </c>
    </row>
    <row r="1035" spans="1:5" ht="18" customHeight="1">
      <c r="A1035" s="211" t="s">
        <v>1274</v>
      </c>
      <c r="B1035" s="212"/>
      <c r="C1035" s="4">
        <v>0</v>
      </c>
      <c r="D1035" s="11">
        <v>0</v>
      </c>
      <c r="E1035" s="55" t="e">
        <f t="shared" si="25"/>
        <v>#DIV/0!</v>
      </c>
    </row>
    <row r="1036" spans="1:5" ht="18" customHeight="1">
      <c r="A1036" s="211" t="s">
        <v>1275</v>
      </c>
      <c r="B1036" s="212"/>
      <c r="C1036" s="4">
        <v>0</v>
      </c>
      <c r="D1036" s="11">
        <v>0</v>
      </c>
      <c r="E1036" s="55" t="e">
        <f t="shared" si="25"/>
        <v>#DIV/0!</v>
      </c>
    </row>
    <row r="1037" spans="1:5" ht="21" customHeight="1">
      <c r="A1037" s="38" t="s">
        <v>627</v>
      </c>
      <c r="B1037" s="3" t="s">
        <v>629</v>
      </c>
      <c r="C1037" s="4">
        <f>C1038</f>
        <v>340000</v>
      </c>
      <c r="D1037" s="11">
        <f>D1038</f>
        <v>0</v>
      </c>
      <c r="E1037" s="55">
        <f t="shared" si="25"/>
        <v>0</v>
      </c>
    </row>
    <row r="1038" spans="1:5" ht="18" customHeight="1">
      <c r="A1038" s="38" t="s">
        <v>628</v>
      </c>
      <c r="B1038" s="3" t="s">
        <v>630</v>
      </c>
      <c r="C1038" s="4">
        <v>340000</v>
      </c>
      <c r="D1038" s="11">
        <f>D1040+D1039</f>
        <v>0</v>
      </c>
      <c r="E1038" s="55">
        <f t="shared" si="25"/>
        <v>0</v>
      </c>
    </row>
    <row r="1039" spans="1:5" ht="15" customHeight="1">
      <c r="A1039" s="38" t="s">
        <v>631</v>
      </c>
      <c r="B1039" s="70" t="s">
        <v>1022</v>
      </c>
      <c r="C1039" s="4">
        <v>0</v>
      </c>
      <c r="D1039" s="11">
        <v>0</v>
      </c>
      <c r="E1039" s="55" t="e">
        <f t="shared" si="25"/>
        <v>#DIV/0!</v>
      </c>
    </row>
    <row r="1040" spans="1:5" ht="15" customHeight="1">
      <c r="A1040" s="38" t="s">
        <v>634</v>
      </c>
      <c r="B1040" s="70" t="s">
        <v>645</v>
      </c>
      <c r="C1040" s="4">
        <v>0</v>
      </c>
      <c r="D1040" s="11">
        <v>0</v>
      </c>
      <c r="E1040" s="55" t="e">
        <f t="shared" si="25"/>
        <v>#DIV/0!</v>
      </c>
    </row>
    <row r="1041" spans="1:5" ht="25.5" customHeight="1">
      <c r="A1041" s="207" t="s">
        <v>1005</v>
      </c>
      <c r="B1041" s="208"/>
      <c r="C1041" s="5">
        <f>C1049</f>
        <v>70000</v>
      </c>
      <c r="D1041" s="130">
        <f>D1049</f>
        <v>0</v>
      </c>
      <c r="E1041" s="55">
        <f t="shared" si="25"/>
        <v>0</v>
      </c>
    </row>
    <row r="1042" spans="1:5" ht="25.5" customHeight="1">
      <c r="A1042" s="209" t="s">
        <v>1143</v>
      </c>
      <c r="B1042" s="210"/>
      <c r="C1042" s="58">
        <f>SUM(C1043:C1048)</f>
        <v>70000</v>
      </c>
      <c r="D1042" s="128">
        <f>SUM(D1043:D1048)</f>
        <v>0</v>
      </c>
      <c r="E1042" s="55">
        <f t="shared" si="25"/>
        <v>0</v>
      </c>
    </row>
    <row r="1043" spans="1:5" ht="18" customHeight="1">
      <c r="A1043" s="211" t="s">
        <v>1054</v>
      </c>
      <c r="B1043" s="212"/>
      <c r="C1043" s="4">
        <v>70000</v>
      </c>
      <c r="D1043" s="11">
        <v>0</v>
      </c>
      <c r="E1043" s="55">
        <f t="shared" si="25"/>
        <v>0</v>
      </c>
    </row>
    <row r="1044" spans="1:5" ht="18" customHeight="1">
      <c r="A1044" s="211" t="s">
        <v>1265</v>
      </c>
      <c r="B1044" s="212"/>
      <c r="C1044" s="4">
        <v>0</v>
      </c>
      <c r="D1044" s="11">
        <v>0</v>
      </c>
      <c r="E1044" s="55" t="e">
        <f t="shared" si="25"/>
        <v>#DIV/0!</v>
      </c>
    </row>
    <row r="1045" spans="1:5" ht="18" customHeight="1">
      <c r="A1045" s="211" t="s">
        <v>1266</v>
      </c>
      <c r="B1045" s="212"/>
      <c r="C1045" s="4">
        <v>0</v>
      </c>
      <c r="D1045" s="11">
        <v>0</v>
      </c>
      <c r="E1045" s="55" t="e">
        <f t="shared" si="25"/>
        <v>#DIV/0!</v>
      </c>
    </row>
    <row r="1046" spans="1:5" ht="18" customHeight="1">
      <c r="A1046" s="211" t="s">
        <v>1273</v>
      </c>
      <c r="B1046" s="212"/>
      <c r="C1046" s="4">
        <v>0</v>
      </c>
      <c r="D1046" s="11">
        <v>0</v>
      </c>
      <c r="E1046" s="55" t="e">
        <f t="shared" si="25"/>
        <v>#DIV/0!</v>
      </c>
    </row>
    <row r="1047" spans="1:5" ht="18" customHeight="1">
      <c r="A1047" s="211" t="s">
        <v>1274</v>
      </c>
      <c r="B1047" s="212"/>
      <c r="C1047" s="4">
        <v>0</v>
      </c>
      <c r="D1047" s="11">
        <v>0</v>
      </c>
      <c r="E1047" s="55" t="e">
        <f t="shared" si="25"/>
        <v>#DIV/0!</v>
      </c>
    </row>
    <row r="1048" spans="1:5" ht="18" customHeight="1">
      <c r="A1048" s="211" t="s">
        <v>1275</v>
      </c>
      <c r="B1048" s="212"/>
      <c r="C1048" s="4">
        <v>0</v>
      </c>
      <c r="D1048" s="11">
        <v>0</v>
      </c>
      <c r="E1048" s="55" t="e">
        <f t="shared" si="25"/>
        <v>#DIV/0!</v>
      </c>
    </row>
    <row r="1049" spans="1:5" ht="21" customHeight="1">
      <c r="A1049" s="38" t="s">
        <v>627</v>
      </c>
      <c r="B1049" s="3" t="s">
        <v>629</v>
      </c>
      <c r="C1049" s="4">
        <f>C1050</f>
        <v>70000</v>
      </c>
      <c r="D1049" s="11">
        <f>D1050</f>
        <v>0</v>
      </c>
      <c r="E1049" s="55">
        <f t="shared" si="25"/>
        <v>0</v>
      </c>
    </row>
    <row r="1050" spans="1:5" ht="18" customHeight="1">
      <c r="A1050" s="38" t="s">
        <v>628</v>
      </c>
      <c r="B1050" s="3" t="s">
        <v>630</v>
      </c>
      <c r="C1050" s="4">
        <v>70000</v>
      </c>
      <c r="D1050" s="11">
        <f>D1051+D1052</f>
        <v>0</v>
      </c>
      <c r="E1050" s="55">
        <f t="shared" si="25"/>
        <v>0</v>
      </c>
    </row>
    <row r="1051" spans="1:5" ht="15" customHeight="1">
      <c r="A1051" s="38" t="s">
        <v>631</v>
      </c>
      <c r="B1051" s="75" t="s">
        <v>650</v>
      </c>
      <c r="C1051" s="4">
        <v>0</v>
      </c>
      <c r="D1051" s="11">
        <v>0</v>
      </c>
      <c r="E1051" s="55" t="e">
        <f t="shared" si="25"/>
        <v>#DIV/0!</v>
      </c>
    </row>
    <row r="1052" spans="1:5" ht="15" customHeight="1">
      <c r="A1052" s="38" t="s">
        <v>634</v>
      </c>
      <c r="B1052" s="70" t="s">
        <v>651</v>
      </c>
      <c r="C1052" s="4">
        <v>0</v>
      </c>
      <c r="D1052" s="11">
        <v>0</v>
      </c>
      <c r="E1052" s="55" t="e">
        <f t="shared" si="25"/>
        <v>#DIV/0!</v>
      </c>
    </row>
    <row r="1053" spans="1:5" ht="25.5" customHeight="1">
      <c r="A1053" s="207" t="s">
        <v>1006</v>
      </c>
      <c r="B1053" s="208"/>
      <c r="C1053" s="5">
        <f aca="true" t="shared" si="26" ref="C1053:D1055">C1054</f>
        <v>0</v>
      </c>
      <c r="D1053" s="130">
        <f t="shared" si="26"/>
        <v>0</v>
      </c>
      <c r="E1053" s="55" t="e">
        <f t="shared" si="25"/>
        <v>#DIV/0!</v>
      </c>
    </row>
    <row r="1054" spans="1:5" ht="21" customHeight="1">
      <c r="A1054" s="38" t="s">
        <v>303</v>
      </c>
      <c r="B1054" s="66" t="s">
        <v>304</v>
      </c>
      <c r="C1054" s="4">
        <f t="shared" si="26"/>
        <v>0</v>
      </c>
      <c r="D1054" s="11">
        <f t="shared" si="26"/>
        <v>0</v>
      </c>
      <c r="E1054" s="55" t="e">
        <f t="shared" si="25"/>
        <v>#DIV/0!</v>
      </c>
    </row>
    <row r="1055" spans="1:5" ht="18" customHeight="1">
      <c r="A1055" s="38" t="s">
        <v>178</v>
      </c>
      <c r="B1055" s="3" t="s">
        <v>85</v>
      </c>
      <c r="C1055" s="4">
        <f t="shared" si="26"/>
        <v>0</v>
      </c>
      <c r="D1055" s="11">
        <f t="shared" si="26"/>
        <v>0</v>
      </c>
      <c r="E1055" s="55" t="e">
        <f t="shared" si="25"/>
        <v>#DIV/0!</v>
      </c>
    </row>
    <row r="1056" spans="1:5" ht="15" customHeight="1">
      <c r="A1056" s="38" t="s">
        <v>340</v>
      </c>
      <c r="B1056" s="70" t="s">
        <v>767</v>
      </c>
      <c r="C1056" s="4">
        <v>0</v>
      </c>
      <c r="D1056" s="11">
        <v>0</v>
      </c>
      <c r="E1056" s="55" t="e">
        <f t="shared" si="25"/>
        <v>#DIV/0!</v>
      </c>
    </row>
    <row r="1057" spans="1:5" ht="30" customHeight="1">
      <c r="A1057" s="213" t="s">
        <v>1007</v>
      </c>
      <c r="B1057" s="214"/>
      <c r="C1057" s="57">
        <f>C1058+C1078+C1089+C1100+C1115+C1127+C1138</f>
        <v>1315000</v>
      </c>
      <c r="D1057" s="127">
        <f>D1058+D1078+D1089+D1100+D1115+D1127+D1138</f>
        <v>368982.26</v>
      </c>
      <c r="E1057" s="55">
        <f t="shared" si="25"/>
        <v>28.059487452471483</v>
      </c>
    </row>
    <row r="1058" spans="1:5" ht="25.5" customHeight="1">
      <c r="A1058" s="207" t="s">
        <v>1008</v>
      </c>
      <c r="B1058" s="208"/>
      <c r="C1058" s="5">
        <f>C1066</f>
        <v>585000</v>
      </c>
      <c r="D1058" s="130">
        <f>D1066</f>
        <v>159364.38</v>
      </c>
      <c r="E1058" s="55">
        <f t="shared" si="25"/>
        <v>27.241774358974357</v>
      </c>
    </row>
    <row r="1059" spans="1:5" ht="25.5" customHeight="1">
      <c r="A1059" s="209" t="s">
        <v>1145</v>
      </c>
      <c r="B1059" s="210"/>
      <c r="C1059" s="58">
        <f>SUM(C1060:C1065)</f>
        <v>585000</v>
      </c>
      <c r="D1059" s="128">
        <f>SUM(D1060:D1065)</f>
        <v>159364.38</v>
      </c>
      <c r="E1059" s="55">
        <f t="shared" si="25"/>
        <v>27.241774358974357</v>
      </c>
    </row>
    <row r="1060" spans="1:5" ht="18" customHeight="1">
      <c r="A1060" s="211" t="s">
        <v>1054</v>
      </c>
      <c r="B1060" s="212"/>
      <c r="C1060" s="4">
        <v>585000</v>
      </c>
      <c r="D1060" s="11">
        <v>159364.38</v>
      </c>
      <c r="E1060" s="55">
        <f t="shared" si="25"/>
        <v>27.241774358974357</v>
      </c>
    </row>
    <row r="1061" spans="1:5" ht="18" customHeight="1">
      <c r="A1061" s="211" t="s">
        <v>1265</v>
      </c>
      <c r="B1061" s="212"/>
      <c r="C1061" s="4">
        <v>0</v>
      </c>
      <c r="D1061" s="11">
        <v>0</v>
      </c>
      <c r="E1061" s="55" t="e">
        <f t="shared" si="25"/>
        <v>#DIV/0!</v>
      </c>
    </row>
    <row r="1062" spans="1:5" ht="18" customHeight="1">
      <c r="A1062" s="211" t="s">
        <v>1266</v>
      </c>
      <c r="B1062" s="212"/>
      <c r="C1062" s="4">
        <v>0</v>
      </c>
      <c r="D1062" s="11">
        <v>0</v>
      </c>
      <c r="E1062" s="55" t="e">
        <f t="shared" si="25"/>
        <v>#DIV/0!</v>
      </c>
    </row>
    <row r="1063" spans="1:5" ht="18" customHeight="1">
      <c r="A1063" s="211" t="s">
        <v>1273</v>
      </c>
      <c r="B1063" s="212"/>
      <c r="C1063" s="4">
        <v>0</v>
      </c>
      <c r="D1063" s="11">
        <v>0</v>
      </c>
      <c r="E1063" s="55" t="e">
        <f t="shared" si="25"/>
        <v>#DIV/0!</v>
      </c>
    </row>
    <row r="1064" spans="1:5" ht="18" customHeight="1">
      <c r="A1064" s="211" t="s">
        <v>1274</v>
      </c>
      <c r="B1064" s="212"/>
      <c r="C1064" s="4">
        <v>0</v>
      </c>
      <c r="D1064" s="11">
        <v>0</v>
      </c>
      <c r="E1064" s="55" t="e">
        <f t="shared" si="25"/>
        <v>#DIV/0!</v>
      </c>
    </row>
    <row r="1065" spans="1:5" ht="18" customHeight="1">
      <c r="A1065" s="211" t="s">
        <v>1275</v>
      </c>
      <c r="B1065" s="212"/>
      <c r="C1065" s="4">
        <v>0</v>
      </c>
      <c r="D1065" s="11">
        <v>0</v>
      </c>
      <c r="E1065" s="55" t="e">
        <f t="shared" si="25"/>
        <v>#DIV/0!</v>
      </c>
    </row>
    <row r="1066" spans="1:5" ht="21" customHeight="1">
      <c r="A1066" s="38">
        <v>37</v>
      </c>
      <c r="B1066" s="70" t="s">
        <v>118</v>
      </c>
      <c r="C1066" s="4">
        <f>C1067</f>
        <v>585000</v>
      </c>
      <c r="D1066" s="11">
        <f>D1067</f>
        <v>159364.38</v>
      </c>
      <c r="E1066" s="55">
        <f t="shared" si="25"/>
        <v>27.241774358974357</v>
      </c>
    </row>
    <row r="1067" spans="1:5" ht="18" customHeight="1">
      <c r="A1067" s="38">
        <v>372</v>
      </c>
      <c r="B1067" s="70" t="s">
        <v>119</v>
      </c>
      <c r="C1067" s="4">
        <v>585000</v>
      </c>
      <c r="D1067" s="11">
        <f>D1068+D1071</f>
        <v>159364.38</v>
      </c>
      <c r="E1067" s="55">
        <f t="shared" si="25"/>
        <v>27.241774358974357</v>
      </c>
    </row>
    <row r="1068" spans="1:5" ht="15" customHeight="1">
      <c r="A1068" s="38">
        <v>3721</v>
      </c>
      <c r="B1068" s="70" t="s">
        <v>120</v>
      </c>
      <c r="C1068" s="4">
        <f>SUM(C1069:C1070)</f>
        <v>0</v>
      </c>
      <c r="D1068" s="11">
        <f>SUM(D1069:D1070)</f>
        <v>131000</v>
      </c>
      <c r="E1068" s="55" t="e">
        <f t="shared" si="25"/>
        <v>#DIV/0!</v>
      </c>
    </row>
    <row r="1069" spans="1:5" ht="13.5" customHeight="1">
      <c r="A1069" s="38"/>
      <c r="B1069" s="70" t="s">
        <v>121</v>
      </c>
      <c r="C1069" s="4">
        <v>0</v>
      </c>
      <c r="D1069" s="11">
        <v>6000</v>
      </c>
      <c r="E1069" s="55" t="e">
        <f t="shared" si="25"/>
        <v>#DIV/0!</v>
      </c>
    </row>
    <row r="1070" spans="1:5" ht="13.5" customHeight="1">
      <c r="A1070" s="38"/>
      <c r="B1070" s="70" t="s">
        <v>136</v>
      </c>
      <c r="C1070" s="4">
        <v>0</v>
      </c>
      <c r="D1070" s="11">
        <v>125000</v>
      </c>
      <c r="E1070" s="55" t="e">
        <f t="shared" si="25"/>
        <v>#DIV/0!</v>
      </c>
    </row>
    <row r="1071" spans="1:5" ht="15" customHeight="1">
      <c r="A1071" s="38">
        <v>3722</v>
      </c>
      <c r="B1071" s="70" t="s">
        <v>122</v>
      </c>
      <c r="C1071" s="4">
        <f>C1072+C1073+C1074+C1075+C1076+C1077</f>
        <v>0</v>
      </c>
      <c r="D1071" s="11">
        <f>D1072+D1073+D1074+D1075+D1076+D1077</f>
        <v>28364.38</v>
      </c>
      <c r="E1071" s="55" t="e">
        <f t="shared" si="25"/>
        <v>#DIV/0!</v>
      </c>
    </row>
    <row r="1072" spans="1:5" ht="13.5" customHeight="1">
      <c r="A1072" s="70"/>
      <c r="B1072" s="70" t="s">
        <v>123</v>
      </c>
      <c r="C1072" s="4">
        <v>0</v>
      </c>
      <c r="D1072" s="11">
        <v>0</v>
      </c>
      <c r="E1072" s="55" t="e">
        <f t="shared" si="25"/>
        <v>#DIV/0!</v>
      </c>
    </row>
    <row r="1073" spans="1:5" ht="13.5" customHeight="1">
      <c r="A1073" s="70"/>
      <c r="B1073" s="70" t="s">
        <v>69</v>
      </c>
      <c r="C1073" s="4">
        <v>0</v>
      </c>
      <c r="D1073" s="11">
        <v>0</v>
      </c>
      <c r="E1073" s="55" t="e">
        <f t="shared" si="25"/>
        <v>#DIV/0!</v>
      </c>
    </row>
    <row r="1074" spans="1:5" ht="13.5" customHeight="1">
      <c r="A1074" s="70"/>
      <c r="B1074" s="70" t="s">
        <v>124</v>
      </c>
      <c r="C1074" s="4">
        <v>0</v>
      </c>
      <c r="D1074" s="11">
        <v>0</v>
      </c>
      <c r="E1074" s="55" t="e">
        <f t="shared" si="25"/>
        <v>#DIV/0!</v>
      </c>
    </row>
    <row r="1075" spans="1:5" ht="13.5" customHeight="1">
      <c r="A1075" s="70"/>
      <c r="B1075" s="70" t="s">
        <v>125</v>
      </c>
      <c r="C1075" s="4">
        <v>0</v>
      </c>
      <c r="D1075" s="11">
        <v>0</v>
      </c>
      <c r="E1075" s="55" t="e">
        <f t="shared" si="25"/>
        <v>#DIV/0!</v>
      </c>
    </row>
    <row r="1076" spans="1:5" ht="13.5" customHeight="1">
      <c r="A1076" s="70"/>
      <c r="B1076" s="70" t="s">
        <v>575</v>
      </c>
      <c r="C1076" s="4">
        <v>0</v>
      </c>
      <c r="D1076" s="11">
        <v>0</v>
      </c>
      <c r="E1076" s="55" t="e">
        <f t="shared" si="25"/>
        <v>#DIV/0!</v>
      </c>
    </row>
    <row r="1077" spans="1:5" ht="13.5" customHeight="1">
      <c r="A1077" s="70"/>
      <c r="B1077" s="70" t="s">
        <v>126</v>
      </c>
      <c r="C1077" s="4">
        <v>0</v>
      </c>
      <c r="D1077" s="11">
        <v>28364.38</v>
      </c>
      <c r="E1077" s="55" t="e">
        <f t="shared" si="25"/>
        <v>#DIV/0!</v>
      </c>
    </row>
    <row r="1078" spans="1:5" ht="25.5" customHeight="1">
      <c r="A1078" s="207" t="s">
        <v>1009</v>
      </c>
      <c r="B1078" s="208"/>
      <c r="C1078" s="5">
        <f>C1086</f>
        <v>40000</v>
      </c>
      <c r="D1078" s="130">
        <f>D1086</f>
        <v>40000</v>
      </c>
      <c r="E1078" s="55">
        <f t="shared" si="25"/>
        <v>100</v>
      </c>
    </row>
    <row r="1079" spans="1:5" ht="25.5" customHeight="1">
      <c r="A1079" s="209" t="s">
        <v>1146</v>
      </c>
      <c r="B1079" s="210"/>
      <c r="C1079" s="58">
        <f>SUM(C1080:C1085)</f>
        <v>40000</v>
      </c>
      <c r="D1079" s="128">
        <f>SUM(D1080:D1085)</f>
        <v>40000</v>
      </c>
      <c r="E1079" s="55">
        <f t="shared" si="25"/>
        <v>100</v>
      </c>
    </row>
    <row r="1080" spans="1:5" ht="18" customHeight="1">
      <c r="A1080" s="211" t="s">
        <v>1054</v>
      </c>
      <c r="B1080" s="212"/>
      <c r="C1080" s="4">
        <v>40000</v>
      </c>
      <c r="D1080" s="11">
        <v>40000</v>
      </c>
      <c r="E1080" s="55">
        <f t="shared" si="25"/>
        <v>100</v>
      </c>
    </row>
    <row r="1081" spans="1:5" ht="18" customHeight="1">
      <c r="A1081" s="211" t="s">
        <v>1265</v>
      </c>
      <c r="B1081" s="212"/>
      <c r="C1081" s="4">
        <v>0</v>
      </c>
      <c r="D1081" s="11">
        <v>0</v>
      </c>
      <c r="E1081" s="55" t="e">
        <f t="shared" si="25"/>
        <v>#DIV/0!</v>
      </c>
    </row>
    <row r="1082" spans="1:5" ht="18" customHeight="1">
      <c r="A1082" s="211" t="s">
        <v>1266</v>
      </c>
      <c r="B1082" s="212"/>
      <c r="C1082" s="4">
        <v>0</v>
      </c>
      <c r="D1082" s="11">
        <v>0</v>
      </c>
      <c r="E1082" s="55" t="e">
        <f t="shared" si="25"/>
        <v>#DIV/0!</v>
      </c>
    </row>
    <row r="1083" spans="1:5" ht="18" customHeight="1">
      <c r="A1083" s="211" t="s">
        <v>1273</v>
      </c>
      <c r="B1083" s="212"/>
      <c r="C1083" s="4">
        <v>0</v>
      </c>
      <c r="D1083" s="11">
        <v>0</v>
      </c>
      <c r="E1083" s="55" t="e">
        <f t="shared" si="25"/>
        <v>#DIV/0!</v>
      </c>
    </row>
    <row r="1084" spans="1:5" ht="18" customHeight="1">
      <c r="A1084" s="211" t="s">
        <v>1274</v>
      </c>
      <c r="B1084" s="212"/>
      <c r="C1084" s="4">
        <v>0</v>
      </c>
      <c r="D1084" s="11">
        <v>0</v>
      </c>
      <c r="E1084" s="55" t="e">
        <f t="shared" si="25"/>
        <v>#DIV/0!</v>
      </c>
    </row>
    <row r="1085" spans="1:5" ht="18" customHeight="1">
      <c r="A1085" s="211" t="s">
        <v>1275</v>
      </c>
      <c r="B1085" s="212"/>
      <c r="C1085" s="4">
        <v>0</v>
      </c>
      <c r="D1085" s="11">
        <v>0</v>
      </c>
      <c r="E1085" s="55" t="e">
        <f t="shared" si="25"/>
        <v>#DIV/0!</v>
      </c>
    </row>
    <row r="1086" spans="1:5" ht="21" customHeight="1">
      <c r="A1086" s="38" t="s">
        <v>627</v>
      </c>
      <c r="B1086" s="3" t="s">
        <v>629</v>
      </c>
      <c r="C1086" s="4">
        <f>C1087</f>
        <v>40000</v>
      </c>
      <c r="D1086" s="11">
        <f>D1087</f>
        <v>40000</v>
      </c>
      <c r="E1086" s="55">
        <f t="shared" si="25"/>
        <v>100</v>
      </c>
    </row>
    <row r="1087" spans="1:5" ht="18" customHeight="1">
      <c r="A1087" s="38" t="s">
        <v>646</v>
      </c>
      <c r="B1087" s="3" t="s">
        <v>647</v>
      </c>
      <c r="C1087" s="4">
        <v>40000</v>
      </c>
      <c r="D1087" s="11">
        <f>D1088</f>
        <v>40000</v>
      </c>
      <c r="E1087" s="55">
        <f t="shared" si="25"/>
        <v>100</v>
      </c>
    </row>
    <row r="1088" spans="1:5" ht="15" customHeight="1">
      <c r="A1088" s="38" t="s">
        <v>648</v>
      </c>
      <c r="B1088" s="75" t="s">
        <v>649</v>
      </c>
      <c r="C1088" s="4">
        <v>0</v>
      </c>
      <c r="D1088" s="11">
        <v>40000</v>
      </c>
      <c r="E1088" s="55" t="e">
        <f t="shared" si="25"/>
        <v>#DIV/0!</v>
      </c>
    </row>
    <row r="1089" spans="1:5" ht="25.5" customHeight="1">
      <c r="A1089" s="207" t="s">
        <v>1010</v>
      </c>
      <c r="B1089" s="208"/>
      <c r="C1089" s="5">
        <f>C1097</f>
        <v>200000</v>
      </c>
      <c r="D1089" s="130">
        <f>D1097</f>
        <v>47000</v>
      </c>
      <c r="E1089" s="55">
        <f t="shared" si="25"/>
        <v>23.5</v>
      </c>
    </row>
    <row r="1090" spans="1:5" ht="25.5" customHeight="1">
      <c r="A1090" s="209" t="s">
        <v>1147</v>
      </c>
      <c r="B1090" s="210"/>
      <c r="C1090" s="58">
        <f>SUM(C1091:C1096)</f>
        <v>200000</v>
      </c>
      <c r="D1090" s="128">
        <f>SUM(D1091:D1096)</f>
        <v>47000</v>
      </c>
      <c r="E1090" s="55">
        <f t="shared" si="25"/>
        <v>23.5</v>
      </c>
    </row>
    <row r="1091" spans="1:5" ht="18" customHeight="1">
      <c r="A1091" s="211" t="s">
        <v>1054</v>
      </c>
      <c r="B1091" s="212"/>
      <c r="C1091" s="4">
        <v>200000</v>
      </c>
      <c r="D1091" s="11">
        <v>47000</v>
      </c>
      <c r="E1091" s="55">
        <f t="shared" si="25"/>
        <v>23.5</v>
      </c>
    </row>
    <row r="1092" spans="1:5" ht="18" customHeight="1">
      <c r="A1092" s="211" t="s">
        <v>1265</v>
      </c>
      <c r="B1092" s="212"/>
      <c r="C1092" s="4">
        <v>0</v>
      </c>
      <c r="D1092" s="11">
        <v>0</v>
      </c>
      <c r="E1092" s="55" t="e">
        <f t="shared" si="25"/>
        <v>#DIV/0!</v>
      </c>
    </row>
    <row r="1093" spans="1:5" ht="18" customHeight="1">
      <c r="A1093" s="211" t="s">
        <v>1266</v>
      </c>
      <c r="B1093" s="212"/>
      <c r="C1093" s="4">
        <v>0</v>
      </c>
      <c r="D1093" s="11">
        <v>0</v>
      </c>
      <c r="E1093" s="55" t="e">
        <f t="shared" si="25"/>
        <v>#DIV/0!</v>
      </c>
    </row>
    <row r="1094" spans="1:5" ht="18" customHeight="1">
      <c r="A1094" s="211" t="s">
        <v>1273</v>
      </c>
      <c r="B1094" s="212"/>
      <c r="C1094" s="4">
        <v>0</v>
      </c>
      <c r="D1094" s="11">
        <v>0</v>
      </c>
      <c r="E1094" s="55" t="e">
        <f t="shared" si="25"/>
        <v>#DIV/0!</v>
      </c>
    </row>
    <row r="1095" spans="1:5" ht="18" customHeight="1">
      <c r="A1095" s="211" t="s">
        <v>1274</v>
      </c>
      <c r="B1095" s="212"/>
      <c r="C1095" s="4">
        <v>0</v>
      </c>
      <c r="D1095" s="11">
        <v>0</v>
      </c>
      <c r="E1095" s="55" t="e">
        <f t="shared" si="25"/>
        <v>#DIV/0!</v>
      </c>
    </row>
    <row r="1096" spans="1:5" ht="18" customHeight="1">
      <c r="A1096" s="211" t="s">
        <v>1275</v>
      </c>
      <c r="B1096" s="212"/>
      <c r="C1096" s="4">
        <v>0</v>
      </c>
      <c r="D1096" s="11">
        <v>0</v>
      </c>
      <c r="E1096" s="55" t="e">
        <f t="shared" si="25"/>
        <v>#DIV/0!</v>
      </c>
    </row>
    <row r="1097" spans="1:5" ht="21" customHeight="1">
      <c r="A1097" s="38">
        <v>37</v>
      </c>
      <c r="B1097" s="70" t="s">
        <v>118</v>
      </c>
      <c r="C1097" s="4">
        <f>C1098</f>
        <v>200000</v>
      </c>
      <c r="D1097" s="11">
        <f>D1098</f>
        <v>47000</v>
      </c>
      <c r="E1097" s="55">
        <f aca="true" t="shared" si="27" ref="E1097:E1160">D1097/C1097*100</f>
        <v>23.5</v>
      </c>
    </row>
    <row r="1098" spans="1:5" ht="18" customHeight="1">
      <c r="A1098" s="38">
        <v>372</v>
      </c>
      <c r="B1098" s="70" t="s">
        <v>119</v>
      </c>
      <c r="C1098" s="4">
        <v>200000</v>
      </c>
      <c r="D1098" s="11">
        <f>D1099</f>
        <v>47000</v>
      </c>
      <c r="E1098" s="55">
        <f t="shared" si="27"/>
        <v>23.5</v>
      </c>
    </row>
    <row r="1099" spans="1:5" ht="15" customHeight="1">
      <c r="A1099" s="38">
        <v>3721</v>
      </c>
      <c r="B1099" s="70" t="s">
        <v>127</v>
      </c>
      <c r="C1099" s="4">
        <v>0</v>
      </c>
      <c r="D1099" s="11">
        <v>47000</v>
      </c>
      <c r="E1099" s="55" t="e">
        <f t="shared" si="27"/>
        <v>#DIV/0!</v>
      </c>
    </row>
    <row r="1100" spans="1:5" ht="25.5" customHeight="1">
      <c r="A1100" s="219" t="s">
        <v>1287</v>
      </c>
      <c r="B1100" s="208"/>
      <c r="C1100" s="5">
        <f>C1108</f>
        <v>140000</v>
      </c>
      <c r="D1100" s="130">
        <f>D1108</f>
        <v>0</v>
      </c>
      <c r="E1100" s="55">
        <f t="shared" si="27"/>
        <v>0</v>
      </c>
    </row>
    <row r="1101" spans="1:5" ht="25.5" customHeight="1">
      <c r="A1101" s="209" t="s">
        <v>1148</v>
      </c>
      <c r="B1101" s="210"/>
      <c r="C1101" s="58">
        <f>SUM(C1102:C1107)</f>
        <v>140000</v>
      </c>
      <c r="D1101" s="128">
        <f>SUM(D1102:D1107)</f>
        <v>0</v>
      </c>
      <c r="E1101" s="55">
        <f t="shared" si="27"/>
        <v>0</v>
      </c>
    </row>
    <row r="1102" spans="1:5" ht="18" customHeight="1">
      <c r="A1102" s="211" t="s">
        <v>1054</v>
      </c>
      <c r="B1102" s="212"/>
      <c r="C1102" s="4">
        <v>140000</v>
      </c>
      <c r="D1102" s="11">
        <v>0</v>
      </c>
      <c r="E1102" s="55">
        <f t="shared" si="27"/>
        <v>0</v>
      </c>
    </row>
    <row r="1103" spans="1:5" ht="18" customHeight="1">
      <c r="A1103" s="211" t="s">
        <v>1265</v>
      </c>
      <c r="B1103" s="212"/>
      <c r="C1103" s="4">
        <v>0</v>
      </c>
      <c r="D1103" s="11">
        <v>0</v>
      </c>
      <c r="E1103" s="55" t="e">
        <f t="shared" si="27"/>
        <v>#DIV/0!</v>
      </c>
    </row>
    <row r="1104" spans="1:5" ht="18" customHeight="1">
      <c r="A1104" s="211" t="s">
        <v>1266</v>
      </c>
      <c r="B1104" s="212"/>
      <c r="C1104" s="4">
        <v>0</v>
      </c>
      <c r="D1104" s="11">
        <v>0</v>
      </c>
      <c r="E1104" s="55" t="e">
        <f t="shared" si="27"/>
        <v>#DIV/0!</v>
      </c>
    </row>
    <row r="1105" spans="1:5" ht="18" customHeight="1">
      <c r="A1105" s="211" t="s">
        <v>1273</v>
      </c>
      <c r="B1105" s="212"/>
      <c r="C1105" s="4">
        <v>0</v>
      </c>
      <c r="D1105" s="11">
        <v>0</v>
      </c>
      <c r="E1105" s="55" t="e">
        <f t="shared" si="27"/>
        <v>#DIV/0!</v>
      </c>
    </row>
    <row r="1106" spans="1:5" ht="18" customHeight="1">
      <c r="A1106" s="211" t="s">
        <v>1274</v>
      </c>
      <c r="B1106" s="212"/>
      <c r="C1106" s="4">
        <v>0</v>
      </c>
      <c r="D1106" s="11">
        <v>0</v>
      </c>
      <c r="E1106" s="55" t="e">
        <f t="shared" si="27"/>
        <v>#DIV/0!</v>
      </c>
    </row>
    <row r="1107" spans="1:5" ht="18" customHeight="1">
      <c r="A1107" s="211" t="s">
        <v>1275</v>
      </c>
      <c r="B1107" s="212"/>
      <c r="C1107" s="4">
        <v>0</v>
      </c>
      <c r="D1107" s="11">
        <v>0</v>
      </c>
      <c r="E1107" s="55" t="e">
        <f t="shared" si="27"/>
        <v>#DIV/0!</v>
      </c>
    </row>
    <row r="1108" spans="1:5" ht="21" customHeight="1">
      <c r="A1108" s="38">
        <v>38</v>
      </c>
      <c r="B1108" s="66" t="s">
        <v>569</v>
      </c>
      <c r="C1108" s="4">
        <f>C1109</f>
        <v>140000</v>
      </c>
      <c r="D1108" s="11">
        <f>D1109</f>
        <v>0</v>
      </c>
      <c r="E1108" s="55">
        <f t="shared" si="27"/>
        <v>0</v>
      </c>
    </row>
    <row r="1109" spans="1:5" ht="18" customHeight="1">
      <c r="A1109" s="38">
        <v>381</v>
      </c>
      <c r="B1109" s="70" t="s">
        <v>68</v>
      </c>
      <c r="C1109" s="4">
        <v>140000</v>
      </c>
      <c r="D1109" s="11">
        <f>D1110</f>
        <v>0</v>
      </c>
      <c r="E1109" s="55">
        <f t="shared" si="27"/>
        <v>0</v>
      </c>
    </row>
    <row r="1110" spans="1:5" ht="15" customHeight="1">
      <c r="A1110" s="38">
        <v>3811</v>
      </c>
      <c r="B1110" s="70" t="s">
        <v>70</v>
      </c>
      <c r="C1110" s="4">
        <f>SUM(C1111:C1113)</f>
        <v>0</v>
      </c>
      <c r="D1110" s="11">
        <f>SUM(D1111:D1114)</f>
        <v>0</v>
      </c>
      <c r="E1110" s="55" t="e">
        <f t="shared" si="27"/>
        <v>#DIV/0!</v>
      </c>
    </row>
    <row r="1111" spans="1:5" ht="13.5" customHeight="1">
      <c r="A1111" s="72"/>
      <c r="B1111" s="75" t="s">
        <v>725</v>
      </c>
      <c r="C1111" s="4">
        <v>0</v>
      </c>
      <c r="D1111" s="11">
        <v>0</v>
      </c>
      <c r="E1111" s="55" t="e">
        <f t="shared" si="27"/>
        <v>#DIV/0!</v>
      </c>
    </row>
    <row r="1112" spans="1:5" ht="13.5" customHeight="1">
      <c r="A1112" s="72"/>
      <c r="B1112" s="75" t="s">
        <v>726</v>
      </c>
      <c r="C1112" s="4">
        <v>0</v>
      </c>
      <c r="D1112" s="11">
        <v>0</v>
      </c>
      <c r="E1112" s="55" t="e">
        <f t="shared" si="27"/>
        <v>#DIV/0!</v>
      </c>
    </row>
    <row r="1113" spans="1:5" ht="13.5" customHeight="1">
      <c r="A1113" s="76"/>
      <c r="B1113" s="75" t="s">
        <v>1149</v>
      </c>
      <c r="C1113" s="4">
        <v>0</v>
      </c>
      <c r="D1113" s="11">
        <v>0</v>
      </c>
      <c r="E1113" s="55" t="e">
        <f t="shared" si="27"/>
        <v>#DIV/0!</v>
      </c>
    </row>
    <row r="1114" spans="1:5" ht="13.5" customHeight="1">
      <c r="A1114" s="76"/>
      <c r="B1114" s="75" t="s">
        <v>1150</v>
      </c>
      <c r="C1114" s="4">
        <v>0</v>
      </c>
      <c r="D1114" s="11">
        <v>0</v>
      </c>
      <c r="E1114" s="55" t="e">
        <f t="shared" si="27"/>
        <v>#DIV/0!</v>
      </c>
    </row>
    <row r="1115" spans="1:5" ht="25.5" customHeight="1">
      <c r="A1115" s="207" t="s">
        <v>1011</v>
      </c>
      <c r="B1115" s="208"/>
      <c r="C1115" s="5">
        <f>C1123</f>
        <v>20000</v>
      </c>
      <c r="D1115" s="130">
        <f>D1123</f>
        <v>0</v>
      </c>
      <c r="E1115" s="55">
        <f t="shared" si="27"/>
        <v>0</v>
      </c>
    </row>
    <row r="1116" spans="1:5" ht="25.5" customHeight="1">
      <c r="A1116" s="209" t="s">
        <v>1152</v>
      </c>
      <c r="B1116" s="210"/>
      <c r="C1116" s="58">
        <f>SUM(C1117:C1122)</f>
        <v>20000</v>
      </c>
      <c r="D1116" s="128">
        <f>SUM(D1117:D1122)</f>
        <v>0</v>
      </c>
      <c r="E1116" s="55">
        <f t="shared" si="27"/>
        <v>0</v>
      </c>
    </row>
    <row r="1117" spans="1:5" ht="18" customHeight="1">
      <c r="A1117" s="211" t="s">
        <v>1054</v>
      </c>
      <c r="B1117" s="212"/>
      <c r="C1117" s="4">
        <v>10000</v>
      </c>
      <c r="D1117" s="11">
        <v>0</v>
      </c>
      <c r="E1117" s="55">
        <f t="shared" si="27"/>
        <v>0</v>
      </c>
    </row>
    <row r="1118" spans="1:5" ht="18" customHeight="1">
      <c r="A1118" s="211" t="s">
        <v>1265</v>
      </c>
      <c r="B1118" s="212"/>
      <c r="C1118" s="4">
        <v>0</v>
      </c>
      <c r="D1118" s="11">
        <v>0</v>
      </c>
      <c r="E1118" s="55" t="e">
        <f t="shared" si="27"/>
        <v>#DIV/0!</v>
      </c>
    </row>
    <row r="1119" spans="1:5" ht="18" customHeight="1">
      <c r="A1119" s="211" t="s">
        <v>1266</v>
      </c>
      <c r="B1119" s="212"/>
      <c r="C1119" s="4">
        <v>0</v>
      </c>
      <c r="D1119" s="11">
        <v>0</v>
      </c>
      <c r="E1119" s="55" t="e">
        <f t="shared" si="27"/>
        <v>#DIV/0!</v>
      </c>
    </row>
    <row r="1120" spans="1:5" ht="18" customHeight="1">
      <c r="A1120" s="211" t="s">
        <v>1273</v>
      </c>
      <c r="B1120" s="212"/>
      <c r="C1120" s="4">
        <v>10000</v>
      </c>
      <c r="D1120" s="11">
        <v>0</v>
      </c>
      <c r="E1120" s="55">
        <f t="shared" si="27"/>
        <v>0</v>
      </c>
    </row>
    <row r="1121" spans="1:5" ht="18" customHeight="1">
      <c r="A1121" s="211" t="s">
        <v>1274</v>
      </c>
      <c r="B1121" s="212"/>
      <c r="C1121" s="4">
        <v>0</v>
      </c>
      <c r="D1121" s="11">
        <v>0</v>
      </c>
      <c r="E1121" s="55" t="e">
        <f t="shared" si="27"/>
        <v>#DIV/0!</v>
      </c>
    </row>
    <row r="1122" spans="1:5" ht="18" customHeight="1">
      <c r="A1122" s="211" t="s">
        <v>1275</v>
      </c>
      <c r="B1122" s="212"/>
      <c r="C1122" s="4">
        <v>0</v>
      </c>
      <c r="D1122" s="11">
        <v>0</v>
      </c>
      <c r="E1122" s="55" t="e">
        <f t="shared" si="27"/>
        <v>#DIV/0!</v>
      </c>
    </row>
    <row r="1123" spans="1:5" ht="21" customHeight="1">
      <c r="A1123" s="38">
        <v>37</v>
      </c>
      <c r="B1123" s="70" t="s">
        <v>118</v>
      </c>
      <c r="C1123" s="4">
        <f aca="true" t="shared" si="28" ref="C1123:D1125">C1124</f>
        <v>20000</v>
      </c>
      <c r="D1123" s="11">
        <f t="shared" si="28"/>
        <v>0</v>
      </c>
      <c r="E1123" s="55">
        <f t="shared" si="27"/>
        <v>0</v>
      </c>
    </row>
    <row r="1124" spans="1:5" ht="18" customHeight="1">
      <c r="A1124" s="38">
        <v>372</v>
      </c>
      <c r="B1124" s="70" t="s">
        <v>119</v>
      </c>
      <c r="C1124" s="4">
        <v>20000</v>
      </c>
      <c r="D1124" s="11">
        <f t="shared" si="28"/>
        <v>0</v>
      </c>
      <c r="E1124" s="55">
        <f t="shared" si="27"/>
        <v>0</v>
      </c>
    </row>
    <row r="1125" spans="1:5" ht="15" customHeight="1">
      <c r="A1125" s="38">
        <v>3722</v>
      </c>
      <c r="B1125" s="70" t="s">
        <v>122</v>
      </c>
      <c r="C1125" s="4">
        <f t="shared" si="28"/>
        <v>0</v>
      </c>
      <c r="D1125" s="11">
        <f t="shared" si="28"/>
        <v>0</v>
      </c>
      <c r="E1125" s="55" t="e">
        <f t="shared" si="27"/>
        <v>#DIV/0!</v>
      </c>
    </row>
    <row r="1126" spans="1:5" ht="13.5" customHeight="1">
      <c r="A1126" s="70"/>
      <c r="B1126" s="70" t="s">
        <v>128</v>
      </c>
      <c r="C1126" s="4">
        <v>0</v>
      </c>
      <c r="D1126" s="11">
        <v>0</v>
      </c>
      <c r="E1126" s="55" t="e">
        <f t="shared" si="27"/>
        <v>#DIV/0!</v>
      </c>
    </row>
    <row r="1127" spans="1:5" ht="25.5" customHeight="1">
      <c r="A1127" s="207" t="s">
        <v>1012</v>
      </c>
      <c r="B1127" s="208"/>
      <c r="C1127" s="5">
        <f>C1135</f>
        <v>230000</v>
      </c>
      <c r="D1127" s="130">
        <f>D1135</f>
        <v>122617.88</v>
      </c>
      <c r="E1127" s="55">
        <f t="shared" si="27"/>
        <v>53.31212173913043</v>
      </c>
    </row>
    <row r="1128" spans="1:5" ht="25.5" customHeight="1">
      <c r="A1128" s="209" t="s">
        <v>1151</v>
      </c>
      <c r="B1128" s="210"/>
      <c r="C1128" s="58">
        <f>SUM(C1129:C1134)</f>
        <v>230000</v>
      </c>
      <c r="D1128" s="128">
        <f>SUM(D1129:D1134)</f>
        <v>122617.88</v>
      </c>
      <c r="E1128" s="55">
        <f t="shared" si="27"/>
        <v>53.31212173913043</v>
      </c>
    </row>
    <row r="1129" spans="1:5" ht="18" customHeight="1">
      <c r="A1129" s="211" t="s">
        <v>1054</v>
      </c>
      <c r="B1129" s="212"/>
      <c r="C1129" s="4">
        <v>230000</v>
      </c>
      <c r="D1129" s="11">
        <v>122617.88</v>
      </c>
      <c r="E1129" s="55">
        <f t="shared" si="27"/>
        <v>53.31212173913043</v>
      </c>
    </row>
    <row r="1130" spans="1:5" ht="18" customHeight="1">
      <c r="A1130" s="211" t="s">
        <v>1265</v>
      </c>
      <c r="B1130" s="212"/>
      <c r="C1130" s="4">
        <v>0</v>
      </c>
      <c r="D1130" s="11">
        <v>0</v>
      </c>
      <c r="E1130" s="55" t="e">
        <f t="shared" si="27"/>
        <v>#DIV/0!</v>
      </c>
    </row>
    <row r="1131" spans="1:5" ht="18" customHeight="1">
      <c r="A1131" s="211" t="s">
        <v>1266</v>
      </c>
      <c r="B1131" s="212"/>
      <c r="C1131" s="4">
        <v>0</v>
      </c>
      <c r="D1131" s="11">
        <v>0</v>
      </c>
      <c r="E1131" s="55" t="e">
        <f t="shared" si="27"/>
        <v>#DIV/0!</v>
      </c>
    </row>
    <row r="1132" spans="1:5" ht="18" customHeight="1">
      <c r="A1132" s="211" t="s">
        <v>1273</v>
      </c>
      <c r="B1132" s="212"/>
      <c r="C1132" s="4">
        <v>0</v>
      </c>
      <c r="D1132" s="11">
        <v>0</v>
      </c>
      <c r="E1132" s="55" t="e">
        <f t="shared" si="27"/>
        <v>#DIV/0!</v>
      </c>
    </row>
    <row r="1133" spans="1:5" ht="18" customHeight="1">
      <c r="A1133" s="211" t="s">
        <v>1274</v>
      </c>
      <c r="B1133" s="212"/>
      <c r="C1133" s="4">
        <v>0</v>
      </c>
      <c r="D1133" s="11">
        <v>0</v>
      </c>
      <c r="E1133" s="55" t="e">
        <f t="shared" si="27"/>
        <v>#DIV/0!</v>
      </c>
    </row>
    <row r="1134" spans="1:5" ht="18" customHeight="1">
      <c r="A1134" s="211" t="s">
        <v>1275</v>
      </c>
      <c r="B1134" s="212"/>
      <c r="C1134" s="4">
        <v>0</v>
      </c>
      <c r="D1134" s="11">
        <v>0</v>
      </c>
      <c r="E1134" s="55" t="e">
        <f t="shared" si="27"/>
        <v>#DIV/0!</v>
      </c>
    </row>
    <row r="1135" spans="1:5" ht="21" customHeight="1">
      <c r="A1135" s="38">
        <v>38</v>
      </c>
      <c r="B1135" s="66" t="s">
        <v>569</v>
      </c>
      <c r="C1135" s="4">
        <f>C1136</f>
        <v>230000</v>
      </c>
      <c r="D1135" s="11">
        <f>D1136</f>
        <v>122617.88</v>
      </c>
      <c r="E1135" s="55">
        <f t="shared" si="27"/>
        <v>53.31212173913043</v>
      </c>
    </row>
    <row r="1136" spans="1:5" ht="18" customHeight="1">
      <c r="A1136" s="38">
        <v>381</v>
      </c>
      <c r="B1136" s="70" t="s">
        <v>68</v>
      </c>
      <c r="C1136" s="4">
        <v>230000</v>
      </c>
      <c r="D1136" s="11">
        <f>D1137</f>
        <v>122617.88</v>
      </c>
      <c r="E1136" s="55">
        <f t="shared" si="27"/>
        <v>53.31212173913043</v>
      </c>
    </row>
    <row r="1137" spans="1:5" ht="15" customHeight="1">
      <c r="A1137" s="38">
        <v>3811</v>
      </c>
      <c r="B1137" s="70" t="s">
        <v>727</v>
      </c>
      <c r="C1137" s="4">
        <v>0</v>
      </c>
      <c r="D1137" s="11">
        <v>122617.88</v>
      </c>
      <c r="E1137" s="55" t="e">
        <f t="shared" si="27"/>
        <v>#DIV/0!</v>
      </c>
    </row>
    <row r="1138" spans="1:5" ht="25.5" customHeight="1">
      <c r="A1138" s="207" t="s">
        <v>1013</v>
      </c>
      <c r="B1138" s="208"/>
      <c r="C1138" s="5">
        <f>C1146</f>
        <v>100000</v>
      </c>
      <c r="D1138" s="130">
        <f>D1146</f>
        <v>0</v>
      </c>
      <c r="E1138" s="55">
        <f t="shared" si="27"/>
        <v>0</v>
      </c>
    </row>
    <row r="1139" spans="1:5" ht="25.5" customHeight="1">
      <c r="A1139" s="209" t="s">
        <v>1153</v>
      </c>
      <c r="B1139" s="210"/>
      <c r="C1139" s="58">
        <f>SUM(C1140:C1145)</f>
        <v>100000</v>
      </c>
      <c r="D1139" s="128">
        <f>SUM(D1140:D1145)</f>
        <v>0</v>
      </c>
      <c r="E1139" s="55">
        <f t="shared" si="27"/>
        <v>0</v>
      </c>
    </row>
    <row r="1140" spans="1:5" ht="18" customHeight="1">
      <c r="A1140" s="211" t="s">
        <v>1054</v>
      </c>
      <c r="B1140" s="212"/>
      <c r="C1140" s="4">
        <v>0</v>
      </c>
      <c r="D1140" s="11">
        <v>0</v>
      </c>
      <c r="E1140" s="55" t="e">
        <f t="shared" si="27"/>
        <v>#DIV/0!</v>
      </c>
    </row>
    <row r="1141" spans="1:5" ht="18" customHeight="1">
      <c r="A1141" s="211" t="s">
        <v>1265</v>
      </c>
      <c r="B1141" s="212"/>
      <c r="C1141" s="4">
        <v>0</v>
      </c>
      <c r="D1141" s="11">
        <v>0</v>
      </c>
      <c r="E1141" s="55" t="e">
        <f t="shared" si="27"/>
        <v>#DIV/0!</v>
      </c>
    </row>
    <row r="1142" spans="1:5" ht="18" customHeight="1">
      <c r="A1142" s="211" t="s">
        <v>1266</v>
      </c>
      <c r="B1142" s="212"/>
      <c r="C1142" s="4">
        <v>100000</v>
      </c>
      <c r="D1142" s="11">
        <v>0</v>
      </c>
      <c r="E1142" s="55">
        <f t="shared" si="27"/>
        <v>0</v>
      </c>
    </row>
    <row r="1143" spans="1:5" ht="18" customHeight="1">
      <c r="A1143" s="211" t="s">
        <v>1273</v>
      </c>
      <c r="B1143" s="212"/>
      <c r="C1143" s="4">
        <v>0</v>
      </c>
      <c r="D1143" s="11">
        <v>0</v>
      </c>
      <c r="E1143" s="55" t="e">
        <f t="shared" si="27"/>
        <v>#DIV/0!</v>
      </c>
    </row>
    <row r="1144" spans="1:5" ht="18" customHeight="1">
      <c r="A1144" s="211" t="s">
        <v>1274</v>
      </c>
      <c r="B1144" s="212"/>
      <c r="C1144" s="4">
        <v>0</v>
      </c>
      <c r="D1144" s="11">
        <v>0</v>
      </c>
      <c r="E1144" s="55" t="e">
        <f t="shared" si="27"/>
        <v>#DIV/0!</v>
      </c>
    </row>
    <row r="1145" spans="1:5" ht="18" customHeight="1">
      <c r="A1145" s="211" t="s">
        <v>1275</v>
      </c>
      <c r="B1145" s="212"/>
      <c r="C1145" s="4">
        <v>0</v>
      </c>
      <c r="D1145" s="11">
        <v>0</v>
      </c>
      <c r="E1145" s="55" t="e">
        <f t="shared" si="27"/>
        <v>#DIV/0!</v>
      </c>
    </row>
    <row r="1146" spans="1:5" ht="21" customHeight="1">
      <c r="A1146" s="38">
        <v>42</v>
      </c>
      <c r="B1146" s="70" t="s">
        <v>129</v>
      </c>
      <c r="C1146" s="4">
        <f>C1147</f>
        <v>100000</v>
      </c>
      <c r="D1146" s="11">
        <f>D1147</f>
        <v>0</v>
      </c>
      <c r="E1146" s="55">
        <f t="shared" si="27"/>
        <v>0</v>
      </c>
    </row>
    <row r="1147" spans="1:5" ht="18" customHeight="1">
      <c r="A1147" s="38">
        <v>421</v>
      </c>
      <c r="B1147" s="70" t="s">
        <v>85</v>
      </c>
      <c r="C1147" s="4">
        <v>100000</v>
      </c>
      <c r="D1147" s="11">
        <f>D1148</f>
        <v>0</v>
      </c>
      <c r="E1147" s="55">
        <f t="shared" si="27"/>
        <v>0</v>
      </c>
    </row>
    <row r="1148" spans="1:5" ht="15" customHeight="1">
      <c r="A1148" s="38">
        <v>4212</v>
      </c>
      <c r="B1148" s="70" t="s">
        <v>130</v>
      </c>
      <c r="C1148" s="4">
        <v>0</v>
      </c>
      <c r="D1148" s="11">
        <v>0</v>
      </c>
      <c r="E1148" s="55" t="e">
        <f t="shared" si="27"/>
        <v>#DIV/0!</v>
      </c>
    </row>
    <row r="1149" spans="1:5" ht="36" customHeight="1">
      <c r="A1149" s="244" t="s">
        <v>292</v>
      </c>
      <c r="B1149" s="245"/>
      <c r="C1149" s="100">
        <f>C1155</f>
        <v>7159100</v>
      </c>
      <c r="D1149" s="132">
        <f>SUM(D1150:D1154)</f>
        <v>3675146.1700000004</v>
      </c>
      <c r="E1149" s="55">
        <f t="shared" si="27"/>
        <v>51.33530988532079</v>
      </c>
    </row>
    <row r="1150" spans="1:5" ht="18" customHeight="1">
      <c r="A1150" s="211" t="s">
        <v>910</v>
      </c>
      <c r="B1150" s="212"/>
      <c r="C1150" s="4">
        <v>4075000</v>
      </c>
      <c r="D1150" s="11">
        <f>D1158+D1215</f>
        <v>2315609.7</v>
      </c>
      <c r="E1150" s="55">
        <f t="shared" si="27"/>
        <v>56.824777914110435</v>
      </c>
    </row>
    <row r="1151" spans="1:5" ht="18" customHeight="1">
      <c r="A1151" s="211" t="s">
        <v>1288</v>
      </c>
      <c r="B1151" s="212"/>
      <c r="C1151" s="4">
        <v>31100</v>
      </c>
      <c r="D1151" s="11">
        <f>D1159+D1216</f>
        <v>11.81</v>
      </c>
      <c r="E1151" s="55">
        <f t="shared" si="27"/>
        <v>0.037974276527331194</v>
      </c>
    </row>
    <row r="1152" spans="1:5" ht="18" customHeight="1">
      <c r="A1152" s="211" t="s">
        <v>1289</v>
      </c>
      <c r="B1152" s="212"/>
      <c r="C1152" s="4">
        <v>823000</v>
      </c>
      <c r="D1152" s="11">
        <f>D1160+D1217</f>
        <v>233904.37</v>
      </c>
      <c r="E1152" s="55">
        <f t="shared" si="27"/>
        <v>28.420944106925884</v>
      </c>
    </row>
    <row r="1153" spans="1:5" ht="18" customHeight="1">
      <c r="A1153" s="211" t="s">
        <v>1290</v>
      </c>
      <c r="B1153" s="212"/>
      <c r="C1153" s="4">
        <v>2220000</v>
      </c>
      <c r="D1153" s="11">
        <f>D1161+D1218</f>
        <v>1118489.29</v>
      </c>
      <c r="E1153" s="55">
        <f t="shared" si="27"/>
        <v>50.38240045045045</v>
      </c>
    </row>
    <row r="1154" spans="1:5" ht="18" customHeight="1">
      <c r="A1154" s="211" t="s">
        <v>1291</v>
      </c>
      <c r="B1154" s="212"/>
      <c r="C1154" s="4">
        <v>10000</v>
      </c>
      <c r="D1154" s="11">
        <f>D1162+D1219</f>
        <v>7131</v>
      </c>
      <c r="E1154" s="55">
        <f t="shared" si="27"/>
        <v>71.31</v>
      </c>
    </row>
    <row r="1155" spans="1:5" ht="30" customHeight="1">
      <c r="A1155" s="224" t="s">
        <v>580</v>
      </c>
      <c r="B1155" s="242"/>
      <c r="C1155" s="57">
        <f>C1156+C1213+C1224</f>
        <v>7159100</v>
      </c>
      <c r="D1155" s="127">
        <f>D1156+D1213+D1224</f>
        <v>3675146.17</v>
      </c>
      <c r="E1155" s="55">
        <f t="shared" si="27"/>
        <v>51.33530988532078</v>
      </c>
    </row>
    <row r="1156" spans="1:5" ht="25.5" customHeight="1">
      <c r="A1156" s="207" t="s">
        <v>654</v>
      </c>
      <c r="B1156" s="208"/>
      <c r="C1156" s="5">
        <f>C1164+C1205</f>
        <v>4359100</v>
      </c>
      <c r="D1156" s="130">
        <f>D1164+D1205</f>
        <v>1748536.3299999998</v>
      </c>
      <c r="E1156" s="55">
        <f t="shared" si="27"/>
        <v>40.112324333004516</v>
      </c>
    </row>
    <row r="1157" spans="1:5" ht="25.5" customHeight="1">
      <c r="A1157" s="209" t="s">
        <v>1154</v>
      </c>
      <c r="B1157" s="210"/>
      <c r="C1157" s="58">
        <f>SUM(C1158:C1163)</f>
        <v>4359100</v>
      </c>
      <c r="D1157" s="128">
        <f>SUM(D1158:D1163)</f>
        <v>1748536.33</v>
      </c>
      <c r="E1157" s="55">
        <f t="shared" si="27"/>
        <v>40.11232433300452</v>
      </c>
    </row>
    <row r="1158" spans="1:5" ht="18" customHeight="1">
      <c r="A1158" s="211" t="s">
        <v>1054</v>
      </c>
      <c r="B1158" s="212"/>
      <c r="C1158" s="4">
        <v>3475000</v>
      </c>
      <c r="D1158" s="11">
        <v>1500649.15</v>
      </c>
      <c r="E1158" s="55">
        <f t="shared" si="27"/>
        <v>43.18414820143885</v>
      </c>
    </row>
    <row r="1159" spans="1:5" ht="18" customHeight="1">
      <c r="A1159" s="211" t="s">
        <v>1265</v>
      </c>
      <c r="B1159" s="212"/>
      <c r="C1159" s="4">
        <v>31100</v>
      </c>
      <c r="D1159" s="11">
        <v>11.81</v>
      </c>
      <c r="E1159" s="55">
        <f t="shared" si="27"/>
        <v>0.037974276527331194</v>
      </c>
    </row>
    <row r="1160" spans="1:5" ht="18" customHeight="1">
      <c r="A1160" s="211" t="s">
        <v>1266</v>
      </c>
      <c r="B1160" s="212"/>
      <c r="C1160" s="4">
        <v>823000</v>
      </c>
      <c r="D1160" s="11">
        <v>233904.37</v>
      </c>
      <c r="E1160" s="55">
        <f t="shared" si="27"/>
        <v>28.420944106925884</v>
      </c>
    </row>
    <row r="1161" spans="1:5" ht="18" customHeight="1">
      <c r="A1161" s="211" t="s">
        <v>1273</v>
      </c>
      <c r="B1161" s="212"/>
      <c r="C1161" s="4">
        <v>20000</v>
      </c>
      <c r="D1161" s="11">
        <v>6840</v>
      </c>
      <c r="E1161" s="55">
        <f aca="true" t="shared" si="29" ref="E1161:E1224">D1161/C1161*100</f>
        <v>34.2</v>
      </c>
    </row>
    <row r="1162" spans="1:5" ht="18" customHeight="1">
      <c r="A1162" s="211" t="s">
        <v>1274</v>
      </c>
      <c r="B1162" s="212"/>
      <c r="C1162" s="4">
        <v>10000</v>
      </c>
      <c r="D1162" s="11">
        <v>7131</v>
      </c>
      <c r="E1162" s="55">
        <f t="shared" si="29"/>
        <v>71.31</v>
      </c>
    </row>
    <row r="1163" spans="1:5" ht="18" customHeight="1">
      <c r="A1163" s="211" t="s">
        <v>1275</v>
      </c>
      <c r="B1163" s="212"/>
      <c r="C1163" s="4">
        <v>0</v>
      </c>
      <c r="D1163" s="11">
        <v>0</v>
      </c>
      <c r="E1163" s="55" t="e">
        <f t="shared" si="29"/>
        <v>#DIV/0!</v>
      </c>
    </row>
    <row r="1164" spans="1:5" ht="22.5" customHeight="1">
      <c r="A1164" s="38">
        <v>3</v>
      </c>
      <c r="B1164" s="70" t="s">
        <v>59</v>
      </c>
      <c r="C1164" s="4">
        <f>C1165+C1173+C1202</f>
        <v>4293000</v>
      </c>
      <c r="D1164" s="11">
        <f>D1165+D1173+D1202</f>
        <v>1742895.3299999998</v>
      </c>
      <c r="E1164" s="55">
        <f t="shared" si="29"/>
        <v>40.59854018169112</v>
      </c>
    </row>
    <row r="1165" spans="1:5" ht="21" customHeight="1">
      <c r="A1165" s="38">
        <v>31</v>
      </c>
      <c r="B1165" s="70" t="s">
        <v>131</v>
      </c>
      <c r="C1165" s="4">
        <f>C1166+C1168+C1170</f>
        <v>3252500</v>
      </c>
      <c r="D1165" s="11">
        <f>D1166+D1168+D1170</f>
        <v>1434900.65</v>
      </c>
      <c r="E1165" s="55">
        <f t="shared" si="29"/>
        <v>44.116853189853956</v>
      </c>
    </row>
    <row r="1166" spans="1:5" ht="18" customHeight="1">
      <c r="A1166" s="38">
        <v>311</v>
      </c>
      <c r="B1166" s="70" t="s">
        <v>335</v>
      </c>
      <c r="C1166" s="4">
        <v>2700000</v>
      </c>
      <c r="D1166" s="11">
        <f>D1167</f>
        <v>1223519.92</v>
      </c>
      <c r="E1166" s="55">
        <f t="shared" si="29"/>
        <v>45.31555259259259</v>
      </c>
    </row>
    <row r="1167" spans="1:5" ht="15" customHeight="1">
      <c r="A1167" s="38">
        <v>3111</v>
      </c>
      <c r="B1167" s="70" t="s">
        <v>132</v>
      </c>
      <c r="C1167" s="4">
        <v>0</v>
      </c>
      <c r="D1167" s="11">
        <v>1223519.92</v>
      </c>
      <c r="E1167" s="55" t="e">
        <f t="shared" si="29"/>
        <v>#DIV/0!</v>
      </c>
    </row>
    <row r="1168" spans="1:5" ht="18" customHeight="1">
      <c r="A1168" s="38">
        <v>312</v>
      </c>
      <c r="B1168" s="70" t="s">
        <v>133</v>
      </c>
      <c r="C1168" s="4">
        <v>106500</v>
      </c>
      <c r="D1168" s="11">
        <f>D1169</f>
        <v>9500</v>
      </c>
      <c r="E1168" s="55">
        <f t="shared" si="29"/>
        <v>8.92018779342723</v>
      </c>
    </row>
    <row r="1169" spans="1:5" ht="15" customHeight="1">
      <c r="A1169" s="38">
        <v>3121</v>
      </c>
      <c r="B1169" s="70" t="s">
        <v>134</v>
      </c>
      <c r="C1169" s="4">
        <v>0</v>
      </c>
      <c r="D1169" s="11">
        <v>9500</v>
      </c>
      <c r="E1169" s="55" t="e">
        <f t="shared" si="29"/>
        <v>#DIV/0!</v>
      </c>
    </row>
    <row r="1170" spans="1:5" ht="18" customHeight="1">
      <c r="A1170" s="38">
        <v>313</v>
      </c>
      <c r="B1170" s="70" t="s">
        <v>135</v>
      </c>
      <c r="C1170" s="4">
        <v>446000</v>
      </c>
      <c r="D1170" s="11">
        <f>SUM(D1171:D1172)</f>
        <v>201880.73</v>
      </c>
      <c r="E1170" s="55">
        <f t="shared" si="29"/>
        <v>45.26473766816144</v>
      </c>
    </row>
    <row r="1171" spans="1:5" ht="15" customHeight="1">
      <c r="A1171" s="38">
        <v>3132</v>
      </c>
      <c r="B1171" s="66" t="s">
        <v>352</v>
      </c>
      <c r="C1171" s="4">
        <v>0</v>
      </c>
      <c r="D1171" s="11">
        <v>201880.73</v>
      </c>
      <c r="E1171" s="55" t="e">
        <f t="shared" si="29"/>
        <v>#DIV/0!</v>
      </c>
    </row>
    <row r="1172" spans="1:5" ht="15" customHeight="1">
      <c r="A1172" s="38">
        <v>3133</v>
      </c>
      <c r="B1172" s="66" t="s">
        <v>353</v>
      </c>
      <c r="C1172" s="4">
        <v>0</v>
      </c>
      <c r="D1172" s="11">
        <v>0</v>
      </c>
      <c r="E1172" s="55" t="e">
        <f t="shared" si="29"/>
        <v>#DIV/0!</v>
      </c>
    </row>
    <row r="1173" spans="1:5" ht="21" customHeight="1">
      <c r="A1173" s="38">
        <v>32</v>
      </c>
      <c r="B1173" s="70" t="s">
        <v>282</v>
      </c>
      <c r="C1173" s="4">
        <f>C1174+C1179+C1185+C1194+C1196</f>
        <v>1022500</v>
      </c>
      <c r="D1173" s="11">
        <f>D1174+D1179+D1185+D1194+D1196</f>
        <v>299039.55</v>
      </c>
      <c r="E1173" s="55">
        <f t="shared" si="29"/>
        <v>29.245921760391198</v>
      </c>
    </row>
    <row r="1174" spans="1:5" ht="18" customHeight="1">
      <c r="A1174" s="77">
        <v>321</v>
      </c>
      <c r="B1174" s="70" t="s">
        <v>152</v>
      </c>
      <c r="C1174" s="4">
        <v>180000</v>
      </c>
      <c r="D1174" s="11">
        <f>SUM(D1175:D1178)</f>
        <v>67180</v>
      </c>
      <c r="E1174" s="55">
        <f t="shared" si="29"/>
        <v>37.32222222222222</v>
      </c>
    </row>
    <row r="1175" spans="1:5" ht="15" customHeight="1">
      <c r="A1175" s="77">
        <v>3211</v>
      </c>
      <c r="B1175" s="70" t="s">
        <v>728</v>
      </c>
      <c r="C1175" s="4">
        <v>0</v>
      </c>
      <c r="D1175" s="11">
        <v>3044</v>
      </c>
      <c r="E1175" s="55" t="e">
        <f t="shared" si="29"/>
        <v>#DIV/0!</v>
      </c>
    </row>
    <row r="1176" spans="1:5" ht="15" customHeight="1">
      <c r="A1176" s="77">
        <v>3212</v>
      </c>
      <c r="B1176" s="70" t="s">
        <v>154</v>
      </c>
      <c r="C1176" s="4">
        <v>0</v>
      </c>
      <c r="D1176" s="11">
        <v>62186</v>
      </c>
      <c r="E1176" s="55" t="e">
        <f t="shared" si="29"/>
        <v>#DIV/0!</v>
      </c>
    </row>
    <row r="1177" spans="1:5" ht="15" customHeight="1">
      <c r="A1177" s="77">
        <v>3213</v>
      </c>
      <c r="B1177" s="70" t="s">
        <v>729</v>
      </c>
      <c r="C1177" s="4">
        <v>0</v>
      </c>
      <c r="D1177" s="11">
        <v>1950</v>
      </c>
      <c r="E1177" s="55" t="e">
        <f t="shared" si="29"/>
        <v>#DIV/0!</v>
      </c>
    </row>
    <row r="1178" spans="1:5" ht="15" customHeight="1">
      <c r="A1178" s="77">
        <v>3214</v>
      </c>
      <c r="B1178" s="70" t="s">
        <v>1155</v>
      </c>
      <c r="C1178" s="4">
        <v>0</v>
      </c>
      <c r="D1178" s="11">
        <v>0</v>
      </c>
      <c r="E1178" s="55" t="e">
        <f t="shared" si="29"/>
        <v>#DIV/0!</v>
      </c>
    </row>
    <row r="1179" spans="1:5" ht="18" customHeight="1">
      <c r="A1179" s="62">
        <v>322</v>
      </c>
      <c r="B1179" s="3" t="s">
        <v>19</v>
      </c>
      <c r="C1179" s="4">
        <v>553000</v>
      </c>
      <c r="D1179" s="11">
        <f>SUM(D1180:D1184)</f>
        <v>161120.12</v>
      </c>
      <c r="E1179" s="55">
        <f t="shared" si="29"/>
        <v>29.13564556962025</v>
      </c>
    </row>
    <row r="1180" spans="1:5" ht="15" customHeight="1">
      <c r="A1180" s="62">
        <v>3221</v>
      </c>
      <c r="B1180" s="3" t="s">
        <v>286</v>
      </c>
      <c r="C1180" s="4">
        <v>0</v>
      </c>
      <c r="D1180" s="11">
        <v>41791.36</v>
      </c>
      <c r="E1180" s="55" t="e">
        <f t="shared" si="29"/>
        <v>#DIV/0!</v>
      </c>
    </row>
    <row r="1181" spans="1:5" ht="15" customHeight="1">
      <c r="A1181" s="62">
        <v>3222</v>
      </c>
      <c r="B1181" s="3" t="s">
        <v>730</v>
      </c>
      <c r="C1181" s="4">
        <v>0</v>
      </c>
      <c r="D1181" s="11">
        <v>83687.04</v>
      </c>
      <c r="E1181" s="55" t="e">
        <f t="shared" si="29"/>
        <v>#DIV/0!</v>
      </c>
    </row>
    <row r="1182" spans="1:5" ht="15" customHeight="1">
      <c r="A1182" s="62">
        <v>3223</v>
      </c>
      <c r="B1182" s="3" t="s">
        <v>149</v>
      </c>
      <c r="C1182" s="4">
        <v>0</v>
      </c>
      <c r="D1182" s="11">
        <v>27381.2</v>
      </c>
      <c r="E1182" s="55" t="e">
        <f t="shared" si="29"/>
        <v>#DIV/0!</v>
      </c>
    </row>
    <row r="1183" spans="1:5" ht="15" customHeight="1">
      <c r="A1183" s="62">
        <v>3224</v>
      </c>
      <c r="B1183" s="3" t="s">
        <v>289</v>
      </c>
      <c r="C1183" s="4">
        <v>0</v>
      </c>
      <c r="D1183" s="11">
        <v>7110.52</v>
      </c>
      <c r="E1183" s="55" t="e">
        <f t="shared" si="29"/>
        <v>#DIV/0!</v>
      </c>
    </row>
    <row r="1184" spans="1:5" ht="15" customHeight="1">
      <c r="A1184" s="62">
        <v>3227</v>
      </c>
      <c r="B1184" s="3" t="s">
        <v>731</v>
      </c>
      <c r="C1184" s="4">
        <v>0</v>
      </c>
      <c r="D1184" s="11">
        <v>1150</v>
      </c>
      <c r="E1184" s="55" t="e">
        <f t="shared" si="29"/>
        <v>#DIV/0!</v>
      </c>
    </row>
    <row r="1185" spans="1:5" ht="18" customHeight="1">
      <c r="A1185" s="38" t="s">
        <v>142</v>
      </c>
      <c r="B1185" s="70" t="s">
        <v>0</v>
      </c>
      <c r="C1185" s="4">
        <v>165000</v>
      </c>
      <c r="D1185" s="11">
        <f>SUM(D1186:D1193)</f>
        <v>39118.54</v>
      </c>
      <c r="E1185" s="55">
        <f t="shared" si="29"/>
        <v>23.70820606060606</v>
      </c>
    </row>
    <row r="1186" spans="1:5" ht="15" customHeight="1">
      <c r="A1186" s="38" t="s">
        <v>732</v>
      </c>
      <c r="B1186" s="70" t="s">
        <v>733</v>
      </c>
      <c r="C1186" s="4">
        <v>0</v>
      </c>
      <c r="D1186" s="11">
        <v>5937.21</v>
      </c>
      <c r="E1186" s="55" t="e">
        <f t="shared" si="29"/>
        <v>#DIV/0!</v>
      </c>
    </row>
    <row r="1187" spans="1:5" ht="15" customHeight="1">
      <c r="A1187" s="38" t="s">
        <v>143</v>
      </c>
      <c r="B1187" s="70" t="s">
        <v>734</v>
      </c>
      <c r="C1187" s="4">
        <v>0</v>
      </c>
      <c r="D1187" s="11">
        <v>7929.13</v>
      </c>
      <c r="E1187" s="55" t="e">
        <f t="shared" si="29"/>
        <v>#DIV/0!</v>
      </c>
    </row>
    <row r="1188" spans="1:5" ht="15" customHeight="1">
      <c r="A1188" s="38" t="s">
        <v>711</v>
      </c>
      <c r="B1188" s="70" t="s">
        <v>1</v>
      </c>
      <c r="C1188" s="4">
        <v>0</v>
      </c>
      <c r="D1188" s="11">
        <v>0</v>
      </c>
      <c r="E1188" s="55" t="e">
        <f t="shared" si="29"/>
        <v>#DIV/0!</v>
      </c>
    </row>
    <row r="1189" spans="1:5" ht="15" customHeight="1">
      <c r="A1189" s="38" t="s">
        <v>571</v>
      </c>
      <c r="B1189" s="70" t="s">
        <v>93</v>
      </c>
      <c r="C1189" s="4">
        <v>0</v>
      </c>
      <c r="D1189" s="11">
        <v>0</v>
      </c>
      <c r="E1189" s="55" t="e">
        <f t="shared" si="29"/>
        <v>#DIV/0!</v>
      </c>
    </row>
    <row r="1190" spans="1:5" ht="15" customHeight="1">
      <c r="A1190" s="38" t="s">
        <v>103</v>
      </c>
      <c r="B1190" s="70" t="s">
        <v>735</v>
      </c>
      <c r="C1190" s="4">
        <v>0</v>
      </c>
      <c r="D1190" s="11">
        <v>4620</v>
      </c>
      <c r="E1190" s="55" t="e">
        <f t="shared" si="29"/>
        <v>#DIV/0!</v>
      </c>
    </row>
    <row r="1191" spans="1:5" ht="15" customHeight="1">
      <c r="A1191" s="38" t="s">
        <v>35</v>
      </c>
      <c r="B1191" s="70" t="s">
        <v>36</v>
      </c>
      <c r="C1191" s="4">
        <v>0</v>
      </c>
      <c r="D1191" s="11">
        <v>1250</v>
      </c>
      <c r="E1191" s="55" t="e">
        <f t="shared" si="29"/>
        <v>#DIV/0!</v>
      </c>
    </row>
    <row r="1192" spans="1:5" ht="15" customHeight="1">
      <c r="A1192" s="38" t="s">
        <v>688</v>
      </c>
      <c r="B1192" s="70" t="s">
        <v>736</v>
      </c>
      <c r="C1192" s="4">
        <v>0</v>
      </c>
      <c r="D1192" s="11">
        <v>11128.2</v>
      </c>
      <c r="E1192" s="55" t="e">
        <f t="shared" si="29"/>
        <v>#DIV/0!</v>
      </c>
    </row>
    <row r="1193" spans="1:5" ht="15" customHeight="1">
      <c r="A1193" s="38" t="s">
        <v>349</v>
      </c>
      <c r="B1193" s="70" t="s">
        <v>2</v>
      </c>
      <c r="C1193" s="4">
        <v>0</v>
      </c>
      <c r="D1193" s="11">
        <v>8254</v>
      </c>
      <c r="E1193" s="55" t="e">
        <f t="shared" si="29"/>
        <v>#DIV/0!</v>
      </c>
    </row>
    <row r="1194" spans="1:5" ht="18" customHeight="1">
      <c r="A1194" s="38" t="s">
        <v>311</v>
      </c>
      <c r="B1194" s="70" t="s">
        <v>737</v>
      </c>
      <c r="C1194" s="4">
        <f>C1195</f>
        <v>0</v>
      </c>
      <c r="D1194" s="11">
        <f>D1195</f>
        <v>0</v>
      </c>
      <c r="E1194" s="55" t="e">
        <f t="shared" si="29"/>
        <v>#DIV/0!</v>
      </c>
    </row>
    <row r="1195" spans="1:5" ht="15" customHeight="1">
      <c r="A1195" s="38" t="s">
        <v>313</v>
      </c>
      <c r="B1195" s="70" t="s">
        <v>738</v>
      </c>
      <c r="C1195" s="4">
        <v>0</v>
      </c>
      <c r="D1195" s="11">
        <v>0</v>
      </c>
      <c r="E1195" s="55" t="e">
        <f t="shared" si="29"/>
        <v>#DIV/0!</v>
      </c>
    </row>
    <row r="1196" spans="1:5" ht="18" customHeight="1">
      <c r="A1196" s="38">
        <v>329</v>
      </c>
      <c r="B1196" s="70" t="s">
        <v>17</v>
      </c>
      <c r="C1196" s="4">
        <v>124500</v>
      </c>
      <c r="D1196" s="11">
        <f>SUM(D1197:D1201)</f>
        <v>31620.89</v>
      </c>
      <c r="E1196" s="55">
        <f t="shared" si="29"/>
        <v>25.398305220883532</v>
      </c>
    </row>
    <row r="1197" spans="1:5" ht="15" customHeight="1">
      <c r="A1197" s="38">
        <v>3291</v>
      </c>
      <c r="B1197" s="70" t="s">
        <v>18</v>
      </c>
      <c r="C1197" s="4">
        <v>0</v>
      </c>
      <c r="D1197" s="11">
        <v>0</v>
      </c>
      <c r="E1197" s="55" t="e">
        <f t="shared" si="29"/>
        <v>#DIV/0!</v>
      </c>
    </row>
    <row r="1198" spans="1:5" ht="15" customHeight="1">
      <c r="A1198" s="38" t="s">
        <v>739</v>
      </c>
      <c r="B1198" s="70" t="s">
        <v>4</v>
      </c>
      <c r="C1198" s="4">
        <v>0</v>
      </c>
      <c r="D1198" s="11">
        <v>26564.19</v>
      </c>
      <c r="E1198" s="55" t="e">
        <f t="shared" si="29"/>
        <v>#DIV/0!</v>
      </c>
    </row>
    <row r="1199" spans="1:5" ht="15" customHeight="1">
      <c r="A1199" s="38" t="s">
        <v>740</v>
      </c>
      <c r="B1199" s="70" t="s">
        <v>741</v>
      </c>
      <c r="C1199" s="4">
        <v>0</v>
      </c>
      <c r="D1199" s="11">
        <v>0</v>
      </c>
      <c r="E1199" s="55" t="e">
        <f t="shared" si="29"/>
        <v>#DIV/0!</v>
      </c>
    </row>
    <row r="1200" spans="1:5" ht="15" customHeight="1">
      <c r="A1200" s="38" t="s">
        <v>342</v>
      </c>
      <c r="B1200" s="70" t="s">
        <v>346</v>
      </c>
      <c r="C1200" s="4">
        <v>0</v>
      </c>
      <c r="D1200" s="11">
        <v>5056.7</v>
      </c>
      <c r="E1200" s="55" t="e">
        <f t="shared" si="29"/>
        <v>#DIV/0!</v>
      </c>
    </row>
    <row r="1201" spans="1:5" ht="15" customHeight="1">
      <c r="A1201" s="77">
        <v>3299</v>
      </c>
      <c r="B1201" s="70" t="s">
        <v>742</v>
      </c>
      <c r="C1201" s="4">
        <v>0</v>
      </c>
      <c r="D1201" s="11">
        <v>0</v>
      </c>
      <c r="E1201" s="55" t="e">
        <f t="shared" si="29"/>
        <v>#DIV/0!</v>
      </c>
    </row>
    <row r="1202" spans="1:5" ht="21" customHeight="1">
      <c r="A1202" s="38" t="s">
        <v>743</v>
      </c>
      <c r="B1202" s="70" t="s">
        <v>60</v>
      </c>
      <c r="C1202" s="4">
        <f>C1203</f>
        <v>18000</v>
      </c>
      <c r="D1202" s="11">
        <f>D1203</f>
        <v>8955.13</v>
      </c>
      <c r="E1202" s="55">
        <f t="shared" si="29"/>
        <v>49.750722222222215</v>
      </c>
    </row>
    <row r="1203" spans="1:5" ht="18" customHeight="1">
      <c r="A1203" s="77">
        <v>343</v>
      </c>
      <c r="B1203" s="70" t="s">
        <v>61</v>
      </c>
      <c r="C1203" s="4">
        <v>18000</v>
      </c>
      <c r="D1203" s="11">
        <f>SUM(D1204:D1204)</f>
        <v>8955.13</v>
      </c>
      <c r="E1203" s="55">
        <f t="shared" si="29"/>
        <v>49.750722222222215</v>
      </c>
    </row>
    <row r="1204" spans="1:5" ht="15" customHeight="1">
      <c r="A1204" s="77">
        <v>3431</v>
      </c>
      <c r="B1204" s="70" t="s">
        <v>744</v>
      </c>
      <c r="C1204" s="4">
        <v>0</v>
      </c>
      <c r="D1204" s="11">
        <v>8955.13</v>
      </c>
      <c r="E1204" s="55" t="e">
        <f t="shared" si="29"/>
        <v>#DIV/0!</v>
      </c>
    </row>
    <row r="1205" spans="1:5" ht="22.5" customHeight="1">
      <c r="A1205" s="62">
        <v>4</v>
      </c>
      <c r="B1205" s="3" t="s">
        <v>26</v>
      </c>
      <c r="C1205" s="4">
        <f>SUM(C1206)</f>
        <v>66100</v>
      </c>
      <c r="D1205" s="11">
        <f>SUM(D1206)</f>
        <v>5641</v>
      </c>
      <c r="E1205" s="55">
        <f t="shared" si="29"/>
        <v>8.534039334341905</v>
      </c>
    </row>
    <row r="1206" spans="1:5" ht="21" customHeight="1">
      <c r="A1206" s="62">
        <v>42</v>
      </c>
      <c r="B1206" s="3" t="s">
        <v>9</v>
      </c>
      <c r="C1206" s="4">
        <f>C1207+C1211</f>
        <v>66100</v>
      </c>
      <c r="D1206" s="11">
        <f>D1207+D1211</f>
        <v>5641</v>
      </c>
      <c r="E1206" s="55">
        <f t="shared" si="29"/>
        <v>8.534039334341905</v>
      </c>
    </row>
    <row r="1207" spans="1:5" ht="18" customHeight="1">
      <c r="A1207" s="62">
        <v>422</v>
      </c>
      <c r="B1207" s="3" t="s">
        <v>10</v>
      </c>
      <c r="C1207" s="4">
        <v>61100</v>
      </c>
      <c r="D1207" s="11">
        <f>SUM(D1208:D1210)</f>
        <v>5641</v>
      </c>
      <c r="E1207" s="55">
        <f t="shared" si="29"/>
        <v>9.23240589198036</v>
      </c>
    </row>
    <row r="1208" spans="1:5" ht="15" customHeight="1">
      <c r="A1208" s="62">
        <v>4221</v>
      </c>
      <c r="B1208" s="3" t="s">
        <v>745</v>
      </c>
      <c r="C1208" s="4">
        <v>0</v>
      </c>
      <c r="D1208" s="11">
        <v>0</v>
      </c>
      <c r="E1208" s="55" t="e">
        <f t="shared" si="29"/>
        <v>#DIV/0!</v>
      </c>
    </row>
    <row r="1209" spans="1:5" ht="15" customHeight="1">
      <c r="A1209" s="62">
        <v>4222</v>
      </c>
      <c r="B1209" s="3" t="s">
        <v>12</v>
      </c>
      <c r="C1209" s="4">
        <v>0</v>
      </c>
      <c r="D1209" s="11">
        <v>1111</v>
      </c>
      <c r="E1209" s="55" t="e">
        <f t="shared" si="29"/>
        <v>#DIV/0!</v>
      </c>
    </row>
    <row r="1210" spans="1:5" ht="15" customHeight="1">
      <c r="A1210" s="62">
        <v>4227</v>
      </c>
      <c r="B1210" s="3" t="s">
        <v>765</v>
      </c>
      <c r="C1210" s="4">
        <v>0</v>
      </c>
      <c r="D1210" s="11">
        <v>4530</v>
      </c>
      <c r="E1210" s="55" t="e">
        <f t="shared" si="29"/>
        <v>#DIV/0!</v>
      </c>
    </row>
    <row r="1211" spans="1:5" ht="18" customHeight="1">
      <c r="A1211" s="62">
        <v>426</v>
      </c>
      <c r="B1211" s="3" t="s">
        <v>746</v>
      </c>
      <c r="C1211" s="4">
        <v>5000</v>
      </c>
      <c r="D1211" s="11">
        <f>D1212</f>
        <v>0</v>
      </c>
      <c r="E1211" s="55">
        <f t="shared" si="29"/>
        <v>0</v>
      </c>
    </row>
    <row r="1212" spans="1:5" ht="15" customHeight="1">
      <c r="A1212" s="62">
        <v>4262</v>
      </c>
      <c r="B1212" s="3" t="s">
        <v>15</v>
      </c>
      <c r="C1212" s="4">
        <v>0</v>
      </c>
      <c r="D1212" s="11">
        <v>0</v>
      </c>
      <c r="E1212" s="55" t="e">
        <f t="shared" si="29"/>
        <v>#DIV/0!</v>
      </c>
    </row>
    <row r="1213" spans="1:5" ht="25.5" customHeight="1">
      <c r="A1213" s="207" t="s">
        <v>1309</v>
      </c>
      <c r="B1213" s="208"/>
      <c r="C1213" s="5">
        <f>C1221</f>
        <v>2800000</v>
      </c>
      <c r="D1213" s="130">
        <f>D1221</f>
        <v>1926609.84</v>
      </c>
      <c r="E1213" s="55">
        <f t="shared" si="29"/>
        <v>68.80749428571428</v>
      </c>
    </row>
    <row r="1214" spans="1:5" ht="25.5" customHeight="1">
      <c r="A1214" s="209" t="s">
        <v>1308</v>
      </c>
      <c r="B1214" s="210"/>
      <c r="C1214" s="58">
        <f>SUM(C1215:C1220)</f>
        <v>2800000</v>
      </c>
      <c r="D1214" s="128">
        <f>SUM(D1215:D1220)</f>
        <v>1926609.84</v>
      </c>
      <c r="E1214" s="55">
        <f t="shared" si="29"/>
        <v>68.80749428571428</v>
      </c>
    </row>
    <row r="1215" spans="1:5" ht="18" customHeight="1">
      <c r="A1215" s="211" t="s">
        <v>1054</v>
      </c>
      <c r="B1215" s="212"/>
      <c r="C1215" s="4">
        <v>600000</v>
      </c>
      <c r="D1215" s="11">
        <v>814960.55</v>
      </c>
      <c r="E1215" s="55">
        <f t="shared" si="29"/>
        <v>135.82675833333332</v>
      </c>
    </row>
    <row r="1216" spans="1:5" ht="18" customHeight="1">
      <c r="A1216" s="211" t="s">
        <v>1265</v>
      </c>
      <c r="B1216" s="212"/>
      <c r="C1216" s="4">
        <v>0</v>
      </c>
      <c r="D1216" s="11">
        <v>0</v>
      </c>
      <c r="E1216" s="55" t="e">
        <f t="shared" si="29"/>
        <v>#DIV/0!</v>
      </c>
    </row>
    <row r="1217" spans="1:5" ht="18" customHeight="1">
      <c r="A1217" s="211" t="s">
        <v>1266</v>
      </c>
      <c r="B1217" s="212"/>
      <c r="C1217" s="4">
        <v>0</v>
      </c>
      <c r="D1217" s="11">
        <v>0</v>
      </c>
      <c r="E1217" s="55" t="e">
        <f t="shared" si="29"/>
        <v>#DIV/0!</v>
      </c>
    </row>
    <row r="1218" spans="1:5" ht="18" customHeight="1">
      <c r="A1218" s="211" t="s">
        <v>1273</v>
      </c>
      <c r="B1218" s="212"/>
      <c r="C1218" s="4">
        <v>2200000</v>
      </c>
      <c r="D1218" s="11">
        <v>1111649.29</v>
      </c>
      <c r="E1218" s="55">
        <f t="shared" si="29"/>
        <v>50.52951318181819</v>
      </c>
    </row>
    <row r="1219" spans="1:5" ht="18" customHeight="1">
      <c r="A1219" s="211" t="s">
        <v>1274</v>
      </c>
      <c r="B1219" s="212"/>
      <c r="C1219" s="4">
        <v>0</v>
      </c>
      <c r="D1219" s="11">
        <v>0</v>
      </c>
      <c r="E1219" s="55" t="e">
        <f t="shared" si="29"/>
        <v>#DIV/0!</v>
      </c>
    </row>
    <row r="1220" spans="1:5" ht="18" customHeight="1">
      <c r="A1220" s="211" t="s">
        <v>1275</v>
      </c>
      <c r="B1220" s="212"/>
      <c r="C1220" s="4">
        <v>0</v>
      </c>
      <c r="D1220" s="11">
        <v>0</v>
      </c>
      <c r="E1220" s="55" t="e">
        <f t="shared" si="29"/>
        <v>#DIV/0!</v>
      </c>
    </row>
    <row r="1221" spans="1:5" ht="21" customHeight="1">
      <c r="A1221" s="38" t="s">
        <v>576</v>
      </c>
      <c r="B1221" s="66" t="s">
        <v>76</v>
      </c>
      <c r="C1221" s="4">
        <f>C1222</f>
        <v>2800000</v>
      </c>
      <c r="D1221" s="11">
        <f>D1222</f>
        <v>1926609.84</v>
      </c>
      <c r="E1221" s="55">
        <f t="shared" si="29"/>
        <v>68.80749428571428</v>
      </c>
    </row>
    <row r="1222" spans="1:5" ht="18" customHeight="1">
      <c r="A1222" s="38" t="s">
        <v>577</v>
      </c>
      <c r="B1222" s="3" t="s">
        <v>578</v>
      </c>
      <c r="C1222" s="4">
        <v>2800000</v>
      </c>
      <c r="D1222" s="11">
        <f>D1223</f>
        <v>1926609.84</v>
      </c>
      <c r="E1222" s="55">
        <f t="shared" si="29"/>
        <v>68.80749428571428</v>
      </c>
    </row>
    <row r="1223" spans="1:5" ht="15" customHeight="1">
      <c r="A1223" s="38" t="s">
        <v>579</v>
      </c>
      <c r="B1223" s="70" t="s">
        <v>768</v>
      </c>
      <c r="C1223" s="4">
        <v>0</v>
      </c>
      <c r="D1223" s="11">
        <v>1926609.84</v>
      </c>
      <c r="E1223" s="55" t="e">
        <f t="shared" si="29"/>
        <v>#DIV/0!</v>
      </c>
    </row>
    <row r="1224" spans="1:5" ht="25.5" customHeight="1">
      <c r="A1224" s="235" t="s">
        <v>1016</v>
      </c>
      <c r="B1224" s="236"/>
      <c r="C1224" s="5">
        <f>C1225</f>
        <v>0</v>
      </c>
      <c r="D1224" s="130">
        <f>D1225</f>
        <v>0</v>
      </c>
      <c r="E1224" s="55" t="e">
        <f t="shared" si="29"/>
        <v>#DIV/0!</v>
      </c>
    </row>
    <row r="1225" spans="1:5" ht="18" customHeight="1">
      <c r="A1225" s="38" t="s">
        <v>142</v>
      </c>
      <c r="B1225" s="70" t="s">
        <v>0</v>
      </c>
      <c r="C1225" s="4">
        <f>SUM(C1226:C1227)</f>
        <v>0</v>
      </c>
      <c r="D1225" s="11">
        <f>SUM(D1226:D1227)</f>
        <v>0</v>
      </c>
      <c r="E1225" s="55" t="e">
        <f aca="true" t="shared" si="30" ref="E1225:E1290">D1225/C1225*100</f>
        <v>#DIV/0!</v>
      </c>
    </row>
    <row r="1226" spans="1:5" ht="15" customHeight="1">
      <c r="A1226" s="38" t="s">
        <v>35</v>
      </c>
      <c r="B1226" s="70" t="s">
        <v>1014</v>
      </c>
      <c r="C1226" s="4">
        <v>0</v>
      </c>
      <c r="D1226" s="11">
        <v>0</v>
      </c>
      <c r="E1226" s="55" t="e">
        <f t="shared" si="30"/>
        <v>#DIV/0!</v>
      </c>
    </row>
    <row r="1227" spans="1:5" ht="15" customHeight="1">
      <c r="A1227" s="38" t="s">
        <v>349</v>
      </c>
      <c r="B1227" s="70" t="s">
        <v>1015</v>
      </c>
      <c r="C1227" s="4">
        <v>0</v>
      </c>
      <c r="D1227" s="11">
        <v>0</v>
      </c>
      <c r="E1227" s="55" t="e">
        <f t="shared" si="30"/>
        <v>#DIV/0!</v>
      </c>
    </row>
    <row r="1228" spans="1:5" ht="36" customHeight="1">
      <c r="A1228" s="246" t="s">
        <v>614</v>
      </c>
      <c r="B1228" s="247"/>
      <c r="C1228" s="100">
        <f>SUM(C1229:C1233)</f>
        <v>734800</v>
      </c>
      <c r="D1228" s="132">
        <f>SUM(D1229:D1233)</f>
        <v>380964.58</v>
      </c>
      <c r="E1228" s="55">
        <f t="shared" si="30"/>
        <v>51.84602340773</v>
      </c>
    </row>
    <row r="1229" spans="1:5" ht="18" customHeight="1">
      <c r="A1229" s="211" t="s">
        <v>911</v>
      </c>
      <c r="B1229" s="212"/>
      <c r="C1229" s="4">
        <v>644700</v>
      </c>
      <c r="D1229" s="11">
        <f>D1237+D1284</f>
        <v>255684.13</v>
      </c>
      <c r="E1229" s="55">
        <f t="shared" si="30"/>
        <v>39.659396618582285</v>
      </c>
    </row>
    <row r="1230" spans="1:5" ht="18" customHeight="1">
      <c r="A1230" s="211" t="s">
        <v>1301</v>
      </c>
      <c r="B1230" s="212"/>
      <c r="C1230" s="4">
        <v>12750</v>
      </c>
      <c r="D1230" s="11">
        <f>D1238+D1285</f>
        <v>3746.83</v>
      </c>
      <c r="E1230" s="55">
        <f t="shared" si="30"/>
        <v>29.38690196078431</v>
      </c>
    </row>
    <row r="1231" spans="1:5" ht="18" customHeight="1">
      <c r="A1231" s="211" t="s">
        <v>1304</v>
      </c>
      <c r="B1231" s="212"/>
      <c r="C1231" s="4">
        <v>0</v>
      </c>
      <c r="D1231" s="11">
        <f>D1239+D1286</f>
        <v>0</v>
      </c>
      <c r="E1231" s="55" t="e">
        <f>D1231/C1231*100</f>
        <v>#DIV/0!</v>
      </c>
    </row>
    <row r="1232" spans="1:5" ht="18" customHeight="1">
      <c r="A1232" s="211" t="s">
        <v>1302</v>
      </c>
      <c r="B1232" s="212"/>
      <c r="C1232" s="4">
        <v>60000</v>
      </c>
      <c r="D1232" s="11">
        <f>D1240+D1287</f>
        <v>29964.16</v>
      </c>
      <c r="E1232" s="55">
        <f t="shared" si="30"/>
        <v>49.940266666666666</v>
      </c>
    </row>
    <row r="1233" spans="1:5" ht="18" customHeight="1">
      <c r="A1233" s="211" t="s">
        <v>1303</v>
      </c>
      <c r="B1233" s="212"/>
      <c r="C1233" s="4">
        <v>17350</v>
      </c>
      <c r="D1233" s="11">
        <f>D1241+D1288</f>
        <v>91569.46</v>
      </c>
      <c r="E1233" s="55">
        <f t="shared" si="30"/>
        <v>527.7778674351586</v>
      </c>
    </row>
    <row r="1234" spans="1:5" ht="30" customHeight="1">
      <c r="A1234" s="213" t="s">
        <v>581</v>
      </c>
      <c r="B1234" s="214"/>
      <c r="C1234" s="57">
        <f>C1235+C1282</f>
        <v>734800</v>
      </c>
      <c r="D1234" s="127">
        <f>D1235+D1282</f>
        <v>380964.58</v>
      </c>
      <c r="E1234" s="55">
        <f t="shared" si="30"/>
        <v>51.84602340773</v>
      </c>
    </row>
    <row r="1235" spans="1:5" ht="25.5" customHeight="1">
      <c r="A1235" s="207" t="s">
        <v>655</v>
      </c>
      <c r="B1235" s="208"/>
      <c r="C1235" s="5">
        <f>C1243+C1251+C1275+C1279</f>
        <v>594800</v>
      </c>
      <c r="D1235" s="130">
        <f>D1243+D1251+D1275+D1279</f>
        <v>326873.85000000003</v>
      </c>
      <c r="E1235" s="55">
        <f t="shared" si="30"/>
        <v>54.95525386684601</v>
      </c>
    </row>
    <row r="1236" spans="1:5" ht="25.5" customHeight="1">
      <c r="A1236" s="209" t="s">
        <v>1156</v>
      </c>
      <c r="B1236" s="210"/>
      <c r="C1236" s="58">
        <f>SUM(C1237:C1242)</f>
        <v>594800</v>
      </c>
      <c r="D1236" s="128">
        <f>SUM(D1237:D1242)</f>
        <v>326873.85</v>
      </c>
      <c r="E1236" s="55">
        <f t="shared" si="30"/>
        <v>54.955253866846</v>
      </c>
    </row>
    <row r="1237" spans="1:5" ht="18" customHeight="1">
      <c r="A1237" s="211" t="s">
        <v>1054</v>
      </c>
      <c r="B1237" s="212"/>
      <c r="C1237" s="4">
        <v>567700</v>
      </c>
      <c r="D1237" s="11">
        <v>231857.53</v>
      </c>
      <c r="E1237" s="55">
        <f t="shared" si="30"/>
        <v>40.84155892196583</v>
      </c>
    </row>
    <row r="1238" spans="1:5" ht="18" customHeight="1">
      <c r="A1238" s="211" t="s">
        <v>1265</v>
      </c>
      <c r="B1238" s="212"/>
      <c r="C1238" s="4">
        <v>12750</v>
      </c>
      <c r="D1238" s="11">
        <v>3446.86</v>
      </c>
      <c r="E1238" s="55">
        <f t="shared" si="30"/>
        <v>27.03419607843137</v>
      </c>
    </row>
    <row r="1239" spans="1:5" ht="18" customHeight="1">
      <c r="A1239" s="211" t="s">
        <v>1266</v>
      </c>
      <c r="B1239" s="212"/>
      <c r="C1239" s="4">
        <v>0</v>
      </c>
      <c r="D1239" s="11">
        <v>0</v>
      </c>
      <c r="E1239" s="55" t="e">
        <f t="shared" si="30"/>
        <v>#DIV/0!</v>
      </c>
    </row>
    <row r="1240" spans="1:5" ht="18" customHeight="1">
      <c r="A1240" s="211" t="s">
        <v>1273</v>
      </c>
      <c r="B1240" s="212"/>
      <c r="C1240" s="4">
        <v>0</v>
      </c>
      <c r="D1240" s="11">
        <v>29964.16</v>
      </c>
      <c r="E1240" s="55" t="e">
        <f t="shared" si="30"/>
        <v>#DIV/0!</v>
      </c>
    </row>
    <row r="1241" spans="1:5" ht="18" customHeight="1">
      <c r="A1241" s="211" t="s">
        <v>1274</v>
      </c>
      <c r="B1241" s="212"/>
      <c r="C1241" s="4">
        <v>14350</v>
      </c>
      <c r="D1241" s="11">
        <v>61605.3</v>
      </c>
      <c r="E1241" s="55">
        <f t="shared" si="30"/>
        <v>429.3052264808362</v>
      </c>
    </row>
    <row r="1242" spans="1:5" ht="18" customHeight="1">
      <c r="A1242" s="211" t="s">
        <v>1275</v>
      </c>
      <c r="B1242" s="212"/>
      <c r="C1242" s="4">
        <v>0</v>
      </c>
      <c r="D1242" s="11">
        <v>0</v>
      </c>
      <c r="E1242" s="55" t="e">
        <f t="shared" si="30"/>
        <v>#DIV/0!</v>
      </c>
    </row>
    <row r="1243" spans="1:5" ht="21" customHeight="1">
      <c r="A1243" s="62">
        <v>31</v>
      </c>
      <c r="B1243" s="3" t="s">
        <v>131</v>
      </c>
      <c r="C1243" s="4">
        <f>C1244+C1246+C1248</f>
        <v>444500</v>
      </c>
      <c r="D1243" s="11">
        <f>D1244+D1246+D1248</f>
        <v>185406.62</v>
      </c>
      <c r="E1243" s="55">
        <f t="shared" si="30"/>
        <v>41.711275590551175</v>
      </c>
    </row>
    <row r="1244" spans="1:5" ht="18" customHeight="1">
      <c r="A1244" s="62">
        <v>311</v>
      </c>
      <c r="B1244" s="3" t="s">
        <v>335</v>
      </c>
      <c r="C1244" s="4">
        <v>375000</v>
      </c>
      <c r="D1244" s="11">
        <f>SUM(D1245)</f>
        <v>159147.3</v>
      </c>
      <c r="E1244" s="55">
        <f t="shared" si="30"/>
        <v>42.43928</v>
      </c>
    </row>
    <row r="1245" spans="1:5" ht="15" customHeight="1">
      <c r="A1245" s="62">
        <v>3111</v>
      </c>
      <c r="B1245" s="3" t="s">
        <v>132</v>
      </c>
      <c r="C1245" s="4">
        <v>0</v>
      </c>
      <c r="D1245" s="11">
        <v>159147.3</v>
      </c>
      <c r="E1245" s="55" t="e">
        <f t="shared" si="30"/>
        <v>#DIV/0!</v>
      </c>
    </row>
    <row r="1246" spans="1:5" ht="18" customHeight="1">
      <c r="A1246" s="62">
        <v>312</v>
      </c>
      <c r="B1246" s="3" t="s">
        <v>133</v>
      </c>
      <c r="C1246" s="4">
        <v>7500</v>
      </c>
      <c r="D1246" s="11">
        <f>SUM(D1247)</f>
        <v>0</v>
      </c>
      <c r="E1246" s="55">
        <f t="shared" si="30"/>
        <v>0</v>
      </c>
    </row>
    <row r="1247" spans="1:5" ht="15" customHeight="1">
      <c r="A1247" s="62">
        <v>3121</v>
      </c>
      <c r="B1247" s="3" t="s">
        <v>134</v>
      </c>
      <c r="C1247" s="4">
        <v>0</v>
      </c>
      <c r="D1247" s="11">
        <v>0</v>
      </c>
      <c r="E1247" s="55" t="e">
        <f t="shared" si="30"/>
        <v>#DIV/0!</v>
      </c>
    </row>
    <row r="1248" spans="1:5" ht="18" customHeight="1">
      <c r="A1248" s="62">
        <v>313</v>
      </c>
      <c r="B1248" s="3" t="s">
        <v>135</v>
      </c>
      <c r="C1248" s="4">
        <v>62000</v>
      </c>
      <c r="D1248" s="11">
        <f>SUM(D1249:D1250)</f>
        <v>26259.32</v>
      </c>
      <c r="E1248" s="55">
        <f t="shared" si="30"/>
        <v>42.35374193548387</v>
      </c>
    </row>
    <row r="1249" spans="1:5" ht="15" customHeight="1">
      <c r="A1249" s="62">
        <v>3132</v>
      </c>
      <c r="B1249" s="66" t="s">
        <v>352</v>
      </c>
      <c r="C1249" s="4">
        <v>0</v>
      </c>
      <c r="D1249" s="11">
        <v>26259.32</v>
      </c>
      <c r="E1249" s="55" t="e">
        <f t="shared" si="30"/>
        <v>#DIV/0!</v>
      </c>
    </row>
    <row r="1250" spans="1:5" ht="15" customHeight="1">
      <c r="A1250" s="62">
        <v>3133</v>
      </c>
      <c r="B1250" s="66" t="s">
        <v>353</v>
      </c>
      <c r="C1250" s="4">
        <v>0</v>
      </c>
      <c r="D1250" s="11">
        <v>0</v>
      </c>
      <c r="E1250" s="55" t="e">
        <f t="shared" si="30"/>
        <v>#DIV/0!</v>
      </c>
    </row>
    <row r="1251" spans="1:5" ht="21" customHeight="1">
      <c r="A1251" s="62">
        <v>32</v>
      </c>
      <c r="B1251" s="3" t="s">
        <v>282</v>
      </c>
      <c r="C1251" s="4">
        <f>C1252+C1256+C1260+C1269</f>
        <v>146000</v>
      </c>
      <c r="D1251" s="11">
        <f>D1252+D1256+D1260+D1269</f>
        <v>137489.83000000002</v>
      </c>
      <c r="E1251" s="55">
        <f t="shared" si="30"/>
        <v>94.17111643835618</v>
      </c>
    </row>
    <row r="1252" spans="1:5" ht="18" customHeight="1">
      <c r="A1252" s="77">
        <v>321</v>
      </c>
      <c r="B1252" s="70" t="s">
        <v>152</v>
      </c>
      <c r="C1252" s="4">
        <v>13500</v>
      </c>
      <c r="D1252" s="11">
        <f>SUM(D1253:D1255)</f>
        <v>4640</v>
      </c>
      <c r="E1252" s="55">
        <f t="shared" si="30"/>
        <v>34.37037037037037</v>
      </c>
    </row>
    <row r="1253" spans="1:5" ht="15" customHeight="1">
      <c r="A1253" s="77">
        <v>3211</v>
      </c>
      <c r="B1253" s="70" t="s">
        <v>728</v>
      </c>
      <c r="C1253" s="4">
        <v>0</v>
      </c>
      <c r="D1253" s="11">
        <v>0</v>
      </c>
      <c r="E1253" s="55" t="e">
        <f t="shared" si="30"/>
        <v>#DIV/0!</v>
      </c>
    </row>
    <row r="1254" spans="1:5" ht="15" customHeight="1">
      <c r="A1254" s="77">
        <v>3212</v>
      </c>
      <c r="B1254" s="70" t="s">
        <v>154</v>
      </c>
      <c r="C1254" s="4">
        <v>0</v>
      </c>
      <c r="D1254" s="11">
        <v>4640</v>
      </c>
      <c r="E1254" s="55" t="e">
        <f t="shared" si="30"/>
        <v>#DIV/0!</v>
      </c>
    </row>
    <row r="1255" spans="1:5" ht="15" customHeight="1">
      <c r="A1255" s="77">
        <v>3213</v>
      </c>
      <c r="B1255" s="70" t="s">
        <v>729</v>
      </c>
      <c r="C1255" s="4">
        <v>0</v>
      </c>
      <c r="D1255" s="11">
        <v>0</v>
      </c>
      <c r="E1255" s="55" t="e">
        <f t="shared" si="30"/>
        <v>#DIV/0!</v>
      </c>
    </row>
    <row r="1256" spans="1:5" ht="17.25" customHeight="1">
      <c r="A1256" s="62">
        <v>322</v>
      </c>
      <c r="B1256" s="3" t="s">
        <v>19</v>
      </c>
      <c r="C1256" s="4">
        <v>17000</v>
      </c>
      <c r="D1256" s="11">
        <f>SUM(D1257:D1259)</f>
        <v>5183.23</v>
      </c>
      <c r="E1256" s="55">
        <f t="shared" si="30"/>
        <v>30.489588235294114</v>
      </c>
    </row>
    <row r="1257" spans="1:5" ht="15" customHeight="1">
      <c r="A1257" s="62">
        <v>3221</v>
      </c>
      <c r="B1257" s="3" t="s">
        <v>20</v>
      </c>
      <c r="C1257" s="4">
        <v>0</v>
      </c>
      <c r="D1257" s="11">
        <v>1459.79</v>
      </c>
      <c r="E1257" s="55" t="e">
        <f t="shared" si="30"/>
        <v>#DIV/0!</v>
      </c>
    </row>
    <row r="1258" spans="1:5" ht="15" customHeight="1">
      <c r="A1258" s="62">
        <v>3224</v>
      </c>
      <c r="B1258" s="3" t="s">
        <v>21</v>
      </c>
      <c r="C1258" s="4">
        <v>0</v>
      </c>
      <c r="D1258" s="11">
        <v>1759.04</v>
      </c>
      <c r="E1258" s="55" t="e">
        <f t="shared" si="30"/>
        <v>#DIV/0!</v>
      </c>
    </row>
    <row r="1259" spans="1:5" ht="15" customHeight="1">
      <c r="A1259" s="62">
        <v>3225</v>
      </c>
      <c r="B1259" s="3" t="s">
        <v>22</v>
      </c>
      <c r="C1259" s="4">
        <v>0</v>
      </c>
      <c r="D1259" s="11">
        <v>1964.4</v>
      </c>
      <c r="E1259" s="55" t="e">
        <f t="shared" si="30"/>
        <v>#DIV/0!</v>
      </c>
    </row>
    <row r="1260" spans="1:5" ht="18" customHeight="1">
      <c r="A1260" s="62">
        <v>323</v>
      </c>
      <c r="B1260" s="3" t="s">
        <v>0</v>
      </c>
      <c r="C1260" s="4">
        <v>96550</v>
      </c>
      <c r="D1260" s="11">
        <f>SUM(D1261:D1268)</f>
        <v>97865.44000000002</v>
      </c>
      <c r="E1260" s="55">
        <f t="shared" si="30"/>
        <v>101.36244432936303</v>
      </c>
    </row>
    <row r="1261" spans="1:5" ht="15" customHeight="1">
      <c r="A1261" s="62">
        <v>3231</v>
      </c>
      <c r="B1261" s="3" t="s">
        <v>23</v>
      </c>
      <c r="C1261" s="4">
        <v>0</v>
      </c>
      <c r="D1261" s="11">
        <v>3167.85</v>
      </c>
      <c r="E1261" s="55" t="e">
        <f t="shared" si="30"/>
        <v>#DIV/0!</v>
      </c>
    </row>
    <row r="1262" spans="1:5" ht="15" customHeight="1">
      <c r="A1262" s="62">
        <v>3232</v>
      </c>
      <c r="B1262" s="3" t="s">
        <v>74</v>
      </c>
      <c r="C1262" s="4">
        <v>0</v>
      </c>
      <c r="D1262" s="11">
        <v>0</v>
      </c>
      <c r="E1262" s="55" t="e">
        <f t="shared" si="30"/>
        <v>#DIV/0!</v>
      </c>
    </row>
    <row r="1263" spans="1:5" ht="15" customHeight="1">
      <c r="A1263" s="62">
        <v>3233</v>
      </c>
      <c r="B1263" s="3" t="s">
        <v>108</v>
      </c>
      <c r="C1263" s="4">
        <v>0</v>
      </c>
      <c r="D1263" s="11">
        <v>64.24</v>
      </c>
      <c r="E1263" s="55" t="e">
        <f t="shared" si="30"/>
        <v>#DIV/0!</v>
      </c>
    </row>
    <row r="1264" spans="1:5" ht="15" customHeight="1">
      <c r="A1264" s="62">
        <v>3234</v>
      </c>
      <c r="B1264" s="3" t="s">
        <v>641</v>
      </c>
      <c r="C1264" s="4">
        <v>0</v>
      </c>
      <c r="D1264" s="11">
        <v>4908.13</v>
      </c>
      <c r="E1264" s="55" t="e">
        <f>D1264/C1264*100</f>
        <v>#DIV/0!</v>
      </c>
    </row>
    <row r="1265" spans="1:5" ht="15" customHeight="1">
      <c r="A1265" s="62">
        <v>3235</v>
      </c>
      <c r="B1265" s="3" t="s">
        <v>610</v>
      </c>
      <c r="C1265" s="4">
        <v>0</v>
      </c>
      <c r="D1265" s="11">
        <v>50</v>
      </c>
      <c r="E1265" s="55" t="e">
        <f t="shared" si="30"/>
        <v>#DIV/0!</v>
      </c>
    </row>
    <row r="1266" spans="1:5" ht="15" customHeight="1">
      <c r="A1266" s="62">
        <v>3237</v>
      </c>
      <c r="B1266" s="3" t="s">
        <v>24</v>
      </c>
      <c r="C1266" s="4">
        <v>0</v>
      </c>
      <c r="D1266" s="11">
        <v>81802.6</v>
      </c>
      <c r="E1266" s="55" t="e">
        <f t="shared" si="30"/>
        <v>#DIV/0!</v>
      </c>
    </row>
    <row r="1267" spans="1:5" ht="15" customHeight="1">
      <c r="A1267" s="62">
        <v>3238</v>
      </c>
      <c r="B1267" s="3" t="s">
        <v>583</v>
      </c>
      <c r="C1267" s="4">
        <v>0</v>
      </c>
      <c r="D1267" s="11">
        <v>3782.63</v>
      </c>
      <c r="E1267" s="55" t="e">
        <f t="shared" si="30"/>
        <v>#DIV/0!</v>
      </c>
    </row>
    <row r="1268" spans="1:5" ht="15" customHeight="1">
      <c r="A1268" s="62">
        <v>3239</v>
      </c>
      <c r="B1268" s="3" t="s">
        <v>164</v>
      </c>
      <c r="C1268" s="4">
        <v>0</v>
      </c>
      <c r="D1268" s="11">
        <v>4089.99</v>
      </c>
      <c r="E1268" s="55" t="e">
        <f t="shared" si="30"/>
        <v>#DIV/0!</v>
      </c>
    </row>
    <row r="1269" spans="1:5" ht="18" customHeight="1">
      <c r="A1269" s="62">
        <v>329</v>
      </c>
      <c r="B1269" s="3" t="s">
        <v>25</v>
      </c>
      <c r="C1269" s="4">
        <v>18950</v>
      </c>
      <c r="D1269" s="11">
        <f>SUM(D1270:D1274)</f>
        <v>29801.16</v>
      </c>
      <c r="E1269" s="55">
        <f t="shared" si="30"/>
        <v>157.2620580474934</v>
      </c>
    </row>
    <row r="1270" spans="1:5" ht="15" customHeight="1">
      <c r="A1270" s="62">
        <v>3292</v>
      </c>
      <c r="B1270" s="3" t="s">
        <v>4</v>
      </c>
      <c r="C1270" s="4">
        <v>0</v>
      </c>
      <c r="D1270" s="11">
        <v>4615.86</v>
      </c>
      <c r="E1270" s="55" t="e">
        <f t="shared" si="30"/>
        <v>#DIV/0!</v>
      </c>
    </row>
    <row r="1271" spans="1:5" ht="15" customHeight="1">
      <c r="A1271" s="62">
        <v>3293</v>
      </c>
      <c r="B1271" s="3" t="s">
        <v>741</v>
      </c>
      <c r="C1271" s="4">
        <v>0</v>
      </c>
      <c r="D1271" s="11">
        <v>1760.3</v>
      </c>
      <c r="E1271" s="55" t="e">
        <f t="shared" si="30"/>
        <v>#DIV/0!</v>
      </c>
    </row>
    <row r="1272" spans="1:5" ht="15" customHeight="1">
      <c r="A1272" s="62">
        <v>3294</v>
      </c>
      <c r="B1272" s="3" t="s">
        <v>748</v>
      </c>
      <c r="C1272" s="4">
        <v>0</v>
      </c>
      <c r="D1272" s="11">
        <v>300</v>
      </c>
      <c r="E1272" s="55" t="e">
        <f t="shared" si="30"/>
        <v>#DIV/0!</v>
      </c>
    </row>
    <row r="1273" spans="1:5" ht="15" customHeight="1">
      <c r="A1273" s="62">
        <v>3295</v>
      </c>
      <c r="B1273" s="3" t="s">
        <v>346</v>
      </c>
      <c r="C1273" s="4">
        <v>0</v>
      </c>
      <c r="D1273" s="11">
        <v>0</v>
      </c>
      <c r="E1273" s="55" t="e">
        <f t="shared" si="30"/>
        <v>#DIV/0!</v>
      </c>
    </row>
    <row r="1274" spans="1:5" ht="15" customHeight="1">
      <c r="A1274" s="62">
        <v>3299</v>
      </c>
      <c r="B1274" s="3" t="s">
        <v>749</v>
      </c>
      <c r="C1274" s="4">
        <v>0</v>
      </c>
      <c r="D1274" s="11">
        <v>23125</v>
      </c>
      <c r="E1274" s="55" t="e">
        <f t="shared" si="30"/>
        <v>#DIV/0!</v>
      </c>
    </row>
    <row r="1275" spans="1:5" ht="21" customHeight="1">
      <c r="A1275" s="38" t="s">
        <v>743</v>
      </c>
      <c r="B1275" s="70" t="s">
        <v>60</v>
      </c>
      <c r="C1275" s="4">
        <f>C1276</f>
        <v>4300</v>
      </c>
      <c r="D1275" s="11">
        <f>D1276</f>
        <v>3977.4</v>
      </c>
      <c r="E1275" s="55">
        <f t="shared" si="30"/>
        <v>92.49767441860466</v>
      </c>
    </row>
    <row r="1276" spans="1:5" ht="18" customHeight="1">
      <c r="A1276" s="77">
        <v>343</v>
      </c>
      <c r="B1276" s="70" t="s">
        <v>61</v>
      </c>
      <c r="C1276" s="4">
        <v>4300</v>
      </c>
      <c r="D1276" s="11">
        <f>SUM(D1277:D1278)</f>
        <v>3977.4</v>
      </c>
      <c r="E1276" s="55">
        <f t="shared" si="30"/>
        <v>92.49767441860466</v>
      </c>
    </row>
    <row r="1277" spans="1:5" ht="15" customHeight="1">
      <c r="A1277" s="77">
        <v>3431</v>
      </c>
      <c r="B1277" s="70" t="s">
        <v>744</v>
      </c>
      <c r="C1277" s="4">
        <v>0</v>
      </c>
      <c r="D1277" s="11">
        <v>3239.78</v>
      </c>
      <c r="E1277" s="55" t="e">
        <f t="shared" si="30"/>
        <v>#DIV/0!</v>
      </c>
    </row>
    <row r="1278" spans="1:5" ht="15" customHeight="1">
      <c r="A1278" s="77">
        <v>3434</v>
      </c>
      <c r="B1278" s="70" t="s">
        <v>1030</v>
      </c>
      <c r="C1278" s="4">
        <v>0</v>
      </c>
      <c r="D1278" s="11">
        <v>737.62</v>
      </c>
      <c r="E1278" s="55" t="e">
        <f t="shared" si="30"/>
        <v>#DIV/0!</v>
      </c>
    </row>
    <row r="1279" spans="1:5" ht="21" customHeight="1">
      <c r="A1279" s="38">
        <v>38</v>
      </c>
      <c r="B1279" s="66" t="s">
        <v>569</v>
      </c>
      <c r="C1279" s="4">
        <f>C1280</f>
        <v>0</v>
      </c>
      <c r="D1279" s="11">
        <f>D1280</f>
        <v>0</v>
      </c>
      <c r="E1279" s="55" t="e">
        <f t="shared" si="30"/>
        <v>#DIV/0!</v>
      </c>
    </row>
    <row r="1280" spans="1:5" ht="18" customHeight="1">
      <c r="A1280" s="38">
        <v>381</v>
      </c>
      <c r="B1280" s="70" t="s">
        <v>68</v>
      </c>
      <c r="C1280" s="4">
        <v>0</v>
      </c>
      <c r="D1280" s="11">
        <f>D1281</f>
        <v>0</v>
      </c>
      <c r="E1280" s="55" t="e">
        <f t="shared" si="30"/>
        <v>#DIV/0!</v>
      </c>
    </row>
    <row r="1281" spans="1:5" ht="15" customHeight="1">
      <c r="A1281" s="38">
        <v>3811</v>
      </c>
      <c r="B1281" s="70" t="s">
        <v>750</v>
      </c>
      <c r="C1281" s="4">
        <v>0</v>
      </c>
      <c r="D1281" s="11">
        <v>0</v>
      </c>
      <c r="E1281" s="55" t="e">
        <f t="shared" si="30"/>
        <v>#DIV/0!</v>
      </c>
    </row>
    <row r="1282" spans="1:5" ht="25.5" customHeight="1">
      <c r="A1282" s="235" t="s">
        <v>582</v>
      </c>
      <c r="B1282" s="236"/>
      <c r="C1282" s="5">
        <f>C1290+C1299</f>
        <v>140000</v>
      </c>
      <c r="D1282" s="130">
        <f>D1290+D1299</f>
        <v>54090.73</v>
      </c>
      <c r="E1282" s="55">
        <f t="shared" si="30"/>
        <v>38.63623571428572</v>
      </c>
    </row>
    <row r="1283" spans="1:5" ht="25.5" customHeight="1">
      <c r="A1283" s="209" t="s">
        <v>1157</v>
      </c>
      <c r="B1283" s="210"/>
      <c r="C1283" s="58">
        <f>SUM(C1284:C1289)</f>
        <v>140000</v>
      </c>
      <c r="D1283" s="128">
        <f>SUM(D1284:D1289)</f>
        <v>54090.729999999996</v>
      </c>
      <c r="E1283" s="55">
        <f t="shared" si="30"/>
        <v>38.63623571428571</v>
      </c>
    </row>
    <row r="1284" spans="1:5" ht="18" customHeight="1">
      <c r="A1284" s="211" t="s">
        <v>1054</v>
      </c>
      <c r="B1284" s="212"/>
      <c r="C1284" s="4">
        <v>77000</v>
      </c>
      <c r="D1284" s="11">
        <v>23826.6</v>
      </c>
      <c r="E1284" s="55">
        <f t="shared" si="30"/>
        <v>30.94363636363636</v>
      </c>
    </row>
    <row r="1285" spans="1:5" ht="18" customHeight="1">
      <c r="A1285" s="211" t="s">
        <v>1265</v>
      </c>
      <c r="B1285" s="212"/>
      <c r="C1285" s="4">
        <v>0</v>
      </c>
      <c r="D1285" s="11">
        <v>299.97</v>
      </c>
      <c r="E1285" s="55" t="e">
        <f t="shared" si="30"/>
        <v>#DIV/0!</v>
      </c>
    </row>
    <row r="1286" spans="1:5" ht="18" customHeight="1">
      <c r="A1286" s="211" t="s">
        <v>1266</v>
      </c>
      <c r="B1286" s="212"/>
      <c r="C1286" s="4">
        <v>0</v>
      </c>
      <c r="D1286" s="11">
        <v>0</v>
      </c>
      <c r="E1286" s="55" t="e">
        <f t="shared" si="30"/>
        <v>#DIV/0!</v>
      </c>
    </row>
    <row r="1287" spans="1:5" ht="18" customHeight="1">
      <c r="A1287" s="211" t="s">
        <v>1273</v>
      </c>
      <c r="B1287" s="212"/>
      <c r="C1287" s="4">
        <v>60000</v>
      </c>
      <c r="D1287" s="11">
        <v>0</v>
      </c>
      <c r="E1287" s="55">
        <f t="shared" si="30"/>
        <v>0</v>
      </c>
    </row>
    <row r="1288" spans="1:5" ht="18" customHeight="1">
      <c r="A1288" s="211" t="s">
        <v>1274</v>
      </c>
      <c r="B1288" s="212"/>
      <c r="C1288" s="4">
        <v>3000</v>
      </c>
      <c r="D1288" s="11">
        <v>29964.16</v>
      </c>
      <c r="E1288" s="55">
        <f t="shared" si="30"/>
        <v>998.8053333333334</v>
      </c>
    </row>
    <row r="1289" spans="1:5" ht="18" customHeight="1">
      <c r="A1289" s="211" t="s">
        <v>1275</v>
      </c>
      <c r="B1289" s="212"/>
      <c r="C1289" s="4">
        <v>0</v>
      </c>
      <c r="D1289" s="11">
        <v>0</v>
      </c>
      <c r="E1289" s="55" t="e">
        <f t="shared" si="30"/>
        <v>#DIV/0!</v>
      </c>
    </row>
    <row r="1290" spans="1:5" ht="21" customHeight="1">
      <c r="A1290" s="62">
        <v>42</v>
      </c>
      <c r="B1290" s="3" t="s">
        <v>9</v>
      </c>
      <c r="C1290" s="4">
        <f>C1291+C1294+C1296</f>
        <v>140000</v>
      </c>
      <c r="D1290" s="11">
        <f>D1291+D1294+D1296</f>
        <v>54090.73</v>
      </c>
      <c r="E1290" s="55">
        <f t="shared" si="30"/>
        <v>38.63623571428572</v>
      </c>
    </row>
    <row r="1291" spans="1:5" ht="18" customHeight="1">
      <c r="A1291" s="62">
        <v>422</v>
      </c>
      <c r="B1291" s="3" t="s">
        <v>10</v>
      </c>
      <c r="C1291" s="4">
        <v>11000</v>
      </c>
      <c r="D1291" s="11">
        <f>D1292+D1293</f>
        <v>0</v>
      </c>
      <c r="E1291" s="55">
        <f aca="true" t="shared" si="31" ref="E1291:E1367">D1291/C1291*100</f>
        <v>0</v>
      </c>
    </row>
    <row r="1292" spans="1:5" ht="15" customHeight="1">
      <c r="A1292" s="62">
        <v>4221</v>
      </c>
      <c r="B1292" s="3" t="s">
        <v>151</v>
      </c>
      <c r="C1292" s="4">
        <v>0</v>
      </c>
      <c r="D1292" s="11">
        <v>0</v>
      </c>
      <c r="E1292" s="55" t="e">
        <f t="shared" si="31"/>
        <v>#DIV/0!</v>
      </c>
    </row>
    <row r="1293" spans="1:5" ht="15" customHeight="1">
      <c r="A1293" s="62">
        <v>4223</v>
      </c>
      <c r="B1293" s="3" t="s">
        <v>13</v>
      </c>
      <c r="C1293" s="4">
        <v>0</v>
      </c>
      <c r="D1293" s="11">
        <v>0</v>
      </c>
      <c r="E1293" s="55" t="e">
        <f t="shared" si="31"/>
        <v>#DIV/0!</v>
      </c>
    </row>
    <row r="1294" spans="1:5" ht="18" customHeight="1">
      <c r="A1294" s="62">
        <v>424</v>
      </c>
      <c r="B1294" s="3" t="s">
        <v>27</v>
      </c>
      <c r="C1294" s="4">
        <v>120000</v>
      </c>
      <c r="D1294" s="11">
        <f>SUM(D1295)</f>
        <v>53790.76</v>
      </c>
      <c r="E1294" s="55">
        <f t="shared" si="31"/>
        <v>44.825633333333336</v>
      </c>
    </row>
    <row r="1295" spans="1:5" ht="15" customHeight="1">
      <c r="A1295" s="62">
        <v>4241</v>
      </c>
      <c r="B1295" s="3" t="s">
        <v>28</v>
      </c>
      <c r="C1295" s="4">
        <v>0</v>
      </c>
      <c r="D1295" s="11">
        <v>53790.76</v>
      </c>
      <c r="E1295" s="55" t="e">
        <f t="shared" si="31"/>
        <v>#DIV/0!</v>
      </c>
    </row>
    <row r="1296" spans="1:5" ht="18" customHeight="1">
      <c r="A1296" s="62">
        <v>426</v>
      </c>
      <c r="B1296" s="3" t="s">
        <v>746</v>
      </c>
      <c r="C1296" s="4">
        <v>9000</v>
      </c>
      <c r="D1296" s="11">
        <f>SUM(D1297:D1298)</f>
        <v>299.97</v>
      </c>
      <c r="E1296" s="55">
        <f t="shared" si="31"/>
        <v>3.3330000000000006</v>
      </c>
    </row>
    <row r="1297" spans="1:5" ht="15" customHeight="1">
      <c r="A1297" s="62">
        <v>4262</v>
      </c>
      <c r="B1297" s="3" t="s">
        <v>747</v>
      </c>
      <c r="C1297" s="4">
        <v>0</v>
      </c>
      <c r="D1297" s="11">
        <v>0</v>
      </c>
      <c r="E1297" s="55" t="e">
        <f t="shared" si="31"/>
        <v>#DIV/0!</v>
      </c>
    </row>
    <row r="1298" spans="1:5" ht="15" customHeight="1">
      <c r="A1298" s="62">
        <v>4263</v>
      </c>
      <c r="B1298" s="3" t="s">
        <v>751</v>
      </c>
      <c r="C1298" s="4">
        <v>0</v>
      </c>
      <c r="D1298" s="11">
        <v>299.97</v>
      </c>
      <c r="E1298" s="55" t="e">
        <f t="shared" si="31"/>
        <v>#DIV/0!</v>
      </c>
    </row>
    <row r="1299" spans="1:5" ht="21" customHeight="1">
      <c r="A1299" s="62">
        <v>43</v>
      </c>
      <c r="B1299" s="3" t="s">
        <v>801</v>
      </c>
      <c r="C1299" s="4">
        <f>C1300</f>
        <v>0</v>
      </c>
      <c r="D1299" s="11">
        <f>D1300</f>
        <v>0</v>
      </c>
      <c r="E1299" s="55" t="e">
        <f t="shared" si="31"/>
        <v>#DIV/0!</v>
      </c>
    </row>
    <row r="1300" spans="1:5" ht="18" customHeight="1">
      <c r="A1300" s="62">
        <v>431</v>
      </c>
      <c r="B1300" s="3" t="s">
        <v>802</v>
      </c>
      <c r="C1300" s="4">
        <v>0</v>
      </c>
      <c r="D1300" s="11">
        <f>D1301</f>
        <v>0</v>
      </c>
      <c r="E1300" s="55" t="e">
        <f t="shared" si="31"/>
        <v>#DIV/0!</v>
      </c>
    </row>
    <row r="1301" spans="1:5" ht="15" customHeight="1">
      <c r="A1301" s="62">
        <v>4312</v>
      </c>
      <c r="B1301" s="3" t="s">
        <v>803</v>
      </c>
      <c r="C1301" s="4">
        <v>0</v>
      </c>
      <c r="D1301" s="11">
        <v>0</v>
      </c>
      <c r="E1301" s="55" t="e">
        <f t="shared" si="31"/>
        <v>#DIV/0!</v>
      </c>
    </row>
    <row r="1302" spans="1:5" ht="36" customHeight="1">
      <c r="A1302" s="244" t="s">
        <v>1300</v>
      </c>
      <c r="B1302" s="245"/>
      <c r="C1302" s="100">
        <f>C1308</f>
        <v>2721000</v>
      </c>
      <c r="D1302" s="132">
        <f>D1308</f>
        <v>0</v>
      </c>
      <c r="E1302" s="55">
        <f t="shared" si="31"/>
        <v>0</v>
      </c>
    </row>
    <row r="1303" spans="1:5" ht="18" customHeight="1">
      <c r="A1303" s="211" t="s">
        <v>1292</v>
      </c>
      <c r="B1303" s="212"/>
      <c r="C1303" s="4">
        <v>1601000</v>
      </c>
      <c r="D1303" s="11">
        <f>D1311+D1369</f>
        <v>0</v>
      </c>
      <c r="E1303" s="55">
        <f t="shared" si="31"/>
        <v>0</v>
      </c>
    </row>
    <row r="1304" spans="1:5" ht="18" customHeight="1">
      <c r="A1304" s="211" t="s">
        <v>1293</v>
      </c>
      <c r="B1304" s="212"/>
      <c r="C1304" s="4">
        <v>800000</v>
      </c>
      <c r="D1304" s="11">
        <v>0</v>
      </c>
      <c r="E1304" s="55">
        <f t="shared" si="31"/>
        <v>0</v>
      </c>
    </row>
    <row r="1305" spans="1:5" ht="18" customHeight="1">
      <c r="A1305" s="211" t="s">
        <v>1294</v>
      </c>
      <c r="B1305" s="212"/>
      <c r="C1305" s="4">
        <v>0</v>
      </c>
      <c r="D1305" s="11">
        <v>0</v>
      </c>
      <c r="E1305" s="55" t="e">
        <f t="shared" si="31"/>
        <v>#DIV/0!</v>
      </c>
    </row>
    <row r="1306" spans="1:5" ht="18" customHeight="1">
      <c r="A1306" s="211" t="s">
        <v>1295</v>
      </c>
      <c r="B1306" s="212"/>
      <c r="C1306" s="4">
        <v>180000</v>
      </c>
      <c r="D1306" s="11">
        <f>D1314+D1372</f>
        <v>0</v>
      </c>
      <c r="E1306" s="55">
        <f t="shared" si="31"/>
        <v>0</v>
      </c>
    </row>
    <row r="1307" spans="1:5" ht="18" customHeight="1">
      <c r="A1307" s="211" t="s">
        <v>1296</v>
      </c>
      <c r="B1307" s="212"/>
      <c r="C1307" s="4">
        <v>140000</v>
      </c>
      <c r="D1307" s="11">
        <v>0</v>
      </c>
      <c r="E1307" s="55">
        <f t="shared" si="31"/>
        <v>0</v>
      </c>
    </row>
    <row r="1308" spans="1:5" ht="30" customHeight="1">
      <c r="A1308" s="224" t="s">
        <v>1297</v>
      </c>
      <c r="B1308" s="242"/>
      <c r="C1308" s="57">
        <f>C1309</f>
        <v>2721000</v>
      </c>
      <c r="D1308" s="127">
        <f>D1309</f>
        <v>0</v>
      </c>
      <c r="E1308" s="55">
        <f t="shared" si="31"/>
        <v>0</v>
      </c>
    </row>
    <row r="1309" spans="1:5" ht="25.5" customHeight="1">
      <c r="A1309" s="207" t="s">
        <v>1298</v>
      </c>
      <c r="B1309" s="208"/>
      <c r="C1309" s="5">
        <f>C1317+C1359</f>
        <v>2721000</v>
      </c>
      <c r="D1309" s="5">
        <f>D1317+D1359</f>
        <v>0</v>
      </c>
      <c r="E1309" s="55">
        <f t="shared" si="31"/>
        <v>0</v>
      </c>
    </row>
    <row r="1310" spans="1:5" ht="25.5" customHeight="1">
      <c r="A1310" s="209" t="s">
        <v>1299</v>
      </c>
      <c r="B1310" s="210"/>
      <c r="C1310" s="58">
        <f>SUM(C1311:C1316)</f>
        <v>2721000</v>
      </c>
      <c r="D1310" s="128">
        <f>SUM(D1311:D1316)</f>
        <v>0</v>
      </c>
      <c r="E1310" s="55">
        <f t="shared" si="31"/>
        <v>0</v>
      </c>
    </row>
    <row r="1311" spans="1:5" ht="18" customHeight="1">
      <c r="A1311" s="211" t="s">
        <v>1054</v>
      </c>
      <c r="B1311" s="212"/>
      <c r="C1311" s="4">
        <v>1601000</v>
      </c>
      <c r="D1311" s="11">
        <v>0</v>
      </c>
      <c r="E1311" s="55">
        <f t="shared" si="31"/>
        <v>0</v>
      </c>
    </row>
    <row r="1312" spans="1:5" ht="18" customHeight="1">
      <c r="A1312" s="211" t="s">
        <v>1265</v>
      </c>
      <c r="B1312" s="212"/>
      <c r="C1312" s="4">
        <v>800000</v>
      </c>
      <c r="D1312" s="11">
        <v>0</v>
      </c>
      <c r="E1312" s="55">
        <f t="shared" si="31"/>
        <v>0</v>
      </c>
    </row>
    <row r="1313" spans="1:5" ht="18" customHeight="1">
      <c r="A1313" s="211" t="s">
        <v>1266</v>
      </c>
      <c r="B1313" s="212"/>
      <c r="C1313" s="4">
        <v>0</v>
      </c>
      <c r="D1313" s="11">
        <v>0</v>
      </c>
      <c r="E1313" s="55" t="e">
        <f t="shared" si="31"/>
        <v>#DIV/0!</v>
      </c>
    </row>
    <row r="1314" spans="1:5" ht="18" customHeight="1">
      <c r="A1314" s="211" t="s">
        <v>1273</v>
      </c>
      <c r="B1314" s="212"/>
      <c r="C1314" s="4">
        <v>180000</v>
      </c>
      <c r="D1314" s="11">
        <v>0</v>
      </c>
      <c r="E1314" s="55">
        <f t="shared" si="31"/>
        <v>0</v>
      </c>
    </row>
    <row r="1315" spans="1:5" ht="18" customHeight="1">
      <c r="A1315" s="211" t="s">
        <v>1274</v>
      </c>
      <c r="B1315" s="212"/>
      <c r="C1315" s="4">
        <v>140000</v>
      </c>
      <c r="D1315" s="11">
        <v>0</v>
      </c>
      <c r="E1315" s="55">
        <f t="shared" si="31"/>
        <v>0</v>
      </c>
    </row>
    <row r="1316" spans="1:5" ht="18" customHeight="1">
      <c r="A1316" s="211" t="s">
        <v>1275</v>
      </c>
      <c r="B1316" s="212"/>
      <c r="C1316" s="4">
        <v>0</v>
      </c>
      <c r="D1316" s="11">
        <v>0</v>
      </c>
      <c r="E1316" s="55" t="e">
        <f t="shared" si="31"/>
        <v>#DIV/0!</v>
      </c>
    </row>
    <row r="1317" spans="1:5" ht="22.5" customHeight="1">
      <c r="A1317" s="38">
        <v>3</v>
      </c>
      <c r="B1317" s="70" t="s">
        <v>59</v>
      </c>
      <c r="C1317" s="4">
        <f>C1318+C1326+C1356</f>
        <v>2646000</v>
      </c>
      <c r="D1317" s="11">
        <f>D1318+D1326+D1356</f>
        <v>0</v>
      </c>
      <c r="E1317" s="55">
        <f t="shared" si="31"/>
        <v>0</v>
      </c>
    </row>
    <row r="1318" spans="1:5" ht="21" customHeight="1">
      <c r="A1318" s="38">
        <v>31</v>
      </c>
      <c r="B1318" s="70" t="s">
        <v>131</v>
      </c>
      <c r="C1318" s="4">
        <f>C1319+C1321+C1323</f>
        <v>370000</v>
      </c>
      <c r="D1318" s="11">
        <f>D1319+D1321+D1323</f>
        <v>0</v>
      </c>
      <c r="E1318" s="55">
        <f t="shared" si="31"/>
        <v>0</v>
      </c>
    </row>
    <row r="1319" spans="1:5" ht="18" customHeight="1">
      <c r="A1319" s="38">
        <v>311</v>
      </c>
      <c r="B1319" s="70" t="s">
        <v>335</v>
      </c>
      <c r="C1319" s="4">
        <v>300000</v>
      </c>
      <c r="D1319" s="11">
        <f>D1320</f>
        <v>0</v>
      </c>
      <c r="E1319" s="55">
        <f t="shared" si="31"/>
        <v>0</v>
      </c>
    </row>
    <row r="1320" spans="1:5" ht="15" customHeight="1">
      <c r="A1320" s="38">
        <v>3111</v>
      </c>
      <c r="B1320" s="70" t="s">
        <v>132</v>
      </c>
      <c r="C1320" s="4">
        <v>0</v>
      </c>
      <c r="D1320" s="11">
        <v>0</v>
      </c>
      <c r="E1320" s="55" t="e">
        <f t="shared" si="31"/>
        <v>#DIV/0!</v>
      </c>
    </row>
    <row r="1321" spans="1:5" ht="18" customHeight="1">
      <c r="A1321" s="38">
        <v>312</v>
      </c>
      <c r="B1321" s="70" t="s">
        <v>133</v>
      </c>
      <c r="C1321" s="4">
        <v>20000</v>
      </c>
      <c r="D1321" s="11">
        <f>D1322</f>
        <v>0</v>
      </c>
      <c r="E1321" s="55">
        <f t="shared" si="31"/>
        <v>0</v>
      </c>
    </row>
    <row r="1322" spans="1:5" ht="15" customHeight="1">
      <c r="A1322" s="38">
        <v>3121</v>
      </c>
      <c r="B1322" s="70" t="s">
        <v>134</v>
      </c>
      <c r="C1322" s="4">
        <v>0</v>
      </c>
      <c r="D1322" s="11">
        <v>0</v>
      </c>
      <c r="E1322" s="55" t="e">
        <f t="shared" si="31"/>
        <v>#DIV/0!</v>
      </c>
    </row>
    <row r="1323" spans="1:5" ht="18" customHeight="1">
      <c r="A1323" s="38">
        <v>313</v>
      </c>
      <c r="B1323" s="70" t="s">
        <v>135</v>
      </c>
      <c r="C1323" s="4">
        <v>50000</v>
      </c>
      <c r="D1323" s="11">
        <f>SUM(D1324:D1325)</f>
        <v>0</v>
      </c>
      <c r="E1323" s="55">
        <f t="shared" si="31"/>
        <v>0</v>
      </c>
    </row>
    <row r="1324" spans="1:5" ht="15" customHeight="1">
      <c r="A1324" s="38">
        <v>3132</v>
      </c>
      <c r="B1324" s="66" t="s">
        <v>352</v>
      </c>
      <c r="C1324" s="4">
        <v>0</v>
      </c>
      <c r="D1324" s="11">
        <v>0</v>
      </c>
      <c r="E1324" s="55" t="e">
        <f t="shared" si="31"/>
        <v>#DIV/0!</v>
      </c>
    </row>
    <row r="1325" spans="1:5" ht="15" customHeight="1">
      <c r="A1325" s="38">
        <v>3133</v>
      </c>
      <c r="B1325" s="66" t="s">
        <v>353</v>
      </c>
      <c r="C1325" s="4">
        <v>0</v>
      </c>
      <c r="D1325" s="11">
        <v>0</v>
      </c>
      <c r="E1325" s="55" t="e">
        <f t="shared" si="31"/>
        <v>#DIV/0!</v>
      </c>
    </row>
    <row r="1326" spans="1:5" ht="21" customHeight="1">
      <c r="A1326" s="38">
        <v>32</v>
      </c>
      <c r="B1326" s="70" t="s">
        <v>282</v>
      </c>
      <c r="C1326" s="4">
        <f>C1327+C1332+C1338+C1347+C1349</f>
        <v>2266000</v>
      </c>
      <c r="D1326" s="11">
        <f>D1327+D1332+D1338+D1347+D1349</f>
        <v>0</v>
      </c>
      <c r="E1326" s="55">
        <f t="shared" si="31"/>
        <v>0</v>
      </c>
    </row>
    <row r="1327" spans="1:5" ht="18" customHeight="1">
      <c r="A1327" s="77">
        <v>321</v>
      </c>
      <c r="B1327" s="70" t="s">
        <v>152</v>
      </c>
      <c r="C1327" s="4">
        <v>35000</v>
      </c>
      <c r="D1327" s="11">
        <f>SUM(D1328:D1331)</f>
        <v>0</v>
      </c>
      <c r="E1327" s="55">
        <f t="shared" si="31"/>
        <v>0</v>
      </c>
    </row>
    <row r="1328" spans="1:5" ht="15" customHeight="1">
      <c r="A1328" s="77">
        <v>3211</v>
      </c>
      <c r="B1328" s="70" t="s">
        <v>728</v>
      </c>
      <c r="C1328" s="4">
        <v>0</v>
      </c>
      <c r="D1328" s="11">
        <v>0</v>
      </c>
      <c r="E1328" s="55" t="e">
        <f t="shared" si="31"/>
        <v>#DIV/0!</v>
      </c>
    </row>
    <row r="1329" spans="1:5" ht="15" customHeight="1">
      <c r="A1329" s="77">
        <v>3212</v>
      </c>
      <c r="B1329" s="70" t="s">
        <v>154</v>
      </c>
      <c r="C1329" s="4">
        <v>0</v>
      </c>
      <c r="D1329" s="11">
        <v>0</v>
      </c>
      <c r="E1329" s="55" t="e">
        <f t="shared" si="31"/>
        <v>#DIV/0!</v>
      </c>
    </row>
    <row r="1330" spans="1:5" ht="15" customHeight="1">
      <c r="A1330" s="77">
        <v>3213</v>
      </c>
      <c r="B1330" s="70" t="s">
        <v>729</v>
      </c>
      <c r="C1330" s="4">
        <v>0</v>
      </c>
      <c r="D1330" s="11">
        <v>0</v>
      </c>
      <c r="E1330" s="55" t="e">
        <f t="shared" si="31"/>
        <v>#DIV/0!</v>
      </c>
    </row>
    <row r="1331" spans="1:5" ht="15" customHeight="1">
      <c r="A1331" s="77">
        <v>3214</v>
      </c>
      <c r="B1331" s="70" t="s">
        <v>1155</v>
      </c>
      <c r="C1331" s="4">
        <v>0</v>
      </c>
      <c r="D1331" s="11">
        <v>0</v>
      </c>
      <c r="E1331" s="55" t="e">
        <f t="shared" si="31"/>
        <v>#DIV/0!</v>
      </c>
    </row>
    <row r="1332" spans="1:5" ht="18" customHeight="1">
      <c r="A1332" s="62">
        <v>322</v>
      </c>
      <c r="B1332" s="3" t="s">
        <v>19</v>
      </c>
      <c r="C1332" s="4">
        <v>36000</v>
      </c>
      <c r="D1332" s="11">
        <f>SUM(D1333:D1337)</f>
        <v>0</v>
      </c>
      <c r="E1332" s="55">
        <f t="shared" si="31"/>
        <v>0</v>
      </c>
    </row>
    <row r="1333" spans="1:5" ht="15" customHeight="1">
      <c r="A1333" s="62">
        <v>3221</v>
      </c>
      <c r="B1333" s="3" t="s">
        <v>286</v>
      </c>
      <c r="C1333" s="4">
        <v>0</v>
      </c>
      <c r="D1333" s="11">
        <v>0</v>
      </c>
      <c r="E1333" s="55" t="e">
        <f t="shared" si="31"/>
        <v>#DIV/0!</v>
      </c>
    </row>
    <row r="1334" spans="1:5" ht="15" customHeight="1">
      <c r="A1334" s="62">
        <v>3222</v>
      </c>
      <c r="B1334" s="3" t="s">
        <v>730</v>
      </c>
      <c r="C1334" s="4">
        <v>0</v>
      </c>
      <c r="D1334" s="11">
        <v>0</v>
      </c>
      <c r="E1334" s="55" t="e">
        <f t="shared" si="31"/>
        <v>#DIV/0!</v>
      </c>
    </row>
    <row r="1335" spans="1:5" ht="15" customHeight="1">
      <c r="A1335" s="62">
        <v>3223</v>
      </c>
      <c r="B1335" s="3" t="s">
        <v>149</v>
      </c>
      <c r="C1335" s="4">
        <v>0</v>
      </c>
      <c r="D1335" s="11">
        <v>0</v>
      </c>
      <c r="E1335" s="55" t="e">
        <f t="shared" si="31"/>
        <v>#DIV/0!</v>
      </c>
    </row>
    <row r="1336" spans="1:5" ht="15" customHeight="1">
      <c r="A1336" s="62">
        <v>3224</v>
      </c>
      <c r="B1336" s="3" t="s">
        <v>289</v>
      </c>
      <c r="C1336" s="4">
        <v>0</v>
      </c>
      <c r="D1336" s="11">
        <v>0</v>
      </c>
      <c r="E1336" s="55" t="e">
        <f t="shared" si="31"/>
        <v>#DIV/0!</v>
      </c>
    </row>
    <row r="1337" spans="1:5" ht="15" customHeight="1">
      <c r="A1337" s="62">
        <v>3227</v>
      </c>
      <c r="B1337" s="3" t="s">
        <v>731</v>
      </c>
      <c r="C1337" s="4">
        <v>0</v>
      </c>
      <c r="D1337" s="11">
        <v>0</v>
      </c>
      <c r="E1337" s="55" t="e">
        <f t="shared" si="31"/>
        <v>#DIV/0!</v>
      </c>
    </row>
    <row r="1338" spans="1:5" ht="18" customHeight="1">
      <c r="A1338" s="38" t="s">
        <v>142</v>
      </c>
      <c r="B1338" s="70" t="s">
        <v>0</v>
      </c>
      <c r="C1338" s="4">
        <v>2075000</v>
      </c>
      <c r="D1338" s="11">
        <f>SUM(D1339:D1346)</f>
        <v>0</v>
      </c>
      <c r="E1338" s="55">
        <f t="shared" si="31"/>
        <v>0</v>
      </c>
    </row>
    <row r="1339" spans="1:5" ht="15" customHeight="1">
      <c r="A1339" s="38" t="s">
        <v>732</v>
      </c>
      <c r="B1339" s="70" t="s">
        <v>733</v>
      </c>
      <c r="C1339" s="4">
        <v>0</v>
      </c>
      <c r="D1339" s="11">
        <v>0</v>
      </c>
      <c r="E1339" s="55" t="e">
        <f t="shared" si="31"/>
        <v>#DIV/0!</v>
      </c>
    </row>
    <row r="1340" spans="1:5" ht="15" customHeight="1">
      <c r="A1340" s="38" t="s">
        <v>143</v>
      </c>
      <c r="B1340" s="70" t="s">
        <v>734</v>
      </c>
      <c r="C1340" s="4">
        <v>0</v>
      </c>
      <c r="D1340" s="11">
        <v>0</v>
      </c>
      <c r="E1340" s="55" t="e">
        <f t="shared" si="31"/>
        <v>#DIV/0!</v>
      </c>
    </row>
    <row r="1341" spans="1:5" ht="15" customHeight="1">
      <c r="A1341" s="38" t="s">
        <v>711</v>
      </c>
      <c r="B1341" s="70" t="s">
        <v>1</v>
      </c>
      <c r="C1341" s="4">
        <v>0</v>
      </c>
      <c r="D1341" s="11">
        <v>0</v>
      </c>
      <c r="E1341" s="55" t="e">
        <f t="shared" si="31"/>
        <v>#DIV/0!</v>
      </c>
    </row>
    <row r="1342" spans="1:5" ht="15" customHeight="1">
      <c r="A1342" s="38" t="s">
        <v>571</v>
      </c>
      <c r="B1342" s="70" t="s">
        <v>93</v>
      </c>
      <c r="C1342" s="4">
        <v>0</v>
      </c>
      <c r="D1342" s="11">
        <v>0</v>
      </c>
      <c r="E1342" s="55" t="e">
        <f t="shared" si="31"/>
        <v>#DIV/0!</v>
      </c>
    </row>
    <row r="1343" spans="1:5" ht="15" customHeight="1">
      <c r="A1343" s="38" t="s">
        <v>103</v>
      </c>
      <c r="B1343" s="70" t="s">
        <v>735</v>
      </c>
      <c r="C1343" s="4">
        <v>0</v>
      </c>
      <c r="D1343" s="11">
        <v>0</v>
      </c>
      <c r="E1343" s="55" t="e">
        <f t="shared" si="31"/>
        <v>#DIV/0!</v>
      </c>
    </row>
    <row r="1344" spans="1:5" ht="15" customHeight="1">
      <c r="A1344" s="38" t="s">
        <v>35</v>
      </c>
      <c r="B1344" s="70" t="s">
        <v>36</v>
      </c>
      <c r="C1344" s="4">
        <v>0</v>
      </c>
      <c r="D1344" s="11">
        <v>0</v>
      </c>
      <c r="E1344" s="55" t="e">
        <f t="shared" si="31"/>
        <v>#DIV/0!</v>
      </c>
    </row>
    <row r="1345" spans="1:5" ht="15" customHeight="1">
      <c r="A1345" s="38" t="s">
        <v>688</v>
      </c>
      <c r="B1345" s="70" t="s">
        <v>736</v>
      </c>
      <c r="C1345" s="4">
        <v>0</v>
      </c>
      <c r="D1345" s="11">
        <v>0</v>
      </c>
      <c r="E1345" s="55" t="e">
        <f t="shared" si="31"/>
        <v>#DIV/0!</v>
      </c>
    </row>
    <row r="1346" spans="1:5" ht="15" customHeight="1">
      <c r="A1346" s="38" t="s">
        <v>349</v>
      </c>
      <c r="B1346" s="70" t="s">
        <v>2</v>
      </c>
      <c r="C1346" s="4">
        <v>0</v>
      </c>
      <c r="D1346" s="11">
        <v>0</v>
      </c>
      <c r="E1346" s="55" t="e">
        <f t="shared" si="31"/>
        <v>#DIV/0!</v>
      </c>
    </row>
    <row r="1347" spans="1:5" ht="18" customHeight="1">
      <c r="A1347" s="38" t="s">
        <v>311</v>
      </c>
      <c r="B1347" s="70" t="s">
        <v>737</v>
      </c>
      <c r="C1347" s="4">
        <f>C1348</f>
        <v>0</v>
      </c>
      <c r="D1347" s="11">
        <f>D1348</f>
        <v>0</v>
      </c>
      <c r="E1347" s="55" t="e">
        <f t="shared" si="31"/>
        <v>#DIV/0!</v>
      </c>
    </row>
    <row r="1348" spans="1:5" ht="15" customHeight="1">
      <c r="A1348" s="38" t="s">
        <v>313</v>
      </c>
      <c r="B1348" s="70" t="s">
        <v>738</v>
      </c>
      <c r="C1348" s="4">
        <v>0</v>
      </c>
      <c r="D1348" s="11">
        <v>0</v>
      </c>
      <c r="E1348" s="55" t="e">
        <f t="shared" si="31"/>
        <v>#DIV/0!</v>
      </c>
    </row>
    <row r="1349" spans="1:5" ht="18" customHeight="1">
      <c r="A1349" s="38">
        <v>329</v>
      </c>
      <c r="B1349" s="70" t="s">
        <v>17</v>
      </c>
      <c r="C1349" s="4">
        <v>120000</v>
      </c>
      <c r="D1349" s="11">
        <f>SUM(D1350:D1355)</f>
        <v>0</v>
      </c>
      <c r="E1349" s="55">
        <f t="shared" si="31"/>
        <v>0</v>
      </c>
    </row>
    <row r="1350" spans="1:5" ht="15" customHeight="1">
      <c r="A1350" s="38">
        <v>3291</v>
      </c>
      <c r="B1350" s="70" t="s">
        <v>18</v>
      </c>
      <c r="C1350" s="4">
        <v>0</v>
      </c>
      <c r="D1350" s="11">
        <v>0</v>
      </c>
      <c r="E1350" s="55" t="e">
        <f t="shared" si="31"/>
        <v>#DIV/0!</v>
      </c>
    </row>
    <row r="1351" spans="1:5" ht="15" customHeight="1">
      <c r="A1351" s="38" t="s">
        <v>739</v>
      </c>
      <c r="B1351" s="70" t="s">
        <v>4</v>
      </c>
      <c r="C1351" s="4">
        <v>0</v>
      </c>
      <c r="D1351" s="11">
        <v>0</v>
      </c>
      <c r="E1351" s="55" t="e">
        <f t="shared" si="31"/>
        <v>#DIV/0!</v>
      </c>
    </row>
    <row r="1352" spans="1:5" ht="15" customHeight="1">
      <c r="A1352" s="38" t="s">
        <v>740</v>
      </c>
      <c r="B1352" s="70" t="s">
        <v>741</v>
      </c>
      <c r="C1352" s="4">
        <v>0</v>
      </c>
      <c r="D1352" s="11">
        <v>0</v>
      </c>
      <c r="E1352" s="55" t="e">
        <f t="shared" si="31"/>
        <v>#DIV/0!</v>
      </c>
    </row>
    <row r="1353" spans="1:5" ht="15" customHeight="1">
      <c r="A1353" s="38" t="s">
        <v>1305</v>
      </c>
      <c r="B1353" s="70" t="s">
        <v>1306</v>
      </c>
      <c r="C1353" s="4">
        <v>0</v>
      </c>
      <c r="D1353" s="11">
        <v>0</v>
      </c>
      <c r="E1353" s="55" t="e">
        <f>D1353/C1353*100</f>
        <v>#DIV/0!</v>
      </c>
    </row>
    <row r="1354" spans="1:5" ht="15" customHeight="1">
      <c r="A1354" s="38" t="s">
        <v>342</v>
      </c>
      <c r="B1354" s="70" t="s">
        <v>346</v>
      </c>
      <c r="C1354" s="4">
        <v>0</v>
      </c>
      <c r="D1354" s="11">
        <v>0</v>
      </c>
      <c r="E1354" s="55" t="e">
        <f t="shared" si="31"/>
        <v>#DIV/0!</v>
      </c>
    </row>
    <row r="1355" spans="1:5" ht="15" customHeight="1">
      <c r="A1355" s="77">
        <v>3299</v>
      </c>
      <c r="B1355" s="70" t="s">
        <v>112</v>
      </c>
      <c r="C1355" s="4">
        <v>0</v>
      </c>
      <c r="D1355" s="11">
        <v>0</v>
      </c>
      <c r="E1355" s="55" t="e">
        <f t="shared" si="31"/>
        <v>#DIV/0!</v>
      </c>
    </row>
    <row r="1356" spans="1:5" ht="21" customHeight="1">
      <c r="A1356" s="38" t="s">
        <v>743</v>
      </c>
      <c r="B1356" s="70" t="s">
        <v>60</v>
      </c>
      <c r="C1356" s="4">
        <f>C1357</f>
        <v>10000</v>
      </c>
      <c r="D1356" s="11">
        <f>D1357</f>
        <v>0</v>
      </c>
      <c r="E1356" s="55">
        <f t="shared" si="31"/>
        <v>0</v>
      </c>
    </row>
    <row r="1357" spans="1:5" ht="18" customHeight="1">
      <c r="A1357" s="77">
        <v>343</v>
      </c>
      <c r="B1357" s="70" t="s">
        <v>61</v>
      </c>
      <c r="C1357" s="4">
        <v>10000</v>
      </c>
      <c r="D1357" s="11">
        <f>SUM(D1358:D1358)</f>
        <v>0</v>
      </c>
      <c r="E1357" s="55">
        <f t="shared" si="31"/>
        <v>0</v>
      </c>
    </row>
    <row r="1358" spans="1:5" ht="15" customHeight="1">
      <c r="A1358" s="77">
        <v>3431</v>
      </c>
      <c r="B1358" s="70" t="s">
        <v>744</v>
      </c>
      <c r="C1358" s="4">
        <v>0</v>
      </c>
      <c r="D1358" s="11">
        <v>0</v>
      </c>
      <c r="E1358" s="55" t="e">
        <f t="shared" si="31"/>
        <v>#DIV/0!</v>
      </c>
    </row>
    <row r="1359" spans="1:5" ht="22.5" customHeight="1">
      <c r="A1359" s="62">
        <v>4</v>
      </c>
      <c r="B1359" s="3" t="s">
        <v>26</v>
      </c>
      <c r="C1359" s="4">
        <f>SUM(C1360)</f>
        <v>75000</v>
      </c>
      <c r="D1359" s="11">
        <f>SUM(D1360)</f>
        <v>0</v>
      </c>
      <c r="E1359" s="55">
        <f t="shared" si="31"/>
        <v>0</v>
      </c>
    </row>
    <row r="1360" spans="1:5" ht="21" customHeight="1">
      <c r="A1360" s="62">
        <v>42</v>
      </c>
      <c r="B1360" s="3" t="s">
        <v>9</v>
      </c>
      <c r="C1360" s="4">
        <f>C1361+C1365</f>
        <v>75000</v>
      </c>
      <c r="D1360" s="11">
        <f>D1361+D1365</f>
        <v>0</v>
      </c>
      <c r="E1360" s="55">
        <f t="shared" si="31"/>
        <v>0</v>
      </c>
    </row>
    <row r="1361" spans="1:5" ht="18" customHeight="1">
      <c r="A1361" s="62">
        <v>422</v>
      </c>
      <c r="B1361" s="3" t="s">
        <v>10</v>
      </c>
      <c r="C1361" s="4">
        <v>65000</v>
      </c>
      <c r="D1361" s="11">
        <f>SUM(D1362:D1364)</f>
        <v>0</v>
      </c>
      <c r="E1361" s="55">
        <f t="shared" si="31"/>
        <v>0</v>
      </c>
    </row>
    <row r="1362" spans="1:5" ht="15" customHeight="1">
      <c r="A1362" s="62">
        <v>4221</v>
      </c>
      <c r="B1362" s="3" t="s">
        <v>745</v>
      </c>
      <c r="C1362" s="4">
        <v>0</v>
      </c>
      <c r="D1362" s="11">
        <v>0</v>
      </c>
      <c r="E1362" s="55" t="e">
        <f t="shared" si="31"/>
        <v>#DIV/0!</v>
      </c>
    </row>
    <row r="1363" spans="1:5" ht="15" customHeight="1">
      <c r="A1363" s="62">
        <v>4222</v>
      </c>
      <c r="B1363" s="3" t="s">
        <v>12</v>
      </c>
      <c r="C1363" s="4">
        <v>0</v>
      </c>
      <c r="D1363" s="11">
        <v>0</v>
      </c>
      <c r="E1363" s="55" t="e">
        <f t="shared" si="31"/>
        <v>#DIV/0!</v>
      </c>
    </row>
    <row r="1364" spans="1:5" ht="15" customHeight="1">
      <c r="A1364" s="62">
        <v>4227</v>
      </c>
      <c r="B1364" s="3" t="s">
        <v>765</v>
      </c>
      <c r="C1364" s="4">
        <v>0</v>
      </c>
      <c r="D1364" s="11">
        <v>0</v>
      </c>
      <c r="E1364" s="55" t="e">
        <f t="shared" si="31"/>
        <v>#DIV/0!</v>
      </c>
    </row>
    <row r="1365" spans="1:5" ht="18" customHeight="1">
      <c r="A1365" s="62">
        <v>426</v>
      </c>
      <c r="B1365" s="3" t="s">
        <v>746</v>
      </c>
      <c r="C1365" s="4">
        <v>10000</v>
      </c>
      <c r="D1365" s="11">
        <f>D1366</f>
        <v>0</v>
      </c>
      <c r="E1365" s="55">
        <f t="shared" si="31"/>
        <v>0</v>
      </c>
    </row>
    <row r="1366" spans="1:5" ht="15" customHeight="1">
      <c r="A1366" s="62">
        <v>4262</v>
      </c>
      <c r="B1366" s="3" t="s">
        <v>15</v>
      </c>
      <c r="C1366" s="4">
        <v>0</v>
      </c>
      <c r="D1366" s="11">
        <v>0</v>
      </c>
      <c r="E1366" s="55" t="e">
        <f t="shared" si="31"/>
        <v>#DIV/0!</v>
      </c>
    </row>
    <row r="1367" spans="1:5" ht="32.25" customHeight="1">
      <c r="A1367" s="3"/>
      <c r="B1367" s="134" t="s">
        <v>29</v>
      </c>
      <c r="C1367" s="78">
        <f>C6</f>
        <v>66705150</v>
      </c>
      <c r="D1367" s="133">
        <f>D6</f>
        <v>15681250.899999999</v>
      </c>
      <c r="E1367" s="55">
        <f t="shared" si="31"/>
        <v>23.508306180257442</v>
      </c>
    </row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</sheetData>
  <sheetProtection/>
  <mergeCells count="743">
    <mergeCell ref="A1314:B1314"/>
    <mergeCell ref="A1315:B1315"/>
    <mergeCell ref="A1316:B1316"/>
    <mergeCell ref="A1231:B1231"/>
    <mergeCell ref="A1308:B1308"/>
    <mergeCell ref="A1309:B1309"/>
    <mergeCell ref="A1310:B1310"/>
    <mergeCell ref="A1311:B1311"/>
    <mergeCell ref="A1312:B1312"/>
    <mergeCell ref="A1313:B1313"/>
    <mergeCell ref="A1302:B1302"/>
    <mergeCell ref="A1303:B1303"/>
    <mergeCell ref="A1304:B1304"/>
    <mergeCell ref="A1305:B1305"/>
    <mergeCell ref="A1306:B1306"/>
    <mergeCell ref="A1307:B1307"/>
    <mergeCell ref="A14:B14"/>
    <mergeCell ref="A24:B24"/>
    <mergeCell ref="A1284:B1284"/>
    <mergeCell ref="A1285:B1285"/>
    <mergeCell ref="A1286:B1286"/>
    <mergeCell ref="A1287:B1287"/>
    <mergeCell ref="A1219:B1219"/>
    <mergeCell ref="A1220:B1220"/>
    <mergeCell ref="A1236:B1236"/>
    <mergeCell ref="A1237:B1237"/>
    <mergeCell ref="A1288:B1288"/>
    <mergeCell ref="A1289:B1289"/>
    <mergeCell ref="A1238:B1238"/>
    <mergeCell ref="A1239:B1239"/>
    <mergeCell ref="A1240:B1240"/>
    <mergeCell ref="A1241:B1241"/>
    <mergeCell ref="A1242:B1242"/>
    <mergeCell ref="A1283:B1283"/>
    <mergeCell ref="A1282:B1282"/>
    <mergeCell ref="A1224:B1224"/>
    <mergeCell ref="A1229:B1229"/>
    <mergeCell ref="A1230:B1230"/>
    <mergeCell ref="A1232:B1232"/>
    <mergeCell ref="A1233:B1233"/>
    <mergeCell ref="A1228:B1228"/>
    <mergeCell ref="A1163:B1163"/>
    <mergeCell ref="A1214:B1214"/>
    <mergeCell ref="A1215:B1215"/>
    <mergeCell ref="A1216:B1216"/>
    <mergeCell ref="A1217:B1217"/>
    <mergeCell ref="A1218:B1218"/>
    <mergeCell ref="A1213:B1213"/>
    <mergeCell ref="A1158:B1158"/>
    <mergeCell ref="A1159:B1159"/>
    <mergeCell ref="A1160:B1160"/>
    <mergeCell ref="A1152:B1152"/>
    <mergeCell ref="A1161:B1161"/>
    <mergeCell ref="A1162:B1162"/>
    <mergeCell ref="A1142:B1142"/>
    <mergeCell ref="A1143:B1143"/>
    <mergeCell ref="A1144:B1144"/>
    <mergeCell ref="A1145:B1145"/>
    <mergeCell ref="A1157:B1157"/>
    <mergeCell ref="A1153:B1153"/>
    <mergeCell ref="A1154:B1154"/>
    <mergeCell ref="A1149:B1149"/>
    <mergeCell ref="A1133:B1133"/>
    <mergeCell ref="A1134:B1134"/>
    <mergeCell ref="A1139:B1139"/>
    <mergeCell ref="A1140:B1140"/>
    <mergeCell ref="A1138:B1138"/>
    <mergeCell ref="A1141:B1141"/>
    <mergeCell ref="A1128:B1128"/>
    <mergeCell ref="A1129:B1129"/>
    <mergeCell ref="A1130:B1130"/>
    <mergeCell ref="A1127:B1127"/>
    <mergeCell ref="A1131:B1131"/>
    <mergeCell ref="A1132:B1132"/>
    <mergeCell ref="A1117:B1117"/>
    <mergeCell ref="A1118:B1118"/>
    <mergeCell ref="A1119:B1119"/>
    <mergeCell ref="A1120:B1120"/>
    <mergeCell ref="A1121:B1121"/>
    <mergeCell ref="A1122:B1122"/>
    <mergeCell ref="A1103:B1103"/>
    <mergeCell ref="A1104:B1104"/>
    <mergeCell ref="A1105:B1105"/>
    <mergeCell ref="A1106:B1106"/>
    <mergeCell ref="A1107:B1107"/>
    <mergeCell ref="A1116:B1116"/>
    <mergeCell ref="A1115:B1115"/>
    <mergeCell ref="A1093:B1093"/>
    <mergeCell ref="A1094:B1094"/>
    <mergeCell ref="A1095:B1095"/>
    <mergeCell ref="A1096:B1096"/>
    <mergeCell ref="A1101:B1101"/>
    <mergeCell ref="A1102:B1102"/>
    <mergeCell ref="A1083:B1083"/>
    <mergeCell ref="A1084:B1084"/>
    <mergeCell ref="A1085:B1085"/>
    <mergeCell ref="A1090:B1090"/>
    <mergeCell ref="A1091:B1091"/>
    <mergeCell ref="A1092:B1092"/>
    <mergeCell ref="A1064:B1064"/>
    <mergeCell ref="A1065:B1065"/>
    <mergeCell ref="A1079:B1079"/>
    <mergeCell ref="A1080:B1080"/>
    <mergeCell ref="A1081:B1081"/>
    <mergeCell ref="A1082:B1082"/>
    <mergeCell ref="A1061:B1061"/>
    <mergeCell ref="A1062:B1062"/>
    <mergeCell ref="A1063:B1063"/>
    <mergeCell ref="A1047:B1047"/>
    <mergeCell ref="A1048:B1048"/>
    <mergeCell ref="A1042:B1042"/>
    <mergeCell ref="A1043:B1043"/>
    <mergeCell ref="A1044:B1044"/>
    <mergeCell ref="A1045:B1045"/>
    <mergeCell ref="A1046:B1046"/>
    <mergeCell ref="A1033:B1033"/>
    <mergeCell ref="A1034:B1034"/>
    <mergeCell ref="A1035:B1035"/>
    <mergeCell ref="A1036:B1036"/>
    <mergeCell ref="A1059:B1059"/>
    <mergeCell ref="A1060:B1060"/>
    <mergeCell ref="A1013:B1013"/>
    <mergeCell ref="A1014:B1014"/>
    <mergeCell ref="A1015:B1015"/>
    <mergeCell ref="A1030:B1030"/>
    <mergeCell ref="A1031:B1031"/>
    <mergeCell ref="A1032:B1032"/>
    <mergeCell ref="A1028:B1028"/>
    <mergeCell ref="A1029:B1029"/>
    <mergeCell ref="A1002:B1002"/>
    <mergeCell ref="A1003:B1003"/>
    <mergeCell ref="A1009:B1009"/>
    <mergeCell ref="A1010:B1010"/>
    <mergeCell ref="A1011:B1011"/>
    <mergeCell ref="A1012:B1012"/>
    <mergeCell ref="A997:B997"/>
    <mergeCell ref="A998:B998"/>
    <mergeCell ref="A995:B995"/>
    <mergeCell ref="A999:B999"/>
    <mergeCell ref="A1000:B1000"/>
    <mergeCell ref="A1001:B1001"/>
    <mergeCell ref="A996:B996"/>
    <mergeCell ref="A986:B986"/>
    <mergeCell ref="A987:B987"/>
    <mergeCell ref="A988:B988"/>
    <mergeCell ref="A989:B989"/>
    <mergeCell ref="A990:B990"/>
    <mergeCell ref="A991:B991"/>
    <mergeCell ref="A976:B976"/>
    <mergeCell ref="A972:B972"/>
    <mergeCell ref="A977:B977"/>
    <mergeCell ref="A978:B978"/>
    <mergeCell ref="A979:B979"/>
    <mergeCell ref="A985:B985"/>
    <mergeCell ref="A950:B950"/>
    <mergeCell ref="A951:B951"/>
    <mergeCell ref="A973:B973"/>
    <mergeCell ref="A974:B974"/>
    <mergeCell ref="A975:B975"/>
    <mergeCell ref="A955:B955"/>
    <mergeCell ref="A945:B945"/>
    <mergeCell ref="A946:B946"/>
    <mergeCell ref="A947:B947"/>
    <mergeCell ref="A948:B948"/>
    <mergeCell ref="A944:B944"/>
    <mergeCell ref="A949:B949"/>
    <mergeCell ref="A930:B930"/>
    <mergeCell ref="A931:B931"/>
    <mergeCell ref="A932:B932"/>
    <mergeCell ref="A927:B927"/>
    <mergeCell ref="A933:B933"/>
    <mergeCell ref="A934:B934"/>
    <mergeCell ref="A920:B920"/>
    <mergeCell ref="A921:B921"/>
    <mergeCell ref="A922:B922"/>
    <mergeCell ref="A923:B923"/>
    <mergeCell ref="A928:B928"/>
    <mergeCell ref="A929:B929"/>
    <mergeCell ref="A903:B903"/>
    <mergeCell ref="A904:B904"/>
    <mergeCell ref="A905:B905"/>
    <mergeCell ref="A917:B917"/>
    <mergeCell ref="A918:B918"/>
    <mergeCell ref="A919:B919"/>
    <mergeCell ref="A891:B891"/>
    <mergeCell ref="A899:B899"/>
    <mergeCell ref="A898:B898"/>
    <mergeCell ref="A900:B900"/>
    <mergeCell ref="A901:B901"/>
    <mergeCell ref="A902:B902"/>
    <mergeCell ref="A885:B885"/>
    <mergeCell ref="A886:B886"/>
    <mergeCell ref="A887:B887"/>
    <mergeCell ref="A888:B888"/>
    <mergeCell ref="A889:B889"/>
    <mergeCell ref="A890:B890"/>
    <mergeCell ref="A858:B858"/>
    <mergeCell ref="A855:B855"/>
    <mergeCell ref="A859:B859"/>
    <mergeCell ref="A860:B860"/>
    <mergeCell ref="A861:B861"/>
    <mergeCell ref="A862:B862"/>
    <mergeCell ref="A825:B825"/>
    <mergeCell ref="A826:B826"/>
    <mergeCell ref="A841:B841"/>
    <mergeCell ref="A842:B842"/>
    <mergeCell ref="A843:B843"/>
    <mergeCell ref="A844:B844"/>
    <mergeCell ref="A840:B840"/>
    <mergeCell ref="A818:B818"/>
    <mergeCell ref="A916:B916"/>
    <mergeCell ref="A666:B666"/>
    <mergeCell ref="A565:B565"/>
    <mergeCell ref="A820:B820"/>
    <mergeCell ref="A821:B821"/>
    <mergeCell ref="A822:B822"/>
    <mergeCell ref="A823:B823"/>
    <mergeCell ref="A824:B824"/>
    <mergeCell ref="A742:B742"/>
    <mergeCell ref="A12:B12"/>
    <mergeCell ref="A10:B10"/>
    <mergeCell ref="A13:B13"/>
    <mergeCell ref="A490:B490"/>
    <mergeCell ref="A696:B696"/>
    <mergeCell ref="A731:B731"/>
    <mergeCell ref="A719:B719"/>
    <mergeCell ref="A232:B232"/>
    <mergeCell ref="A577:B577"/>
    <mergeCell ref="A578:B578"/>
    <mergeCell ref="A6:B6"/>
    <mergeCell ref="A1150:B1150"/>
    <mergeCell ref="A1151:B1151"/>
    <mergeCell ref="A1041:B1041"/>
    <mergeCell ref="A246:B246"/>
    <mergeCell ref="A361:B361"/>
    <mergeCell ref="A372:B372"/>
    <mergeCell ref="A8:B8"/>
    <mergeCell ref="A9:B9"/>
    <mergeCell ref="A11:B11"/>
    <mergeCell ref="A7:B7"/>
    <mergeCell ref="A1235:B1235"/>
    <mergeCell ref="A1053:B1053"/>
    <mergeCell ref="A1057:B1057"/>
    <mergeCell ref="A1058:B1058"/>
    <mergeCell ref="A1089:B1089"/>
    <mergeCell ref="A1155:B1155"/>
    <mergeCell ref="A1078:B1078"/>
    <mergeCell ref="A1156:B1156"/>
    <mergeCell ref="A632:B632"/>
    <mergeCell ref="A819:B819"/>
    <mergeCell ref="A884:B884"/>
    <mergeCell ref="A2:E2"/>
    <mergeCell ref="A4:B4"/>
    <mergeCell ref="A5:B5"/>
    <mergeCell ref="A551:B551"/>
    <mergeCell ref="A655:B655"/>
    <mergeCell ref="A633:B633"/>
    <mergeCell ref="A644:B644"/>
    <mergeCell ref="A627:B627"/>
    <mergeCell ref="A1234:B1234"/>
    <mergeCell ref="A1008:B1008"/>
    <mergeCell ref="A1100:B1100"/>
    <mergeCell ref="A983:B983"/>
    <mergeCell ref="A984:B984"/>
    <mergeCell ref="A845:B845"/>
    <mergeCell ref="A846:B846"/>
    <mergeCell ref="A847:B847"/>
    <mergeCell ref="A856:B856"/>
    <mergeCell ref="A857:B857"/>
    <mergeCell ref="A16:B16"/>
    <mergeCell ref="A143:B143"/>
    <mergeCell ref="A115:B115"/>
    <mergeCell ref="A668:B668"/>
    <mergeCell ref="A669:B669"/>
    <mergeCell ref="A671:B671"/>
    <mergeCell ref="A219:B219"/>
    <mergeCell ref="A220:B220"/>
    <mergeCell ref="A221:B221"/>
    <mergeCell ref="A222:B222"/>
    <mergeCell ref="A15:B15"/>
    <mergeCell ref="A515:B515"/>
    <mergeCell ref="A360:B360"/>
    <mergeCell ref="A394:B394"/>
    <mergeCell ref="A467:B467"/>
    <mergeCell ref="A468:B468"/>
    <mergeCell ref="A61:B61"/>
    <mergeCell ref="A62:B62"/>
    <mergeCell ref="A196:B196"/>
    <mergeCell ref="A120:B120"/>
    <mergeCell ref="A200:B200"/>
    <mergeCell ref="A197:B197"/>
    <mergeCell ref="A198:B198"/>
    <mergeCell ref="A21:B21"/>
    <mergeCell ref="A22:B22"/>
    <mergeCell ref="A90:B90"/>
    <mergeCell ref="A71:B71"/>
    <mergeCell ref="A195:B195"/>
    <mergeCell ref="A117:B117"/>
    <mergeCell ref="A118:B118"/>
    <mergeCell ref="A119:B119"/>
    <mergeCell ref="A171:B171"/>
    <mergeCell ref="A60:B60"/>
    <mergeCell ref="A116:B116"/>
    <mergeCell ref="A72:B72"/>
    <mergeCell ref="A73:B73"/>
    <mergeCell ref="A74:B74"/>
    <mergeCell ref="A75:B75"/>
    <mergeCell ref="A76:B76"/>
    <mergeCell ref="A98:B98"/>
    <mergeCell ref="A97:B97"/>
    <mergeCell ref="A77:B77"/>
    <mergeCell ref="A92:B92"/>
    <mergeCell ref="A93:B93"/>
    <mergeCell ref="A94:B94"/>
    <mergeCell ref="A95:B95"/>
    <mergeCell ref="A96:B96"/>
    <mergeCell ref="A78:B78"/>
    <mergeCell ref="A91:B91"/>
    <mergeCell ref="A121:B121"/>
    <mergeCell ref="A122:B122"/>
    <mergeCell ref="A156:B156"/>
    <mergeCell ref="A157:B157"/>
    <mergeCell ref="A158:B158"/>
    <mergeCell ref="A159:B159"/>
    <mergeCell ref="A155:B155"/>
    <mergeCell ref="A123:B123"/>
    <mergeCell ref="A144:B144"/>
    <mergeCell ref="A145:B145"/>
    <mergeCell ref="A160:B160"/>
    <mergeCell ref="A161:B161"/>
    <mergeCell ref="A172:B172"/>
    <mergeCell ref="A173:B173"/>
    <mergeCell ref="A174:B174"/>
    <mergeCell ref="A175:B175"/>
    <mergeCell ref="A170:B170"/>
    <mergeCell ref="A162:B162"/>
    <mergeCell ref="A176:B176"/>
    <mergeCell ref="A177:B177"/>
    <mergeCell ref="A183:B183"/>
    <mergeCell ref="A184:B184"/>
    <mergeCell ref="A185:B185"/>
    <mergeCell ref="A182:B182"/>
    <mergeCell ref="A178:B178"/>
    <mergeCell ref="A17:B17"/>
    <mergeCell ref="A56:B56"/>
    <mergeCell ref="A57:B57"/>
    <mergeCell ref="A58:B58"/>
    <mergeCell ref="A59:B59"/>
    <mergeCell ref="A18:B18"/>
    <mergeCell ref="A19:B19"/>
    <mergeCell ref="A55:B55"/>
    <mergeCell ref="A23:B23"/>
    <mergeCell ref="A20:B20"/>
    <mergeCell ref="A201:B201"/>
    <mergeCell ref="A202:B202"/>
    <mergeCell ref="A207:B207"/>
    <mergeCell ref="A208:B208"/>
    <mergeCell ref="A186:B186"/>
    <mergeCell ref="A187:B187"/>
    <mergeCell ref="A188:B188"/>
    <mergeCell ref="A189:B189"/>
    <mergeCell ref="A206:B206"/>
    <mergeCell ref="A199:B199"/>
    <mergeCell ref="A209:B209"/>
    <mergeCell ref="A210:B210"/>
    <mergeCell ref="A211:B211"/>
    <mergeCell ref="A212:B212"/>
    <mergeCell ref="A213:B213"/>
    <mergeCell ref="A218:B218"/>
    <mergeCell ref="A217:B217"/>
    <mergeCell ref="A223:B223"/>
    <mergeCell ref="A224:B224"/>
    <mergeCell ref="A233:B233"/>
    <mergeCell ref="A234:B234"/>
    <mergeCell ref="A235:B235"/>
    <mergeCell ref="A236:B236"/>
    <mergeCell ref="A231:B231"/>
    <mergeCell ref="A237:B237"/>
    <mergeCell ref="A238:B238"/>
    <mergeCell ref="A239:B239"/>
    <mergeCell ref="A247:B247"/>
    <mergeCell ref="A248:B248"/>
    <mergeCell ref="A249:B249"/>
    <mergeCell ref="A285:B285"/>
    <mergeCell ref="A250:B250"/>
    <mergeCell ref="A251:B251"/>
    <mergeCell ref="A252:B252"/>
    <mergeCell ref="A253:B253"/>
    <mergeCell ref="A258:B258"/>
    <mergeCell ref="A259:B259"/>
    <mergeCell ref="A257:B257"/>
    <mergeCell ref="A283:B283"/>
    <mergeCell ref="A260:B260"/>
    <mergeCell ref="A261:B261"/>
    <mergeCell ref="A262:B262"/>
    <mergeCell ref="A263:B263"/>
    <mergeCell ref="A264:B264"/>
    <mergeCell ref="A269:B269"/>
    <mergeCell ref="A270:B270"/>
    <mergeCell ref="A271:B271"/>
    <mergeCell ref="A272:B272"/>
    <mergeCell ref="A275:B275"/>
    <mergeCell ref="A268:B268"/>
    <mergeCell ref="A274:B274"/>
    <mergeCell ref="A273:B273"/>
    <mergeCell ref="A279:B279"/>
    <mergeCell ref="A280:B280"/>
    <mergeCell ref="A281:B281"/>
    <mergeCell ref="A282:B282"/>
    <mergeCell ref="A284:B284"/>
    <mergeCell ref="A305:B305"/>
    <mergeCell ref="A302:B302"/>
    <mergeCell ref="A286:B286"/>
    <mergeCell ref="A304:B304"/>
    <mergeCell ref="A294:B294"/>
    <mergeCell ref="A306:B306"/>
    <mergeCell ref="A296:B296"/>
    <mergeCell ref="A297:B297"/>
    <mergeCell ref="A290:B290"/>
    <mergeCell ref="A292:B292"/>
    <mergeCell ref="A293:B293"/>
    <mergeCell ref="A295:B295"/>
    <mergeCell ref="A291:B291"/>
    <mergeCell ref="A298:B298"/>
    <mergeCell ref="A303:B303"/>
    <mergeCell ref="A326:B326"/>
    <mergeCell ref="A327:B327"/>
    <mergeCell ref="A328:B328"/>
    <mergeCell ref="A324:B324"/>
    <mergeCell ref="A325:B325"/>
    <mergeCell ref="A316:B316"/>
    <mergeCell ref="A317:B317"/>
    <mergeCell ref="A318:B318"/>
    <mergeCell ref="A319:B319"/>
    <mergeCell ref="A320:B320"/>
    <mergeCell ref="A329:B329"/>
    <mergeCell ref="A330:B330"/>
    <mergeCell ref="A331:B331"/>
    <mergeCell ref="A332:B332"/>
    <mergeCell ref="A339:B339"/>
    <mergeCell ref="A340:B340"/>
    <mergeCell ref="A338:B338"/>
    <mergeCell ref="A341:B341"/>
    <mergeCell ref="A342:B342"/>
    <mergeCell ref="A343:B343"/>
    <mergeCell ref="A344:B344"/>
    <mergeCell ref="A345:B345"/>
    <mergeCell ref="A350:B350"/>
    <mergeCell ref="A349:B349"/>
    <mergeCell ref="A351:B351"/>
    <mergeCell ref="A352:B352"/>
    <mergeCell ref="A353:B353"/>
    <mergeCell ref="A354:B354"/>
    <mergeCell ref="A355:B355"/>
    <mergeCell ref="A356:B356"/>
    <mergeCell ref="A362:B362"/>
    <mergeCell ref="A363:B363"/>
    <mergeCell ref="A364:B364"/>
    <mergeCell ref="A365:B365"/>
    <mergeCell ref="A366:B366"/>
    <mergeCell ref="A367:B367"/>
    <mergeCell ref="A368:B368"/>
    <mergeCell ref="A373:B373"/>
    <mergeCell ref="A374:B374"/>
    <mergeCell ref="A375:B375"/>
    <mergeCell ref="A376:B376"/>
    <mergeCell ref="A377:B377"/>
    <mergeCell ref="A378:B378"/>
    <mergeCell ref="A379:B379"/>
    <mergeCell ref="A384:B384"/>
    <mergeCell ref="A385:B385"/>
    <mergeCell ref="A386:B386"/>
    <mergeCell ref="A383:B383"/>
    <mergeCell ref="A387:B387"/>
    <mergeCell ref="A388:B388"/>
    <mergeCell ref="A389:B389"/>
    <mergeCell ref="A390:B390"/>
    <mergeCell ref="A395:B395"/>
    <mergeCell ref="A396:B396"/>
    <mergeCell ref="A397:B397"/>
    <mergeCell ref="A398:B398"/>
    <mergeCell ref="A399:B399"/>
    <mergeCell ref="A400:B400"/>
    <mergeCell ref="A401:B401"/>
    <mergeCell ref="A406:B406"/>
    <mergeCell ref="A405:B405"/>
    <mergeCell ref="A407:B407"/>
    <mergeCell ref="A408:B408"/>
    <mergeCell ref="A409:B409"/>
    <mergeCell ref="A410:B410"/>
    <mergeCell ref="A411:B411"/>
    <mergeCell ref="A412:B412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8:B428"/>
    <mergeCell ref="A429:B429"/>
    <mergeCell ref="A430:B430"/>
    <mergeCell ref="A431:B431"/>
    <mergeCell ref="A427:B427"/>
    <mergeCell ref="A432:B432"/>
    <mergeCell ref="A433:B433"/>
    <mergeCell ref="A434:B434"/>
    <mergeCell ref="A442:B442"/>
    <mergeCell ref="A443:B443"/>
    <mergeCell ref="A444:B444"/>
    <mergeCell ref="A441:B441"/>
    <mergeCell ref="A440:B440"/>
    <mergeCell ref="A445:B445"/>
    <mergeCell ref="A446:B446"/>
    <mergeCell ref="A447:B447"/>
    <mergeCell ref="A448:B448"/>
    <mergeCell ref="A457:B457"/>
    <mergeCell ref="A458:B458"/>
    <mergeCell ref="A452:B452"/>
    <mergeCell ref="A459:B459"/>
    <mergeCell ref="A456:B456"/>
    <mergeCell ref="A460:B460"/>
    <mergeCell ref="A461:B461"/>
    <mergeCell ref="A462:B462"/>
    <mergeCell ref="A463:B463"/>
    <mergeCell ref="A469:B469"/>
    <mergeCell ref="A470:B470"/>
    <mergeCell ref="A471:B471"/>
    <mergeCell ref="A472:B472"/>
    <mergeCell ref="A473:B473"/>
    <mergeCell ref="A474:B474"/>
    <mergeCell ref="A475:B475"/>
    <mergeCell ref="A480:B480"/>
    <mergeCell ref="A481:B481"/>
    <mergeCell ref="A482:B482"/>
    <mergeCell ref="A483:B483"/>
    <mergeCell ref="A484:B484"/>
    <mergeCell ref="A479:B479"/>
    <mergeCell ref="A485:B485"/>
    <mergeCell ref="A486:B486"/>
    <mergeCell ref="A491:B491"/>
    <mergeCell ref="A492:B492"/>
    <mergeCell ref="A493:B493"/>
    <mergeCell ref="A494:B494"/>
    <mergeCell ref="A495:B495"/>
    <mergeCell ref="A496:B496"/>
    <mergeCell ref="A497:B497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6:B516"/>
    <mergeCell ref="A527:B527"/>
    <mergeCell ref="A517:B517"/>
    <mergeCell ref="A518:B518"/>
    <mergeCell ref="A519:B519"/>
    <mergeCell ref="A520:B520"/>
    <mergeCell ref="A521:B521"/>
    <mergeCell ref="A522:B522"/>
    <mergeCell ref="A528:B528"/>
    <mergeCell ref="A529:B529"/>
    <mergeCell ref="A530:B530"/>
    <mergeCell ref="A531:B531"/>
    <mergeCell ref="A532:B532"/>
    <mergeCell ref="A533:B533"/>
    <mergeCell ref="A534:B534"/>
    <mergeCell ref="A540:B540"/>
    <mergeCell ref="A541:B541"/>
    <mergeCell ref="A542:B542"/>
    <mergeCell ref="A543:B543"/>
    <mergeCell ref="A544:B544"/>
    <mergeCell ref="A538:B538"/>
    <mergeCell ref="A539:B539"/>
    <mergeCell ref="A545:B545"/>
    <mergeCell ref="A546:B546"/>
    <mergeCell ref="A552:B552"/>
    <mergeCell ref="A553:B553"/>
    <mergeCell ref="A554:B554"/>
    <mergeCell ref="A555:B555"/>
    <mergeCell ref="A550:B550"/>
    <mergeCell ref="A556:B556"/>
    <mergeCell ref="A557:B557"/>
    <mergeCell ref="A558:B558"/>
    <mergeCell ref="A566:B566"/>
    <mergeCell ref="A567:B567"/>
    <mergeCell ref="A568:B568"/>
    <mergeCell ref="A569:B569"/>
    <mergeCell ref="A570:B570"/>
    <mergeCell ref="A571:B571"/>
    <mergeCell ref="A572:B572"/>
    <mergeCell ref="A579:B579"/>
    <mergeCell ref="A580:B580"/>
    <mergeCell ref="A573:B573"/>
    <mergeCell ref="A581:B581"/>
    <mergeCell ref="A582:B582"/>
    <mergeCell ref="A583:B583"/>
    <mergeCell ref="A584:B584"/>
    <mergeCell ref="A585:B585"/>
    <mergeCell ref="A600:B600"/>
    <mergeCell ref="A595:B595"/>
    <mergeCell ref="A599:B599"/>
    <mergeCell ref="A601:B601"/>
    <mergeCell ref="A602:B602"/>
    <mergeCell ref="A603:B603"/>
    <mergeCell ref="A604:B604"/>
    <mergeCell ref="A605:B605"/>
    <mergeCell ref="A606:B606"/>
    <mergeCell ref="A621:B621"/>
    <mergeCell ref="A628:B628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22:B622"/>
    <mergeCell ref="A634:B634"/>
    <mergeCell ref="A635:B635"/>
    <mergeCell ref="A636:B636"/>
    <mergeCell ref="A637:B637"/>
    <mergeCell ref="A638:B638"/>
    <mergeCell ref="A623:B623"/>
    <mergeCell ref="A624:B624"/>
    <mergeCell ref="A625:B625"/>
    <mergeCell ref="A626:B626"/>
    <mergeCell ref="A660:B660"/>
    <mergeCell ref="A661:B661"/>
    <mergeCell ref="A639:B639"/>
    <mergeCell ref="A640:B640"/>
    <mergeCell ref="A645:B645"/>
    <mergeCell ref="A646:B646"/>
    <mergeCell ref="A647:B647"/>
    <mergeCell ref="A648:B648"/>
    <mergeCell ref="A649:B649"/>
    <mergeCell ref="A685:B685"/>
    <mergeCell ref="A670:B670"/>
    <mergeCell ref="A672:B672"/>
    <mergeCell ref="A650:B650"/>
    <mergeCell ref="A651:B651"/>
    <mergeCell ref="A656:B656"/>
    <mergeCell ref="A657:B657"/>
    <mergeCell ref="A658:B658"/>
    <mergeCell ref="A662:B662"/>
    <mergeCell ref="A659:B659"/>
    <mergeCell ref="A667:B667"/>
    <mergeCell ref="A686:B686"/>
    <mergeCell ref="A682:B682"/>
    <mergeCell ref="A687:B687"/>
    <mergeCell ref="A688:B688"/>
    <mergeCell ref="A689:B689"/>
    <mergeCell ref="A673:B673"/>
    <mergeCell ref="A674:B674"/>
    <mergeCell ref="A683:B683"/>
    <mergeCell ref="A684:B684"/>
    <mergeCell ref="A697:B697"/>
    <mergeCell ref="A698:B698"/>
    <mergeCell ref="A699:B699"/>
    <mergeCell ref="A700:B700"/>
    <mergeCell ref="A701:B701"/>
    <mergeCell ref="A702:B702"/>
    <mergeCell ref="A703:B703"/>
    <mergeCell ref="A709:B709"/>
    <mergeCell ref="A710:B710"/>
    <mergeCell ref="A707:B707"/>
    <mergeCell ref="A711:B711"/>
    <mergeCell ref="A712:B712"/>
    <mergeCell ref="A713:B713"/>
    <mergeCell ref="A708:B708"/>
    <mergeCell ref="A714:B714"/>
    <mergeCell ref="A715:B715"/>
    <mergeCell ref="A720:B720"/>
    <mergeCell ref="A721:B721"/>
    <mergeCell ref="A722:B722"/>
    <mergeCell ref="A723:B723"/>
    <mergeCell ref="A724:B724"/>
    <mergeCell ref="A725:B725"/>
    <mergeCell ref="A726:B726"/>
    <mergeCell ref="A732:B732"/>
    <mergeCell ref="A733:B733"/>
    <mergeCell ref="A734:B734"/>
    <mergeCell ref="A735:B735"/>
    <mergeCell ref="A736:B736"/>
    <mergeCell ref="A737:B737"/>
    <mergeCell ref="A738:B738"/>
    <mergeCell ref="A744:B744"/>
    <mergeCell ref="A745:B745"/>
    <mergeCell ref="A746:B746"/>
    <mergeCell ref="A747:B747"/>
    <mergeCell ref="A748:B748"/>
    <mergeCell ref="A743:B743"/>
    <mergeCell ref="A749:B749"/>
    <mergeCell ref="A750:B750"/>
    <mergeCell ref="A757:B757"/>
    <mergeCell ref="A758:B758"/>
    <mergeCell ref="A759:B759"/>
    <mergeCell ref="A760:B760"/>
    <mergeCell ref="A756:B756"/>
    <mergeCell ref="A761:B761"/>
    <mergeCell ref="A762:B762"/>
    <mergeCell ref="A763:B763"/>
    <mergeCell ref="A786:B786"/>
    <mergeCell ref="A787:B787"/>
    <mergeCell ref="A788:B788"/>
    <mergeCell ref="A789:B789"/>
    <mergeCell ref="A785:B785"/>
    <mergeCell ref="A790:B790"/>
    <mergeCell ref="A791:B791"/>
    <mergeCell ref="A792:B792"/>
    <mergeCell ref="A797:B797"/>
    <mergeCell ref="A796:B796"/>
    <mergeCell ref="A798:B798"/>
    <mergeCell ref="A799:B799"/>
    <mergeCell ref="A800:B800"/>
    <mergeCell ref="A801:B801"/>
    <mergeCell ref="A802:B802"/>
    <mergeCell ref="A813:B813"/>
    <mergeCell ref="A807:B807"/>
    <mergeCell ref="A814:B814"/>
    <mergeCell ref="A803:B803"/>
    <mergeCell ref="A808:B808"/>
    <mergeCell ref="A809:B809"/>
    <mergeCell ref="A810:B810"/>
    <mergeCell ref="A811:B811"/>
    <mergeCell ref="A812:B812"/>
    <mergeCell ref="A146:B146"/>
    <mergeCell ref="A147:B147"/>
    <mergeCell ref="A148:B148"/>
    <mergeCell ref="A149:B149"/>
    <mergeCell ref="A150:B150"/>
    <mergeCell ref="A151:B151"/>
    <mergeCell ref="A313:B313"/>
    <mergeCell ref="A314:B314"/>
    <mergeCell ref="A315:B315"/>
    <mergeCell ref="A307:B307"/>
    <mergeCell ref="A308:B308"/>
    <mergeCell ref="A309:B309"/>
  </mergeCells>
  <printOptions/>
  <pageMargins left="0.5905511811023623" right="0.35433070866141736" top="0.7874015748031497" bottom="0.7086614173228347" header="0.4724409448818898" footer="0.3937007874015748"/>
  <pageSetup horizontalDpi="180" verticalDpi="18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MARGITA</cp:lastModifiedBy>
  <cp:lastPrinted>2020-09-18T08:57:52Z</cp:lastPrinted>
  <dcterms:created xsi:type="dcterms:W3CDTF">2004-01-09T13:07:12Z</dcterms:created>
  <dcterms:modified xsi:type="dcterms:W3CDTF">2020-09-18T08:57:58Z</dcterms:modified>
  <cp:category/>
  <cp:version/>
  <cp:contentType/>
  <cp:contentStatus/>
</cp:coreProperties>
</file>