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4"/>
  </bookViews>
  <sheets>
    <sheet name="Opći" sheetId="1" r:id="rId1"/>
    <sheet name="Pos." sheetId="2" r:id="rId2"/>
    <sheet name="Funkc." sheetId="3" r:id="rId3"/>
    <sheet name="Investic" sheetId="4" r:id="rId4"/>
    <sheet name="K.pomoći" sheetId="5" r:id="rId5"/>
  </sheets>
  <definedNames>
    <definedName name="_xlnm.Print_Area" localSheetId="3">'Investic'!$A$1:$H$109</definedName>
    <definedName name="_xlnm.Print_Area" localSheetId="4">'K.pomoći'!$A$1:$H$38</definedName>
  </definedNames>
  <calcPr fullCalcOnLoad="1"/>
</workbook>
</file>

<file path=xl/sharedStrings.xml><?xml version="1.0" encoding="utf-8"?>
<sst xmlns="http://schemas.openxmlformats.org/spreadsheetml/2006/main" count="1282" uniqueCount="719">
  <si>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</si>
  <si>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</si>
  <si>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</si>
  <si>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</si>
  <si>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</si>
  <si>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</si>
  <si>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</si>
  <si>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</si>
  <si>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</si>
  <si>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</si>
  <si>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</si>
  <si>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</si>
  <si>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</si>
  <si>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</si>
  <si>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</si>
  <si>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</si>
  <si>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</si>
  <si>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</si>
  <si>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</si>
  <si>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</si>
  <si>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</si>
  <si>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</si>
  <si>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</si>
  <si>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</si>
  <si>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</si>
  <si>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</si>
  <si>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</si>
  <si>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</si>
  <si>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</si>
  <si>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</si>
  <si>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</si>
  <si>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</si>
  <si>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</si>
  <si>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</si>
  <si>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</si>
  <si>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</si>
  <si>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</si>
  <si>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</si>
  <si>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</si>
  <si>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</si>
  <si>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</si>
  <si>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</si>
  <si>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</si>
  <si>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</si>
  <si>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</si>
  <si>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</si>
  <si>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</si>
  <si>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</si>
  <si>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</si>
  <si>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</si>
  <si>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</si>
  <si>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</si>
  <si>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</si>
  <si>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</si>
  <si>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</si>
  <si>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</si>
  <si>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</si>
  <si>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</si>
  <si>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</si>
  <si>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</si>
  <si>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</si>
  <si>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</si>
  <si>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</si>
  <si>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</si>
  <si>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</si>
  <si>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</si>
  <si>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</si>
  <si>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</si>
  <si>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</si>
  <si>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</si>
  <si>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</si>
  <si>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</si>
  <si>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</si>
  <si>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</si>
  <si>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</si>
  <si>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</si>
  <si>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</si>
  <si>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</si>
  <si>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</si>
  <si>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</si>
  <si>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</si>
  <si>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</si>
  <si>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</si>
  <si>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</si>
  <si>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</si>
  <si>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</si>
  <si>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</si>
  <si>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</si>
  <si>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</si>
  <si>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</si>
  <si>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</si>
  <si>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</si>
  <si>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</si>
  <si>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</si>
  <si>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</si>
  <si>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</si>
  <si>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</si>
  <si>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</si>
  <si>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</si>
  <si>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</si>
  <si>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</si>
  <si>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</si>
  <si>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</si>
  <si>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</si>
  <si>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</si>
  <si>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</si>
  <si>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</si>
  <si>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</si>
  <si>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</si>
  <si>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</si>
  <si>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</si>
  <si>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</si>
  <si>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</si>
  <si>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</si>
  <si>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</si>
  <si>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</si>
  <si>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</si>
  <si>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</si>
  <si>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</si>
  <si>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</si>
  <si>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</si>
  <si>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</si>
  <si>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</si>
  <si>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</si>
  <si>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</si>
  <si>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</si>
  <si>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</si>
  <si>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</si>
  <si>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</si>
  <si>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</si>
  <si>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</si>
  <si>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</si>
  <si>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</si>
  <si>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</si>
  <si>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</si>
  <si>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</si>
  <si>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</si>
  <si>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</si>
  <si>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</si>
  <si>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</si>
  <si>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</si>
  <si>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</si>
  <si>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</si>
  <si>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</si>
  <si>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</si>
  <si>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</si>
  <si>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</si>
  <si>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</si>
  <si>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</si>
  <si>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</si>
  <si>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</si>
  <si>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</si>
  <si>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</si>
  <si>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</si>
  <si>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</si>
  <si>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</si>
  <si>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</si>
  <si>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</si>
  <si>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</si>
  <si>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</si>
  <si>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</si>
  <si>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</si>
  <si>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</si>
  <si>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</si>
  <si>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</si>
  <si>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>Namjen.
zajmovi</t>
  </si>
  <si>
    <t xml:space="preserve"> Srednjoškolsko obrazovanje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</si>
  <si>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</si>
  <si>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</si>
  <si>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</si>
  <si>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</si>
  <si>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</si>
  <si>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</si>
  <si>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</si>
  <si>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</si>
  <si>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</si>
  <si>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</si>
  <si>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</si>
  <si>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</si>
  <si>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</si>
  <si>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</si>
  <si>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</si>
  <si>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</si>
  <si>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</si>
  <si>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</si>
  <si>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</si>
  <si>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</si>
  <si>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</si>
  <si>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</si>
  <si>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</si>
  <si>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</si>
  <si>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</si>
  <si>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</si>
  <si>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  81</t>
  </si>
  <si>
    <t xml:space="preserve">   816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</si>
  <si>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</si>
  <si>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</si>
  <si>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</si>
  <si>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</si>
  <si>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</si>
  <si>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</si>
  <si>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</si>
  <si>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</si>
  <si>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</si>
  <si>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</si>
  <si>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</si>
  <si>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</si>
  <si>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</si>
  <si>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</si>
  <si>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</si>
  <si>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</si>
  <si>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</si>
  <si>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</si>
  <si>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</si>
  <si>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</si>
  <si>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</si>
  <si>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</si>
  <si>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</si>
  <si>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</si>
  <si>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</si>
  <si>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</si>
  <si>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</si>
  <si>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</si>
  <si>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</si>
  <si>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</si>
  <si>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</si>
  <si>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</si>
  <si>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</si>
  <si>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</si>
  <si>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</si>
  <si>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</si>
  <si>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</si>
  <si>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 xml:space="preserve"> PRIMLJENI POVRATI DANIH ZAJMOVA I DEPOZITA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</si>
  <si>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</si>
  <si>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</si>
  <si>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</si>
  <si>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</si>
  <si>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</si>
  <si>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</si>
  <si>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</si>
  <si>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Informatizacija JUO</t>
  </si>
  <si>
    <t xml:space="preserve"> Radovi na dovršetku</t>
  </si>
  <si>
    <t xml:space="preserve"> Bolja uređenost cesta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</si>
  <si>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</si>
  <si>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</si>
  <si>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</si>
  <si>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</si>
  <si>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</si>
  <si>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</si>
  <si>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</si>
  <si>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</si>
  <si>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Radovi na izgradnji
 kanalizacije
 reciklažnog dvorišta</t>
  </si>
  <si>
    <t xml:space="preserve"> Manje oborinskih i 
 fekalnih izljeva
 otpada i manja zagađenost
 okoliša</t>
  </si>
  <si>
    <t xml:space="preserve"> Sređivanje katastra
 nekretnina</t>
  </si>
  <si>
    <t xml:space="preserve"> Izgradnja novih i 
 uređenje postojećih cesta</t>
  </si>
  <si>
    <t xml:space="preserve"> Provođenje geodetsko-
 katastarske izmjere</t>
  </si>
  <si>
    <t xml:space="preserve"> Bolje sređeni katastar
 nekretnika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</si>
  <si>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</si>
  <si>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</si>
  <si>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</si>
  <si>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</si>
  <si>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Uređenost prostora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</si>
  <si>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</si>
  <si>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</si>
  <si>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</si>
  <si>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</si>
  <si>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Povećanje pokrivenosti
 javnom rasvjetom</t>
  </si>
  <si>
    <t xml:space="preserve"> Izgradnja rasvjete i postava
 novih rasvjetnih tijela</t>
  </si>
  <si>
    <t xml:space="preserve"> Povećana pokrivenost
 javnom rasvjetom</t>
  </si>
  <si>
    <t xml:space="preserve"> Povećanje broja uređenih
 javnih površine</t>
  </si>
  <si>
    <t xml:space="preserve"> Gradnja novih
 javnih površina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</si>
  <si>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</si>
  <si>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</si>
  <si>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</si>
  <si>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</si>
  <si>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</si>
  <si>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</si>
  <si>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</si>
  <si>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</si>
  <si>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</si>
  <si>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</si>
  <si>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</si>
  <si>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</si>
  <si>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</si>
  <si>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</si>
  <si>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</si>
  <si>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</si>
  <si>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</si>
  <si>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 Dodatna ulaganja na zgradi dječjeg vrtića Hvar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</si>
  <si>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</si>
  <si>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</si>
  <si>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</si>
  <si>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</si>
  <si>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</si>
  <si>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</si>
  <si>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</si>
  <si>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Dovršetak vatrogasnog
 doma</t>
  </si>
  <si>
    <t xml:space="preserve"> Uređenost vatrogasnog
 doma i bolji uvjeti rada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</si>
  <si>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</si>
  <si>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</si>
  <si>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</si>
  <si>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Manje nezbrinutog kom.
 otpada i manja zagađenost
 okoliša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</si>
  <si>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</si>
  <si>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</si>
  <si>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</si>
  <si>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</si>
  <si>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</si>
  <si>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1002:  Prigodni zabavni programi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</si>
  <si>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</si>
  <si>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</si>
  <si>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</si>
  <si>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</si>
  <si>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</si>
  <si>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</si>
  <si>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</si>
  <si>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</si>
  <si>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</si>
  <si>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</si>
  <si>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T.projekt T1009 02:  Pomoć Komunalnom za sanaciju kom.
                                  odlagališta i gradnju reciklaž.dvorišta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</si>
  <si>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</si>
  <si>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</si>
  <si>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</si>
  <si>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</si>
  <si>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</si>
  <si>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</si>
  <si>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</si>
  <si>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</si>
  <si>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</si>
  <si>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</si>
  <si>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</si>
  <si>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</si>
  <si>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 xml:space="preserve"> T.Projekt T1009 02: Sanacija odlagališta komunal. otpada
                                  i gradnja reciklažnog dvorišta</t>
  </si>
  <si>
    <t>T1009 02</t>
  </si>
  <si>
    <t xml:space="preserve">  Pomoći Komunalnom za sanaciju odlagališta kom.
  otpada i gradnju reciklažnog dvorišta</t>
  </si>
  <si>
    <t xml:space="preserve"> T.projekt T1009 05: Izgradnja oborinske i fekalne kanalizacija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</si>
  <si>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</si>
  <si>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</si>
  <si>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</si>
  <si>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</si>
  <si>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</si>
  <si>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</si>
  <si>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</si>
  <si>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</si>
  <si>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</si>
  <si>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</si>
  <si>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</si>
  <si>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</si>
  <si>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</si>
  <si>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</si>
  <si>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</si>
  <si>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</si>
  <si>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</si>
  <si>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</si>
  <si>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</si>
  <si>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</si>
  <si>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</si>
  <si>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</si>
  <si>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</si>
  <si>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Primljeni povrati zajmova trg.društvima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</si>
  <si>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</si>
  <si>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</si>
  <si>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</si>
  <si>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</si>
  <si>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</si>
  <si>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</si>
  <si>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</si>
  <si>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</si>
  <si>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</si>
  <si>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</si>
  <si>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</si>
  <si>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</si>
  <si>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</si>
  <si>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</si>
  <si>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</si>
  <si>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</si>
  <si>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</si>
  <si>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</si>
  <si>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</si>
  <si>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</si>
  <si>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</si>
  <si>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</si>
  <si>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</si>
  <si>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</si>
  <si>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</si>
  <si>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</si>
  <si>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</si>
  <si>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</si>
  <si>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</si>
  <si>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</si>
  <si>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</si>
  <si>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</si>
  <si>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</si>
  <si>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</si>
  <si>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</si>
  <si>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</si>
  <si>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</si>
  <si>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</si>
  <si>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</si>
  <si>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</si>
  <si>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</si>
  <si>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</si>
  <si>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</si>
  <si>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</si>
  <si>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</si>
  <si>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</si>
  <si>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</si>
  <si>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</si>
  <si>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</si>
  <si>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</si>
  <si>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</si>
  <si>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</si>
  <si>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</si>
  <si>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</si>
  <si>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</si>
  <si>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</si>
  <si>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</si>
  <si>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</si>
  <si>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</si>
  <si>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</si>
  <si>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</si>
  <si>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</si>
  <si>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</si>
  <si>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</si>
  <si>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</si>
  <si>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</si>
  <si>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</si>
  <si>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</si>
  <si>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</si>
  <si>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</si>
  <si>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</si>
  <si>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</si>
  <si>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</si>
  <si>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</si>
  <si>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</si>
  <si>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</si>
  <si>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</si>
  <si>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</si>
  <si>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</si>
  <si>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</si>
  <si>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</si>
  <si>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</si>
  <si>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</si>
  <si>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</si>
  <si>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Program1006:  Održavanje i ulaganje u poslovne objekte</t>
  </si>
  <si>
    <t>A1006 02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</si>
  <si>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</si>
  <si>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</si>
  <si>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</si>
  <si>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</si>
  <si>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A1006 02: Adaptacija i dograd. zgrade Zakaštil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</si>
  <si>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</si>
  <si>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</si>
  <si>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</si>
  <si>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</si>
  <si>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</si>
  <si>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</si>
  <si>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</si>
  <si>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</si>
  <si>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</si>
  <si>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</si>
  <si>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</si>
  <si>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</si>
  <si>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</si>
  <si>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</si>
  <si>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</si>
  <si>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</si>
  <si>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</si>
  <si>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</si>
  <si>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>Projekcija
za 2019.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</si>
  <si>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</si>
  <si>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</si>
  <si>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</si>
  <si>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 xml:space="preserve"> K.projekt K1006 04: Rekonstrukcija posl.objekta Dolac</t>
  </si>
  <si>
    <t>K1006 03</t>
  </si>
  <si>
    <t xml:space="preserve">  Adaptacija i uređenje vile Gazzari</t>
  </si>
  <si>
    <t>K1006 04</t>
  </si>
  <si>
    <t xml:space="preserve">  Rekonstrukcija posl.objekta na Dolcu</t>
  </si>
  <si>
    <t>Uređenje objekta radi smještaja Grad.knjižnice</t>
  </si>
  <si>
    <t>Funkcionalan i uređen objekat
radi preseljenje knjižnice</t>
  </si>
  <si>
    <t>I PROJEKCIJE ZA 2019. I 2020. GODINU</t>
  </si>
  <si>
    <t>I Z V O R I     F I N A N C I R A N J A   za   2018. god.</t>
  </si>
  <si>
    <t>0474</t>
  </si>
  <si>
    <t>381</t>
  </si>
  <si>
    <t xml:space="preserve"> T.projekt T1009 05:  Pomoć Odvodnji-Hvar za izgradnju
                                  oborinske i fekalne kanalizacije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</si>
  <si>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</si>
  <si>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</si>
  <si>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</si>
  <si>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</si>
  <si>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</si>
  <si>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</si>
  <si>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>PLAN  ZA
2018. GOD.</t>
  </si>
  <si>
    <t>Plan
za 2018.</t>
  </si>
  <si>
    <t>Projekcija
za 2020.</t>
  </si>
  <si>
    <t xml:space="preserve">   631</t>
  </si>
  <si>
    <t xml:space="preserve"> Pomoći od inozemnih vlada</t>
  </si>
  <si>
    <t xml:space="preserve"> Program 1010:  Prjekti strateškog razvoja i EU fondova</t>
  </si>
  <si>
    <t>0473</t>
  </si>
  <si>
    <t xml:space="preserve"> K.projekt K1010 01:  Razvojna strategija turizma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</si>
  <si>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</si>
  <si>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</si>
  <si>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</si>
  <si>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</si>
  <si>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</si>
  <si>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K.prijekt K1013 02:  Izgradnja javne rasvjete</t>
  </si>
  <si>
    <t xml:space="preserve"> T.projekt T1014 02:  Pomoć Komunalnom za kupnju
                                   uređaja i opreme za čišćenje</t>
  </si>
  <si>
    <t xml:space="preserve"> K.projekt K1014 03: Izgradnja javnih površina</t>
  </si>
  <si>
    <t xml:space="preserve"> K.projekt K1014 04: Izgradnja i implementacija IP mreže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</si>
  <si>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</si>
  <si>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</si>
  <si>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</si>
  <si>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</si>
  <si>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</si>
  <si>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</si>
  <si>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</si>
  <si>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</si>
  <si>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</si>
  <si>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</si>
  <si>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</si>
  <si>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</si>
  <si>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</si>
  <si>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</si>
  <si>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</si>
  <si>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</si>
  <si>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</si>
  <si>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</si>
  <si>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</si>
  <si>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</si>
  <si>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</si>
  <si>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 xml:space="preserve">   RAZDJEL  001:   PREDSTAVNIČKA I IZVRŠNA TIJELA GRADA,
                               TE PRORAČUNSKI KORISNICI GRAD.PRORAČ.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</si>
  <si>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</si>
  <si>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</si>
  <si>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</si>
  <si>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 xml:space="preserve"> K.projekt K101001: Razvojna strategija turizma</t>
  </si>
  <si>
    <t>K1010 01</t>
  </si>
  <si>
    <t xml:space="preserve">  Izrada razvojne strategije turizma</t>
  </si>
  <si>
    <t xml:space="preserve">  Projekt kuća Mediterana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</si>
  <si>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</si>
  <si>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</si>
  <si>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</si>
  <si>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</si>
  <si>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</si>
  <si>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Obogaćivanje turističke
 ponude - Brendiranje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</si>
  <si>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</si>
  <si>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</si>
  <si>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</si>
  <si>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</si>
  <si>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</si>
  <si>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</si>
  <si>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</si>
  <si>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</si>
  <si>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</si>
  <si>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</si>
  <si>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</si>
  <si>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</si>
  <si>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</si>
  <si>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</si>
  <si>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</si>
  <si>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</si>
  <si>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</si>
  <si>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</si>
  <si>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</si>
  <si>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</si>
  <si>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</si>
  <si>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</si>
  <si>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</si>
  <si>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</si>
  <si>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</si>
  <si>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</si>
  <si>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</si>
  <si>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</si>
  <si>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</si>
  <si>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</si>
  <si>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 xml:space="preserve"> K.projekt K1018 05: Dodatn.ulaganje u nogomet.igralište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</si>
  <si>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</si>
  <si>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</si>
  <si>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</si>
  <si>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</si>
  <si>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</si>
  <si>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</si>
  <si>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</si>
  <si>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</si>
  <si>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</si>
  <si>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</si>
  <si>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</si>
  <si>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 xml:space="preserve"> K.projekt K2001 02: Dogradnja zgrade Dječjeg vrtića Hvar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</si>
  <si>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</si>
  <si>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</si>
  <si>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</si>
  <si>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</si>
  <si>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</si>
  <si>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</si>
  <si>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</si>
  <si>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</si>
  <si>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</si>
  <si>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</si>
  <si>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</si>
  <si>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</si>
  <si>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</si>
  <si>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</si>
  <si>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</si>
  <si>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</si>
  <si>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 xml:space="preserve"> Dokumentacija za izgradnju
 lučice
 i plaže i moleti</t>
  </si>
  <si>
    <t xml:space="preserve"> K.projekt K1019 10: Dodatno ulaganje na gradskoj Loggi</t>
  </si>
  <si>
    <t>K1019 10</t>
  </si>
  <si>
    <t xml:space="preserve">  Dodatna ulaganja na gradskoj Loggi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</si>
  <si>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</si>
  <si>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</si>
  <si>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</si>
  <si>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 T.Projekt: Dovršetak vatrogasnog doma i kupnja opreme</t>
  </si>
  <si>
    <t>KLASA: 400-01/17-01/32</t>
  </si>
  <si>
    <t>Stjecanje nekretnina
- kult.dobra</t>
  </si>
  <si>
    <t>IZMJENE I DOPUNE</t>
  </si>
  <si>
    <t>PRORAČUNA GRADA HVARA ZA 2018. GODINU</t>
  </si>
  <si>
    <t>br. 10/17) u članku 1. "Plan za 2018.god" mijenja se i glasi:</t>
  </si>
  <si>
    <t>Plan za
2018.god.</t>
  </si>
  <si>
    <t>Povećanje/
Smanjenje</t>
  </si>
  <si>
    <t>NOVI PLAN
za 2018.god.</t>
  </si>
  <si>
    <t>Plan za
2018. god.</t>
  </si>
  <si>
    <t>NOVI
PLAN ZA
2018. god.</t>
  </si>
  <si>
    <t xml:space="preserve">     U Proračunu Ggrada Hvara za 2018. godinu i projekcijama za 2019. i 2020.godinu ("Službeni glasnik Grada Hvara"</t>
  </si>
  <si>
    <t xml:space="preserve">     U članku 2.Prihodi i primici, te rashodi i izdaci po ekonomskoj klasifikaciji utvrđeni u Računu prihoda i primitaka,</t>
  </si>
  <si>
    <t>te Računu rashoda i izdataka za 2018. godinu, povećavaju se i smanjuju kako slijedi:</t>
  </si>
  <si>
    <t xml:space="preserve">    Sastavni dio ovih Izmjena i dopuna Proračuna Grada Hvara za 2018.godinu su:</t>
  </si>
  <si>
    <t>1.  Rashodi i izdaci prema funkcijskoj klasifikaciji (Izmjene 1/18),</t>
  </si>
  <si>
    <t>2.  Plan razvojnih programa - investicije 2018-2020 (Izmjene 1/18),</t>
  </si>
  <si>
    <t>3.  Plan razvojnih programa - kapitalne pomoći 2018-2020 (Izmjene 1/18).</t>
  </si>
  <si>
    <t xml:space="preserve">     Ove Izmjene i dopune Proračun Grada Hvara za 2018.godinu stupa na snagu prvog dana od dana objave u      </t>
  </si>
  <si>
    <t>"Službenom glasniku Grada Hvara".</t>
  </si>
  <si>
    <t>URBROJ: 2128/01-02-18-</t>
  </si>
  <si>
    <t>Hvar, ____________, 2018.godine</t>
  </si>
  <si>
    <t xml:space="preserve"> Aktivnost A1001 02:  Rad gradskog vijeća, zamjenika
                                        gradonač. i radnih tijela GV</t>
  </si>
  <si>
    <t xml:space="preserve"> K.projekt K1001 03:  Nabavka opreme za poslovanje</t>
  </si>
  <si>
    <t xml:space="preserve"> Aktivnost A1002 01:  Prigodni zabavni programi, priredbe,
                                    koncerti,  te proslava 150.god.turizma</t>
  </si>
  <si>
    <t xml:space="preserve"> Program 1004:  Financijski poslovi i fin.obveze</t>
  </si>
  <si>
    <t xml:space="preserve"> Aktivnost A1004 01:  Ostali financijski poslovi</t>
  </si>
  <si>
    <t xml:space="preserve"> Aktivnost A1005 01:  Protupožarna zaštita</t>
  </si>
  <si>
    <t xml:space="preserve"> Aktivnost A1005 05:  Usluge policije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</si>
  <si>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</si>
  <si>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</si>
  <si>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</si>
  <si>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K.projekt K1006 04:  Rekonstrukcija posl.objekta Dolac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</si>
  <si>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</si>
  <si>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</si>
  <si>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</si>
  <si>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</si>
  <si>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</si>
  <si>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</si>
  <si>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</si>
  <si>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</si>
  <si>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02:  Planovi i projekati prostornog uređenja</t>
  </si>
  <si>
    <t xml:space="preserve"> K.projekt K1011 03:  Kupnja nekretnina za opće namjene
                                   i pravo prvokupa</t>
  </si>
  <si>
    <t xml:space="preserve"> Aktivnost A1011 04:  Uređenje Etno-eko sela</t>
  </si>
  <si>
    <t xml:space="preserve"> Program 1012:  Razvoj i upravljanje sustavom vodoopskrbe</t>
  </si>
  <si>
    <t xml:space="preserve"> Program 1013:  Izgradnja i održavanje javne rasvjete</t>
  </si>
  <si>
    <t xml:space="preserve"> Aktivnost A1013 01:  Održavanje javne rasvjete i troš.energije</t>
  </si>
  <si>
    <t xml:space="preserve"> Program 1014:  Izgradnja i održavanje javnih površina</t>
  </si>
  <si>
    <t xml:space="preserve"> Aktivnost A1014 01:  Čišćenje i održavanje jav.površina                        </t>
  </si>
  <si>
    <t xml:space="preserve"> K.projekt K1014 03:  Izgradnja javnih površina</t>
  </si>
  <si>
    <t xml:space="preserve"> K.projekt K1014 04:  Izgradnja i implementacija IP mreže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</si>
  <si>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</si>
  <si>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</si>
  <si>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</si>
  <si>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</si>
  <si>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obal.pojasaom</t>
  </si>
  <si>
    <t xml:space="preserve"> Aktivnost A1016 01:  Održavanje obale i obalnog pojasa                        </t>
  </si>
  <si>
    <t xml:space="preserve"> K.prijekt K1016 03:  Izgradnja lučice Križna Luka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</si>
  <si>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</si>
  <si>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</si>
  <si>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</si>
  <si>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</si>
  <si>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</si>
  <si>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</si>
  <si>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</si>
  <si>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</si>
  <si>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</si>
  <si>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</si>
  <si>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02:  Ostale kulturne manifest. i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</si>
  <si>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</si>
  <si>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</si>
  <si>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</si>
  <si>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</si>
  <si>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</si>
  <si>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</si>
  <si>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</si>
  <si>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K.projekt K1019 10:  Dodatna ulaganja na gradskoj Loggi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</si>
  <si>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</si>
  <si>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</si>
  <si>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</si>
  <si>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</si>
  <si>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</si>
  <si>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</si>
  <si>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</si>
  <si>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</si>
  <si>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</si>
  <si>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</si>
  <si>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 xml:space="preserve"> T.projekt T3001 02:  Kupnja knjižne građe i opreme u knjižnici</t>
  </si>
  <si>
    <t>POMOĆI DANE U INO. I UNUTAR OPĆEG PRORAČUNA</t>
  </si>
  <si>
    <t xml:space="preserve"> Program 1006:  Održavanje, dogradnja i adaptacija
                                   poslovnih objekta</t>
  </si>
  <si>
    <t xml:space="preserve"> Program 1008:  Izgradnja i održavanje prometnica</t>
  </si>
  <si>
    <t xml:space="preserve"> Aktivnost A1009 06:  Nabava materijala i edukacija građana
                                    za odvajanje otpada</t>
  </si>
  <si>
    <t xml:space="preserve"> T.projekt T2001 03:  Uređenje dječjeg igrališta vrtića</t>
  </si>
  <si>
    <t>Hvar, _____________, 2018. god.</t>
  </si>
  <si>
    <r>
      <t xml:space="preserve">PLAN RAZVOJNIH PROGRAMA - INVESTICIJE 2018-2020  </t>
    </r>
    <r>
      <rPr>
        <sz val="18"/>
        <rFont val="Arial Narrow"/>
        <family val="2"/>
      </rPr>
      <t>(Izmjene 1/18)</t>
    </r>
  </si>
  <si>
    <r>
      <t xml:space="preserve">PLAN RAZVOJNIH PROGRAMA - KAPITALNE POMOĆI 2018-2020  </t>
    </r>
    <r>
      <rPr>
        <sz val="18"/>
        <rFont val="Arial Narrow"/>
        <family val="2"/>
      </rPr>
      <t>(Izmjene 1/18)</t>
    </r>
  </si>
  <si>
    <r>
      <t xml:space="preserve">RASHODI I IZDACI PREMA FUNKCIJSKOJ KLASIFIKACIJI  </t>
    </r>
    <r>
      <rPr>
        <i/>
        <sz val="12"/>
        <rFont val="Arial Narrow"/>
        <family val="2"/>
      </rPr>
      <t>(Izmjene 1/18)</t>
    </r>
  </si>
  <si>
    <t xml:space="preserve"> T.projekt T2001 03: Uređenje dječjeg igrališta vrtića</t>
  </si>
  <si>
    <t>T2001 03</t>
  </si>
  <si>
    <t xml:space="preserve">  Uređenje dječjeg igrališta vrtića</t>
  </si>
  <si>
    <t>Uređenje igrališta za djecu vrtića</t>
  </si>
  <si>
    <t xml:space="preserve"> Dokumentacija i radovi
 na uređenju igrališta</t>
  </si>
  <si>
    <t>Uređeno dječje igralište</t>
  </si>
  <si>
    <t>Grada Hvara ("Službeni glasnik Grada Hvara" br. 3/18) Gradsko vijeće Grada Hvara na _____. Sjednici održanoj</t>
  </si>
  <si>
    <t>dana ______________, 2018. godine  d o n o s i:</t>
  </si>
  <si>
    <t xml:space="preserve">        Rashodi poslovanja i rashodi za nabavu nefinancijske imovine u ukupnoj svoti od 61.881.630 kuna raspoređuju </t>
  </si>
  <si>
    <t>se po nositeljima, korisnicima, programima, aktivnostima i projektima u posebnom dijelu Izmjena i dopuna Proračuna</t>
  </si>
  <si>
    <t xml:space="preserve">Grada Hvara za 2018. godinu kako slijedi: </t>
  </si>
  <si>
    <t xml:space="preserve"> K.projekt K1009 03:  Kupnja zemljišta za sanaciju odlagališta
                                       i gradnju reciklažnog dvorišta</t>
  </si>
  <si>
    <t xml:space="preserve"> K.projekt K1009 03: Kupnja zemljišta za sanac.odlagališta
                                 i gradnju reciklaž.dvorišta</t>
  </si>
  <si>
    <t xml:space="preserve">  Kupnja zemljišta za sanaciju odlagališta i
   gradnju reciklaž.dvorišta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</si>
</sst>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sz val="8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4" fillId="0" borderId="10" xfId="0" applyNumberFormat="1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 indent="1"/>
    </xf>
    <xf numFmtId="3" fontId="22" fillId="0" borderId="0" xfId="0" applyNumberFormat="1" applyFont="1" applyBorder="1" applyAlignment="1">
      <alignment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left" vertical="center" wrapText="1" indent="1"/>
    </xf>
    <xf numFmtId="0" fontId="25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left" wrapText="1"/>
    </xf>
    <xf numFmtId="49" fontId="16" fillId="33" borderId="13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zoomScale="140" zoomScaleNormal="140" zoomScalePageLayoutView="0" workbookViewId="0" topLeftCell="A19">
      <selection activeCell="A134" sqref="A134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8" customFormat="1" ht="25.5" customHeight="1">
      <c r="A1" s="98" t="s">
        <v>422</v>
      </c>
    </row>
    <row r="2" s="98" customFormat="1" ht="15" customHeight="1">
      <c r="A2" s="98" t="s">
        <v>711</v>
      </c>
    </row>
    <row r="3" s="98" customFormat="1" ht="15" customHeight="1">
      <c r="A3" s="98" t="s">
        <v>712</v>
      </c>
    </row>
    <row r="4" ht="42.75" customHeight="1"/>
    <row r="5" spans="1:5" ht="30" customHeight="1">
      <c r="A5" s="136" t="s">
        <v>611</v>
      </c>
      <c r="B5" s="136"/>
      <c r="C5" s="136"/>
      <c r="D5" s="136"/>
      <c r="E5" s="136"/>
    </row>
    <row r="6" spans="1:5" ht="21" customHeight="1">
      <c r="A6" s="137" t="s">
        <v>612</v>
      </c>
      <c r="B6" s="137"/>
      <c r="C6" s="137"/>
      <c r="D6" s="137"/>
      <c r="E6" s="137"/>
    </row>
    <row r="7" spans="1:5" ht="18" customHeight="1">
      <c r="A7" s="138" t="s">
        <v>479</v>
      </c>
      <c r="B7" s="138"/>
      <c r="C7" s="138"/>
      <c r="D7" s="138"/>
      <c r="E7" s="138"/>
    </row>
    <row r="8" spans="1:2" ht="18" customHeight="1">
      <c r="A8" s="19"/>
      <c r="B8" s="19"/>
    </row>
    <row r="9" ht="27" customHeight="1">
      <c r="A9" s="52" t="s">
        <v>105</v>
      </c>
    </row>
    <row r="11" spans="1:5" ht="16.5" customHeight="1">
      <c r="A11" s="134" t="s">
        <v>167</v>
      </c>
      <c r="B11" s="134"/>
      <c r="C11" s="134"/>
      <c r="D11" s="134"/>
      <c r="E11" s="134"/>
    </row>
    <row r="13" ht="16.5" customHeight="1">
      <c r="A13" s="98" t="s">
        <v>619</v>
      </c>
    </row>
    <row r="14" ht="13.5" customHeight="1">
      <c r="A14" s="98" t="s">
        <v>613</v>
      </c>
    </row>
    <row r="15" ht="6" customHeight="1"/>
    <row r="16" spans="1:5" ht="27" customHeight="1">
      <c r="A16" s="139" t="s">
        <v>127</v>
      </c>
      <c r="B16" s="140"/>
      <c r="C16" s="76" t="s">
        <v>614</v>
      </c>
      <c r="D16" s="76" t="s">
        <v>615</v>
      </c>
      <c r="E16" s="76" t="s">
        <v>616</v>
      </c>
    </row>
    <row r="17" spans="1:5" ht="18" customHeight="1">
      <c r="A17" s="12" t="s">
        <v>123</v>
      </c>
      <c r="B17" s="12"/>
      <c r="C17" s="31">
        <f>C44</f>
        <v>53131630</v>
      </c>
      <c r="D17" s="31">
        <f>D44</f>
        <v>5000000</v>
      </c>
      <c r="E17" s="31">
        <f>E44</f>
        <v>58131630</v>
      </c>
    </row>
    <row r="18" spans="1:5" ht="18" customHeight="1">
      <c r="A18" s="12" t="s">
        <v>106</v>
      </c>
      <c r="B18" s="12"/>
      <c r="C18" s="31">
        <f>C68</f>
        <v>125000</v>
      </c>
      <c r="D18" s="31">
        <f>D68</f>
        <v>0</v>
      </c>
      <c r="E18" s="31">
        <f>E68</f>
        <v>125000</v>
      </c>
    </row>
    <row r="19" spans="1:5" ht="18" customHeight="1">
      <c r="A19" s="13" t="s">
        <v>107</v>
      </c>
      <c r="B19" s="13"/>
      <c r="C19" s="23">
        <f>SUM(C17:C18)</f>
        <v>53256630</v>
      </c>
      <c r="D19" s="23">
        <f>SUM(D17:D18)</f>
        <v>5000000</v>
      </c>
      <c r="E19" s="23">
        <f>SUM(E17:E18)</f>
        <v>58256630</v>
      </c>
    </row>
    <row r="20" spans="1:5" ht="18" customHeight="1">
      <c r="A20" s="12" t="s">
        <v>124</v>
      </c>
      <c r="B20" s="12"/>
      <c r="C20" s="31">
        <f>C83</f>
        <v>39009430</v>
      </c>
      <c r="D20" s="31">
        <f>D83</f>
        <v>1555000</v>
      </c>
      <c r="E20" s="31">
        <f>E83</f>
        <v>40564430</v>
      </c>
    </row>
    <row r="21" spans="1:5" ht="18" customHeight="1">
      <c r="A21" s="12" t="s">
        <v>108</v>
      </c>
      <c r="B21" s="12"/>
      <c r="C21" s="31">
        <f>C108</f>
        <v>16892200</v>
      </c>
      <c r="D21" s="31">
        <f>D108</f>
        <v>4425000</v>
      </c>
      <c r="E21" s="31">
        <f>E108</f>
        <v>21317200</v>
      </c>
    </row>
    <row r="22" spans="1:5" ht="18" customHeight="1">
      <c r="A22" s="13" t="s">
        <v>125</v>
      </c>
      <c r="B22" s="13"/>
      <c r="C22" s="23">
        <f>SUM(C20:C21)</f>
        <v>55901630</v>
      </c>
      <c r="D22" s="23">
        <f>SUM(D20:D21)</f>
        <v>5980000</v>
      </c>
      <c r="E22" s="23">
        <f>SUM(E20:E21)</f>
        <v>61881630</v>
      </c>
    </row>
    <row r="23" spans="1:5" ht="18" customHeight="1">
      <c r="A23" s="12" t="s">
        <v>109</v>
      </c>
      <c r="B23" s="12"/>
      <c r="C23" s="31">
        <f>C19-C22</f>
        <v>-2645000</v>
      </c>
      <c r="D23" s="31">
        <f>D19-D22</f>
        <v>-980000</v>
      </c>
      <c r="E23" s="31">
        <f>E19-E22</f>
        <v>-3625000</v>
      </c>
    </row>
    <row r="24" ht="19.5" customHeight="1"/>
    <row r="25" spans="1:5" ht="27" customHeight="1">
      <c r="A25" s="25" t="s">
        <v>126</v>
      </c>
      <c r="B25" s="26"/>
      <c r="C25" s="76" t="s">
        <v>614</v>
      </c>
      <c r="D25" s="76" t="s">
        <v>615</v>
      </c>
      <c r="E25" s="76" t="s">
        <v>616</v>
      </c>
    </row>
    <row r="26" spans="1:5" ht="18" customHeight="1">
      <c r="A26" s="77" t="s">
        <v>229</v>
      </c>
      <c r="B26" s="12"/>
      <c r="C26" s="31">
        <f>C75</f>
        <v>50000</v>
      </c>
      <c r="D26" s="31">
        <f>D75</f>
        <v>0</v>
      </c>
      <c r="E26" s="31">
        <f>E75</f>
        <v>50000</v>
      </c>
    </row>
    <row r="27" spans="1:5" ht="18" customHeight="1">
      <c r="A27" s="77" t="s">
        <v>14</v>
      </c>
      <c r="B27" s="12"/>
      <c r="C27" s="31">
        <v>0</v>
      </c>
      <c r="D27" s="31">
        <v>0</v>
      </c>
      <c r="E27" s="31">
        <v>0</v>
      </c>
    </row>
    <row r="28" spans="1:5" ht="18" customHeight="1">
      <c r="A28" s="13" t="s">
        <v>181</v>
      </c>
      <c r="B28" s="13"/>
      <c r="C28" s="23">
        <f>C26-C27</f>
        <v>50000</v>
      </c>
      <c r="D28" s="23">
        <f>D26-D27</f>
        <v>0</v>
      </c>
      <c r="E28" s="23">
        <f>E26-E27</f>
        <v>50000</v>
      </c>
    </row>
    <row r="29" spans="3:5" ht="21" customHeight="1">
      <c r="C29" s="22"/>
      <c r="D29" s="22"/>
      <c r="E29" s="22"/>
    </row>
    <row r="30" spans="1:5" ht="18" customHeight="1">
      <c r="A30" s="13" t="s">
        <v>128</v>
      </c>
      <c r="B30" s="13"/>
      <c r="C30" s="78">
        <f>C78</f>
        <v>53306630</v>
      </c>
      <c r="D30" s="78">
        <f>D78</f>
        <v>5000000</v>
      </c>
      <c r="E30" s="78">
        <f>E78</f>
        <v>58306630</v>
      </c>
    </row>
    <row r="31" spans="1:5" ht="18" customHeight="1">
      <c r="A31" s="13" t="s">
        <v>129</v>
      </c>
      <c r="B31" s="13"/>
      <c r="C31" s="78">
        <f>C22+C27</f>
        <v>55901630</v>
      </c>
      <c r="D31" s="78">
        <f>D22+D27</f>
        <v>5980000</v>
      </c>
      <c r="E31" s="78">
        <f>E22+E27</f>
        <v>61881630</v>
      </c>
    </row>
    <row r="32" spans="1:5" ht="18" customHeight="1">
      <c r="A32" s="12" t="s">
        <v>130</v>
      </c>
      <c r="B32" s="12"/>
      <c r="C32" s="31">
        <f>C30-C31</f>
        <v>-2595000</v>
      </c>
      <c r="D32" s="31">
        <f>D30-D31</f>
        <v>-980000</v>
      </c>
      <c r="E32" s="31">
        <f>E30-E31</f>
        <v>-3575000</v>
      </c>
    </row>
    <row r="33" spans="1:5" ht="18" customHeight="1">
      <c r="A33" s="13" t="s">
        <v>304</v>
      </c>
      <c r="B33" s="13"/>
      <c r="C33" s="23">
        <v>2595000</v>
      </c>
      <c r="D33" s="23">
        <f>E33-C33</f>
        <v>980000</v>
      </c>
      <c r="E33" s="23">
        <v>3575000</v>
      </c>
    </row>
    <row r="34" spans="1:5" ht="18" customHeight="1">
      <c r="A34" s="12" t="s">
        <v>131</v>
      </c>
      <c r="B34" s="12"/>
      <c r="C34" s="31">
        <f>C33+C32</f>
        <v>0</v>
      </c>
      <c r="D34" s="31">
        <f>D33+D32</f>
        <v>0</v>
      </c>
      <c r="E34" s="31">
        <f>E33+E32</f>
        <v>0</v>
      </c>
    </row>
    <row r="35" ht="20.25" customHeight="1"/>
    <row r="36" ht="15.75" customHeight="1"/>
    <row r="37" spans="1:5" s="98" customFormat="1" ht="18" customHeight="1">
      <c r="A37" s="134" t="s">
        <v>177</v>
      </c>
      <c r="B37" s="134"/>
      <c r="C37" s="134"/>
      <c r="D37" s="134"/>
      <c r="E37" s="134"/>
    </row>
    <row r="38" s="98" customFormat="1" ht="12"/>
    <row r="39" s="98" customFormat="1" ht="15" customHeight="1">
      <c r="A39" s="98" t="s">
        <v>620</v>
      </c>
    </row>
    <row r="40" s="98" customFormat="1" ht="15" customHeight="1">
      <c r="A40" s="98" t="s">
        <v>621</v>
      </c>
    </row>
    <row r="41" spans="1:2" ht="25.5" customHeight="1">
      <c r="A41" s="9" t="s">
        <v>12</v>
      </c>
      <c r="B41" s="9"/>
    </row>
    <row r="42" spans="3:5" ht="12" customHeight="1">
      <c r="C42" s="20"/>
      <c r="D42" s="79"/>
      <c r="E42" s="79" t="s">
        <v>104</v>
      </c>
    </row>
    <row r="43" spans="1:5" ht="25.5" customHeight="1">
      <c r="A43" s="67" t="s">
        <v>103</v>
      </c>
      <c r="B43" s="109" t="s">
        <v>143</v>
      </c>
      <c r="C43" s="82" t="s">
        <v>614</v>
      </c>
      <c r="D43" s="82" t="s">
        <v>615</v>
      </c>
      <c r="E43" s="82" t="s">
        <v>616</v>
      </c>
    </row>
    <row r="44" spans="1:5" ht="24" customHeight="1">
      <c r="A44" s="80" t="s">
        <v>132</v>
      </c>
      <c r="B44" s="81" t="s">
        <v>133</v>
      </c>
      <c r="C44" s="15">
        <f>C45+C49+C55+C58+C62+C65</f>
        <v>53131630</v>
      </c>
      <c r="D44" s="15">
        <f>D45+D49+D55+D58+D62+D65</f>
        <v>5000000</v>
      </c>
      <c r="E44" s="15">
        <f>E45+E49+E55+E58+E62+E65</f>
        <v>58131630</v>
      </c>
    </row>
    <row r="45" spans="1:5" ht="21" customHeight="1">
      <c r="A45" s="16" t="s">
        <v>134</v>
      </c>
      <c r="B45" s="13" t="s">
        <v>110</v>
      </c>
      <c r="C45" s="14">
        <f>C46+C47+C48</f>
        <v>23361000</v>
      </c>
      <c r="D45" s="14">
        <f>D46+D47+D48</f>
        <v>0</v>
      </c>
      <c r="E45" s="14">
        <f>E46+E47+E48</f>
        <v>23361000</v>
      </c>
    </row>
    <row r="46" spans="1:5" s="22" customFormat="1" ht="18" customHeight="1">
      <c r="A46" s="58" t="s">
        <v>135</v>
      </c>
      <c r="B46" s="57" t="s">
        <v>341</v>
      </c>
      <c r="C46" s="59">
        <v>10811000</v>
      </c>
      <c r="D46" s="59">
        <f>E46-C46</f>
        <v>-500000</v>
      </c>
      <c r="E46" s="59">
        <v>10311000</v>
      </c>
    </row>
    <row r="47" spans="1:5" s="22" customFormat="1" ht="18" customHeight="1">
      <c r="A47" s="58" t="s">
        <v>136</v>
      </c>
      <c r="B47" s="57" t="s">
        <v>342</v>
      </c>
      <c r="C47" s="59">
        <v>8800000</v>
      </c>
      <c r="D47" s="59">
        <f>E47-C47</f>
        <v>500000</v>
      </c>
      <c r="E47" s="59">
        <v>9300000</v>
      </c>
    </row>
    <row r="48" spans="1:5" s="22" customFormat="1" ht="18" customHeight="1">
      <c r="A48" s="58" t="s">
        <v>137</v>
      </c>
      <c r="B48" s="57" t="s">
        <v>343</v>
      </c>
      <c r="C48" s="59">
        <v>3750000</v>
      </c>
      <c r="D48" s="59">
        <f>E48-C48</f>
        <v>0</v>
      </c>
      <c r="E48" s="59">
        <v>3750000</v>
      </c>
    </row>
    <row r="49" spans="1:5" ht="21" customHeight="1">
      <c r="A49" s="16" t="s">
        <v>138</v>
      </c>
      <c r="B49" s="13" t="s">
        <v>111</v>
      </c>
      <c r="C49" s="14">
        <f>SUM(C50:C54)</f>
        <v>9264000</v>
      </c>
      <c r="D49" s="14">
        <f>SUM(D50:D54)</f>
        <v>5000000</v>
      </c>
      <c r="E49" s="14">
        <f>SUM(E50:E54)</f>
        <v>14264000</v>
      </c>
    </row>
    <row r="50" spans="1:5" s="22" customFormat="1" ht="18" customHeight="1">
      <c r="A50" s="58" t="s">
        <v>493</v>
      </c>
      <c r="B50" s="57" t="s">
        <v>494</v>
      </c>
      <c r="C50" s="59">
        <v>240000</v>
      </c>
      <c r="D50" s="59">
        <f>E50-C50</f>
        <v>0</v>
      </c>
      <c r="E50" s="59">
        <v>240000</v>
      </c>
    </row>
    <row r="51" spans="1:5" s="22" customFormat="1" ht="18" customHeight="1">
      <c r="A51" s="58" t="s">
        <v>139</v>
      </c>
      <c r="B51" s="57" t="s">
        <v>344</v>
      </c>
      <c r="C51" s="59">
        <v>4500000</v>
      </c>
      <c r="D51" s="59">
        <f>E51-C51</f>
        <v>4500000</v>
      </c>
      <c r="E51" s="59">
        <v>9000000</v>
      </c>
    </row>
    <row r="52" spans="1:5" s="22" customFormat="1" ht="18" customHeight="1">
      <c r="A52" s="58" t="s">
        <v>95</v>
      </c>
      <c r="B52" s="57" t="s">
        <v>345</v>
      </c>
      <c r="C52" s="59">
        <v>1600000</v>
      </c>
      <c r="D52" s="59">
        <f>E52-C52</f>
        <v>290000</v>
      </c>
      <c r="E52" s="59">
        <v>1890000</v>
      </c>
    </row>
    <row r="53" spans="1:5" s="22" customFormat="1" ht="18" customHeight="1">
      <c r="A53" s="58" t="s">
        <v>306</v>
      </c>
      <c r="B53" s="57" t="s">
        <v>470</v>
      </c>
      <c r="C53" s="59">
        <v>94000</v>
      </c>
      <c r="D53" s="59">
        <f>E53-C53</f>
        <v>0</v>
      </c>
      <c r="E53" s="59">
        <v>94000</v>
      </c>
    </row>
    <row r="54" spans="1:5" s="22" customFormat="1" ht="18" customHeight="1">
      <c r="A54" s="58" t="s">
        <v>435</v>
      </c>
      <c r="B54" s="57" t="s">
        <v>469</v>
      </c>
      <c r="C54" s="59">
        <v>2830000</v>
      </c>
      <c r="D54" s="59">
        <f>E54-C54</f>
        <v>210000</v>
      </c>
      <c r="E54" s="59">
        <v>3040000</v>
      </c>
    </row>
    <row r="55" spans="1:5" ht="20.25" customHeight="1">
      <c r="A55" s="16" t="s">
        <v>140</v>
      </c>
      <c r="B55" s="13" t="s">
        <v>112</v>
      </c>
      <c r="C55" s="14">
        <f>C56+C57</f>
        <v>4722630</v>
      </c>
      <c r="D55" s="14">
        <f>D56+D57</f>
        <v>0</v>
      </c>
      <c r="E55" s="14">
        <f>E56+E57</f>
        <v>4722630</v>
      </c>
    </row>
    <row r="56" spans="1:5" s="22" customFormat="1" ht="18" customHeight="1">
      <c r="A56" s="58" t="s">
        <v>141</v>
      </c>
      <c r="B56" s="57" t="s">
        <v>346</v>
      </c>
      <c r="C56" s="59">
        <v>125630</v>
      </c>
      <c r="D56" s="59">
        <f>E56-C56</f>
        <v>0</v>
      </c>
      <c r="E56" s="59">
        <v>125630</v>
      </c>
    </row>
    <row r="57" spans="1:5" s="22" customFormat="1" ht="18" customHeight="1">
      <c r="A57" s="58" t="s">
        <v>142</v>
      </c>
      <c r="B57" s="57" t="s">
        <v>347</v>
      </c>
      <c r="C57" s="59">
        <v>4597000</v>
      </c>
      <c r="D57" s="59">
        <f>E57-C57</f>
        <v>0</v>
      </c>
      <c r="E57" s="59">
        <v>4597000</v>
      </c>
    </row>
    <row r="58" spans="1:5" ht="21" customHeight="1">
      <c r="A58" s="18" t="s">
        <v>144</v>
      </c>
      <c r="B58" s="13" t="s">
        <v>230</v>
      </c>
      <c r="C58" s="14">
        <f>C59+C60+C61</f>
        <v>9440500</v>
      </c>
      <c r="D58" s="14">
        <f>D59+D60+D61</f>
        <v>0</v>
      </c>
      <c r="E58" s="14">
        <f>E59+E60+E61</f>
        <v>9440500</v>
      </c>
    </row>
    <row r="59" spans="1:5" s="22" customFormat="1" ht="18" customHeight="1">
      <c r="A59" s="60" t="s">
        <v>145</v>
      </c>
      <c r="B59" s="57" t="s">
        <v>348</v>
      </c>
      <c r="C59" s="59">
        <v>1272500</v>
      </c>
      <c r="D59" s="59">
        <f>E59-C59</f>
        <v>0</v>
      </c>
      <c r="E59" s="59">
        <v>1272500</v>
      </c>
    </row>
    <row r="60" spans="1:5" s="22" customFormat="1" ht="18" customHeight="1">
      <c r="A60" s="60" t="s">
        <v>146</v>
      </c>
      <c r="B60" s="57" t="s">
        <v>349</v>
      </c>
      <c r="C60" s="59">
        <v>968000</v>
      </c>
      <c r="D60" s="59">
        <f>E60-C60</f>
        <v>0</v>
      </c>
      <c r="E60" s="59">
        <v>968000</v>
      </c>
    </row>
    <row r="61" spans="1:5" s="22" customFormat="1" ht="18" customHeight="1">
      <c r="A61" s="60" t="s">
        <v>169</v>
      </c>
      <c r="B61" s="57" t="s">
        <v>350</v>
      </c>
      <c r="C61" s="59">
        <v>7200000</v>
      </c>
      <c r="D61" s="59">
        <f>E61-C61</f>
        <v>0</v>
      </c>
      <c r="E61" s="59">
        <v>7200000</v>
      </c>
    </row>
    <row r="62" spans="1:5" ht="21" customHeight="1">
      <c r="A62" s="18" t="s">
        <v>147</v>
      </c>
      <c r="B62" s="13" t="s">
        <v>231</v>
      </c>
      <c r="C62" s="14">
        <f>C63+C64</f>
        <v>6053500</v>
      </c>
      <c r="D62" s="14">
        <f>D63+D64</f>
        <v>0</v>
      </c>
      <c r="E62" s="14">
        <f>E63+E64</f>
        <v>6053500</v>
      </c>
    </row>
    <row r="63" spans="1:5" s="22" customFormat="1" ht="18" customHeight="1">
      <c r="A63" s="60" t="s">
        <v>148</v>
      </c>
      <c r="B63" s="57" t="s">
        <v>351</v>
      </c>
      <c r="C63" s="59">
        <v>5845000</v>
      </c>
      <c r="D63" s="59">
        <f>E63-C63</f>
        <v>0</v>
      </c>
      <c r="E63" s="59">
        <v>5845000</v>
      </c>
    </row>
    <row r="64" spans="1:5" s="22" customFormat="1" ht="18" customHeight="1">
      <c r="A64" s="60" t="s">
        <v>149</v>
      </c>
      <c r="B64" s="57" t="s">
        <v>352</v>
      </c>
      <c r="C64" s="59">
        <v>208500</v>
      </c>
      <c r="D64" s="59">
        <f>E64-C64</f>
        <v>0</v>
      </c>
      <c r="E64" s="59">
        <v>208500</v>
      </c>
    </row>
    <row r="65" spans="1:5" ht="21" customHeight="1">
      <c r="A65" s="18" t="s">
        <v>170</v>
      </c>
      <c r="B65" s="13" t="s">
        <v>171</v>
      </c>
      <c r="C65" s="14">
        <f>C66+C67</f>
        <v>290000</v>
      </c>
      <c r="D65" s="14">
        <f>D66+D67</f>
        <v>0</v>
      </c>
      <c r="E65" s="14">
        <f>E66+E67</f>
        <v>290000</v>
      </c>
    </row>
    <row r="66" spans="1:5" s="22" customFormat="1" ht="18" customHeight="1">
      <c r="A66" s="60" t="s">
        <v>172</v>
      </c>
      <c r="B66" s="57" t="s">
        <v>353</v>
      </c>
      <c r="C66" s="59">
        <v>190000</v>
      </c>
      <c r="D66" s="59">
        <f>E66-C66</f>
        <v>0</v>
      </c>
      <c r="E66" s="59">
        <v>190000</v>
      </c>
    </row>
    <row r="67" spans="1:5" s="22" customFormat="1" ht="18" customHeight="1">
      <c r="A67" s="60" t="s">
        <v>178</v>
      </c>
      <c r="B67" s="57" t="s">
        <v>354</v>
      </c>
      <c r="C67" s="59">
        <v>100000</v>
      </c>
      <c r="D67" s="59">
        <f>E67-C67</f>
        <v>0</v>
      </c>
      <c r="E67" s="59">
        <v>100000</v>
      </c>
    </row>
    <row r="68" spans="1:5" ht="23.25" customHeight="1">
      <c r="A68" s="84" t="s">
        <v>150</v>
      </c>
      <c r="B68" s="81" t="s">
        <v>113</v>
      </c>
      <c r="C68" s="15">
        <f>C69+C71</f>
        <v>125000</v>
      </c>
      <c r="D68" s="15">
        <f>D69+D71</f>
        <v>0</v>
      </c>
      <c r="E68" s="15">
        <f>E69+E71</f>
        <v>125000</v>
      </c>
    </row>
    <row r="69" spans="1:5" ht="21" customHeight="1">
      <c r="A69" s="18" t="s">
        <v>151</v>
      </c>
      <c r="B69" s="13" t="s">
        <v>186</v>
      </c>
      <c r="C69" s="14">
        <f>SUM(C70)</f>
        <v>100000</v>
      </c>
      <c r="D69" s="14">
        <f>SUM(D70)</f>
        <v>0</v>
      </c>
      <c r="E69" s="14">
        <f>SUM(E70)</f>
        <v>100000</v>
      </c>
    </row>
    <row r="70" spans="1:5" s="22" customFormat="1" ht="18" customHeight="1">
      <c r="A70" s="60" t="s">
        <v>152</v>
      </c>
      <c r="B70" s="57" t="s">
        <v>355</v>
      </c>
      <c r="C70" s="59">
        <v>100000</v>
      </c>
      <c r="D70" s="59">
        <f>E70-C70</f>
        <v>0</v>
      </c>
      <c r="E70" s="59">
        <v>100000</v>
      </c>
    </row>
    <row r="71" spans="1:5" ht="21" customHeight="1">
      <c r="A71" s="18" t="s">
        <v>153</v>
      </c>
      <c r="B71" s="13" t="s">
        <v>187</v>
      </c>
      <c r="C71" s="14">
        <f>SUM(C72+C73)</f>
        <v>25000</v>
      </c>
      <c r="D71" s="14">
        <f>SUM(D72+D73)</f>
        <v>0</v>
      </c>
      <c r="E71" s="14">
        <f>SUM(E72+E73)</f>
        <v>25000</v>
      </c>
    </row>
    <row r="72" spans="1:5" s="22" customFormat="1" ht="18" customHeight="1">
      <c r="A72" s="60" t="s">
        <v>154</v>
      </c>
      <c r="B72" s="57" t="s">
        <v>356</v>
      </c>
      <c r="C72" s="59">
        <v>20000</v>
      </c>
      <c r="D72" s="59">
        <f>E72-C72</f>
        <v>0</v>
      </c>
      <c r="E72" s="59">
        <v>20000</v>
      </c>
    </row>
    <row r="73" spans="1:5" s="22" customFormat="1" ht="18" customHeight="1">
      <c r="A73" s="60" t="s">
        <v>191</v>
      </c>
      <c r="B73" s="57" t="s">
        <v>357</v>
      </c>
      <c r="C73" s="59">
        <v>5000</v>
      </c>
      <c r="D73" s="59">
        <f>E73-C73</f>
        <v>0</v>
      </c>
      <c r="E73" s="59">
        <v>5000</v>
      </c>
    </row>
    <row r="74" spans="1:5" ht="22.5" customHeight="1">
      <c r="A74" s="12"/>
      <c r="B74" s="85" t="s">
        <v>114</v>
      </c>
      <c r="C74" s="15">
        <f>C44+C68</f>
        <v>53256630</v>
      </c>
      <c r="D74" s="15">
        <f>D44+D68</f>
        <v>5000000</v>
      </c>
      <c r="E74" s="15">
        <f>E44+E68</f>
        <v>58256630</v>
      </c>
    </row>
    <row r="75" spans="1:5" ht="23.25" customHeight="1">
      <c r="A75" s="84" t="s">
        <v>192</v>
      </c>
      <c r="B75" s="81" t="s">
        <v>195</v>
      </c>
      <c r="C75" s="15">
        <f>C76+C79</f>
        <v>50000</v>
      </c>
      <c r="D75" s="15">
        <f>D76+D79</f>
        <v>0</v>
      </c>
      <c r="E75" s="15">
        <f>E76+E79</f>
        <v>50000</v>
      </c>
    </row>
    <row r="76" spans="1:5" ht="21" customHeight="1">
      <c r="A76" s="18" t="s">
        <v>193</v>
      </c>
      <c r="B76" s="13" t="s">
        <v>232</v>
      </c>
      <c r="C76" s="14">
        <f>SUM(C77)</f>
        <v>50000</v>
      </c>
      <c r="D76" s="14">
        <f>SUM(D77)</f>
        <v>0</v>
      </c>
      <c r="E76" s="14">
        <f>SUM(E77)</f>
        <v>50000</v>
      </c>
    </row>
    <row r="77" spans="1:5" ht="18" customHeight="1">
      <c r="A77" s="86" t="s">
        <v>194</v>
      </c>
      <c r="B77" s="87" t="s">
        <v>358</v>
      </c>
      <c r="C77" s="88">
        <v>50000</v>
      </c>
      <c r="D77" s="59">
        <f>E77-C77</f>
        <v>0</v>
      </c>
      <c r="E77" s="88">
        <v>50000</v>
      </c>
    </row>
    <row r="78" spans="1:5" ht="22.5" customHeight="1">
      <c r="A78" s="12"/>
      <c r="B78" s="85" t="s">
        <v>196</v>
      </c>
      <c r="C78" s="15">
        <f>C74+C75</f>
        <v>53306630</v>
      </c>
      <c r="D78" s="15">
        <f>D74+D75</f>
        <v>5000000</v>
      </c>
      <c r="E78" s="15">
        <f>E74+E75</f>
        <v>58306630</v>
      </c>
    </row>
    <row r="79" spans="1:5" ht="21.75" customHeight="1">
      <c r="A79" s="8"/>
      <c r="B79" s="29"/>
      <c r="C79" s="30"/>
      <c r="D79" s="30"/>
      <c r="E79" s="30"/>
    </row>
    <row r="80" ht="24.75" customHeight="1">
      <c r="A80" s="5" t="s">
        <v>155</v>
      </c>
    </row>
    <row r="81" ht="12.75" customHeight="1"/>
    <row r="82" spans="1:5" ht="27" customHeight="1">
      <c r="A82" s="67" t="s">
        <v>103</v>
      </c>
      <c r="B82" s="109" t="s">
        <v>13</v>
      </c>
      <c r="C82" s="82" t="s">
        <v>614</v>
      </c>
      <c r="D82" s="82" t="s">
        <v>615</v>
      </c>
      <c r="E82" s="82" t="s">
        <v>616</v>
      </c>
    </row>
    <row r="83" spans="1:5" ht="24" customHeight="1">
      <c r="A83" s="84" t="s">
        <v>156</v>
      </c>
      <c r="B83" s="81" t="s">
        <v>161</v>
      </c>
      <c r="C83" s="15">
        <f>C84+C88+C94+C96+C98+C101+C103</f>
        <v>39009430</v>
      </c>
      <c r="D83" s="15">
        <f>D84+D88+D94+D96+D98+D101+D103</f>
        <v>1555000</v>
      </c>
      <c r="E83" s="15">
        <f>E84+E88+E94+E96+E98+E101+E103</f>
        <v>40564430</v>
      </c>
    </row>
    <row r="84" spans="1:5" ht="21" customHeight="1">
      <c r="A84" s="18" t="s">
        <v>157</v>
      </c>
      <c r="B84" s="90" t="s">
        <v>115</v>
      </c>
      <c r="C84" s="14">
        <f>SUM(C85+C86+C87)</f>
        <v>7063900</v>
      </c>
      <c r="D84" s="14">
        <f>SUM(D85+D86+D87)</f>
        <v>369220</v>
      </c>
      <c r="E84" s="14">
        <f>SUM(E85+E86+E87)</f>
        <v>7433120</v>
      </c>
    </row>
    <row r="85" spans="1:7" ht="18" customHeight="1">
      <c r="A85" s="86" t="s">
        <v>158</v>
      </c>
      <c r="B85" s="87" t="s">
        <v>359</v>
      </c>
      <c r="C85" s="88">
        <f>'Pos.'!D10+'Pos.'!D284+'Pos.'!D350+'Pos.'!D377</f>
        <v>5846000</v>
      </c>
      <c r="D85" s="88">
        <f>'Pos.'!E10+'Pos.'!E284+'Pos.'!E350+'Pos.'!E377</f>
        <v>314000</v>
      </c>
      <c r="E85" s="88">
        <f>'Pos.'!F10+'Pos.'!F284+'Pos.'!F350+'Pos.'!F377</f>
        <v>6160000</v>
      </c>
      <c r="G85" s="79"/>
    </row>
    <row r="86" spans="1:5" ht="18" customHeight="1">
      <c r="A86" s="86" t="s">
        <v>159</v>
      </c>
      <c r="B86" s="87" t="s">
        <v>360</v>
      </c>
      <c r="C86" s="88">
        <f>'Pos.'!D11+'Pos.'!D351+'Pos.'!D378</f>
        <v>210000</v>
      </c>
      <c r="D86" s="88">
        <f>'Pos.'!E11+'Pos.'!E351+'Pos.'!E378</f>
        <v>5000</v>
      </c>
      <c r="E86" s="88">
        <f>'Pos.'!F11+'Pos.'!F351+'Pos.'!F378</f>
        <v>215000</v>
      </c>
    </row>
    <row r="87" spans="1:5" ht="18" customHeight="1">
      <c r="A87" s="86" t="s">
        <v>160</v>
      </c>
      <c r="B87" s="87" t="s">
        <v>361</v>
      </c>
      <c r="C87" s="88">
        <f>'Pos.'!D12+'Pos.'!D285+'Pos.'!D352+'Pos.'!D379</f>
        <v>1007900</v>
      </c>
      <c r="D87" s="88">
        <f>'Pos.'!E12+'Pos.'!E285+'Pos.'!E352+'Pos.'!E379</f>
        <v>50220</v>
      </c>
      <c r="E87" s="88">
        <f>'Pos.'!F12+'Pos.'!F285+'Pos.'!F352+'Pos.'!F379</f>
        <v>1058120</v>
      </c>
    </row>
    <row r="88" spans="1:5" ht="21" customHeight="1">
      <c r="A88" s="32">
        <v>32</v>
      </c>
      <c r="B88" s="13" t="s">
        <v>116</v>
      </c>
      <c r="C88" s="14">
        <f>SUM(C89:C93)</f>
        <v>20102030</v>
      </c>
      <c r="D88" s="14">
        <f>SUM(D89:D93)</f>
        <v>1165780</v>
      </c>
      <c r="E88" s="14">
        <f>SUM(E89:E93)</f>
        <v>21267810</v>
      </c>
    </row>
    <row r="89" spans="1:5" ht="18" customHeight="1">
      <c r="A89" s="91">
        <v>321</v>
      </c>
      <c r="B89" s="87" t="s">
        <v>362</v>
      </c>
      <c r="C89" s="88">
        <f>'Pos.'!D14+'Pos.'!D287+'Pos.'!D354+'Pos.'!D381</f>
        <v>429000</v>
      </c>
      <c r="D89" s="88">
        <f>'Pos.'!E14+'Pos.'!E287+'Pos.'!E354+'Pos.'!E381</f>
        <v>0</v>
      </c>
      <c r="E89" s="88">
        <f>'Pos.'!F14+'Pos.'!F287+'Pos.'!F354+'Pos.'!F381</f>
        <v>429000</v>
      </c>
    </row>
    <row r="90" spans="1:5" ht="18" customHeight="1">
      <c r="A90" s="91">
        <v>322</v>
      </c>
      <c r="B90" s="87" t="s">
        <v>363</v>
      </c>
      <c r="C90" s="88">
        <f>'Pos.'!D15+'Pos.'!D30+'Pos.'!D75+'Pos.'!D96+'Pos.'!D126+'Pos.'!D164+'Pos.'!D176+'Pos.'!D200+'Pos.'!D226+'Pos.'!D248+'Pos.'!D263+'Pos.'!D275+'Pos.'!D355+'Pos.'!D382</f>
        <v>2138000</v>
      </c>
      <c r="D90" s="88">
        <f>'Pos.'!E15+'Pos.'!E30+'Pos.'!E75+'Pos.'!E96+'Pos.'!E126+'Pos.'!E164+'Pos.'!E176+'Pos.'!E200+'Pos.'!E226+'Pos.'!E248+'Pos.'!E263+'Pos.'!E275+'Pos.'!E355+'Pos.'!E382</f>
        <v>350000</v>
      </c>
      <c r="E90" s="88">
        <f>'Pos.'!F15+'Pos.'!F30+'Pos.'!F75+'Pos.'!F96+'Pos.'!F126+'Pos.'!F164+'Pos.'!F176+'Pos.'!F200+'Pos.'!F226+'Pos.'!F248+'Pos.'!F263+'Pos.'!F275+'Pos.'!F355+'Pos.'!F382</f>
        <v>2488000</v>
      </c>
    </row>
    <row r="91" spans="1:5" ht="18" customHeight="1">
      <c r="A91" s="91">
        <v>323</v>
      </c>
      <c r="B91" s="87" t="s">
        <v>364</v>
      </c>
      <c r="C91" s="88">
        <f>'Pos.'!D16+'Pos.'!D20+'Pos.'!D31+'Pos.'!D40+'Pos.'!D76+'Pos.'!D97+'Pos.'!D111+'Pos.'!D120+'Pos.'!D127+'Pos.'!D145+'Pos.'!D156+'Pos.'!D165+'Pos.'!D177+'Pos.'!D196+'Pos.'!D201+'Pos.'!D208+'Pos.'!D227+'Pos.'!D249+'Pos.'!D253+'Pos.'!D264+'Pos.'!D288+'Pos.'!D356+'Pos.'!D368+'Pos.'!D383</f>
        <v>15138100</v>
      </c>
      <c r="D91" s="88">
        <f>'Pos.'!E16+'Pos.'!E20+'Pos.'!E31+'Pos.'!E40+'Pos.'!E76+'Pos.'!E97+'Pos.'!E111+'Pos.'!E120+'Pos.'!E127+'Pos.'!E145+'Pos.'!E156+'Pos.'!E165+'Pos.'!E177+'Pos.'!E196+'Pos.'!E201+'Pos.'!E208+'Pos.'!E227+'Pos.'!E249+'Pos.'!E253+'Pos.'!E264+'Pos.'!E288+'Pos.'!E356+'Pos.'!E368+'Pos.'!E383</f>
        <v>780000</v>
      </c>
      <c r="E91" s="88">
        <f>'Pos.'!F16+'Pos.'!F20+'Pos.'!F31+'Pos.'!F40+'Pos.'!F76+'Pos.'!F97+'Pos.'!F111+'Pos.'!F120+'Pos.'!F127+'Pos.'!F145+'Pos.'!F156+'Pos.'!F165+'Pos.'!F177+'Pos.'!F196+'Pos.'!F201+'Pos.'!F208+'Pos.'!F227+'Pos.'!F249+'Pos.'!F253+'Pos.'!F264+'Pos.'!F288+'Pos.'!F356+'Pos.'!F368+'Pos.'!F383</f>
        <v>15918100</v>
      </c>
    </row>
    <row r="92" spans="1:5" ht="18" customHeight="1">
      <c r="A92" s="91" t="s">
        <v>179</v>
      </c>
      <c r="B92" s="87" t="s">
        <v>365</v>
      </c>
      <c r="C92" s="88">
        <f>'Pos.'!D21+'Pos.'!D41</f>
        <v>12000</v>
      </c>
      <c r="D92" s="88">
        <f>'Pos.'!E21+'Pos.'!E41</f>
        <v>0</v>
      </c>
      <c r="E92" s="88">
        <f>'Pos.'!F21+'Pos.'!F41</f>
        <v>12000</v>
      </c>
    </row>
    <row r="93" spans="1:5" ht="18" customHeight="1">
      <c r="A93" s="91">
        <v>329</v>
      </c>
      <c r="B93" s="87" t="s">
        <v>366</v>
      </c>
      <c r="C93" s="88">
        <f>'Pos.'!D17+'Pos.'!D22+'Pos.'!D32+'Pos.'!D42+'Pos.'!D52+'Pos.'!D59+'Pos.'!D65+'Pos.'!D209+'Pos.'!D250+'Pos.'!D254+'Pos.'!D357+'Pos.'!D384</f>
        <v>2384930</v>
      </c>
      <c r="D93" s="88">
        <f>'Pos.'!E17+'Pos.'!E22+'Pos.'!E32+'Pos.'!E42+'Pos.'!E52+'Pos.'!E59+'Pos.'!E65+'Pos.'!E209+'Pos.'!E250+'Pos.'!E254+'Pos.'!E357+'Pos.'!E384</f>
        <v>35780</v>
      </c>
      <c r="E93" s="88">
        <f>'Pos.'!F17+'Pos.'!F22+'Pos.'!F32+'Pos.'!F42+'Pos.'!F52+'Pos.'!F59+'Pos.'!F65+'Pos.'!F209+'Pos.'!F250+'Pos.'!F254+'Pos.'!F357+'Pos.'!F384</f>
        <v>2420710</v>
      </c>
    </row>
    <row r="94" spans="1:5" ht="21" customHeight="1">
      <c r="A94" s="32">
        <v>34</v>
      </c>
      <c r="B94" s="13" t="s">
        <v>117</v>
      </c>
      <c r="C94" s="14">
        <f>C95</f>
        <v>158600</v>
      </c>
      <c r="D94" s="14">
        <f>D95</f>
        <v>10000</v>
      </c>
      <c r="E94" s="14">
        <f>E95</f>
        <v>168600</v>
      </c>
    </row>
    <row r="95" spans="1:5" ht="18" customHeight="1">
      <c r="A95" s="91">
        <v>343</v>
      </c>
      <c r="B95" s="87" t="s">
        <v>367</v>
      </c>
      <c r="C95" s="88">
        <f>'Pos.'!D48+'Pos.'!D359+'Pos.'!D386</f>
        <v>158600</v>
      </c>
      <c r="D95" s="88">
        <f>'Pos.'!E48+'Pos.'!E359+'Pos.'!E386</f>
        <v>10000</v>
      </c>
      <c r="E95" s="88">
        <f>'Pos.'!F48+'Pos.'!F359+'Pos.'!F386</f>
        <v>168600</v>
      </c>
    </row>
    <row r="96" spans="1:5" ht="21" customHeight="1">
      <c r="A96" s="32">
        <v>35</v>
      </c>
      <c r="B96" s="13" t="s">
        <v>118</v>
      </c>
      <c r="C96" s="14">
        <f>C97</f>
        <v>20000</v>
      </c>
      <c r="D96" s="14">
        <f>D97</f>
        <v>0</v>
      </c>
      <c r="E96" s="14">
        <f>E97</f>
        <v>20000</v>
      </c>
    </row>
    <row r="97" spans="1:5" ht="18" customHeight="1">
      <c r="A97" s="91">
        <v>352</v>
      </c>
      <c r="B97" s="87" t="s">
        <v>368</v>
      </c>
      <c r="C97" s="88">
        <f>'Pos.'!D89</f>
        <v>20000</v>
      </c>
      <c r="D97" s="88">
        <f>'Pos.'!E89</f>
        <v>0</v>
      </c>
      <c r="E97" s="88">
        <f>'Pos.'!F89</f>
        <v>20000</v>
      </c>
    </row>
    <row r="98" spans="1:5" ht="21" customHeight="1">
      <c r="A98" s="32" t="s">
        <v>201</v>
      </c>
      <c r="B98" s="13" t="s">
        <v>203</v>
      </c>
      <c r="C98" s="14">
        <f>C99+C100</f>
        <v>1821000</v>
      </c>
      <c r="D98" s="14">
        <f>D99+D100</f>
        <v>10000</v>
      </c>
      <c r="E98" s="14">
        <f>E99+E100</f>
        <v>1831000</v>
      </c>
    </row>
    <row r="99" spans="1:5" ht="18" customHeight="1">
      <c r="A99" s="91" t="s">
        <v>202</v>
      </c>
      <c r="B99" s="87" t="s">
        <v>369</v>
      </c>
      <c r="C99" s="88">
        <f>'Pos.'!D66+'Pos.'!D325</f>
        <v>40000</v>
      </c>
      <c r="D99" s="88">
        <f>'Pos.'!E66+'Pos.'!E325</f>
        <v>10000</v>
      </c>
      <c r="E99" s="88">
        <f>'Pos.'!F66+'Pos.'!F325</f>
        <v>50000</v>
      </c>
    </row>
    <row r="100" spans="1:5" ht="18" customHeight="1">
      <c r="A100" s="91" t="s">
        <v>236</v>
      </c>
      <c r="B100" s="87" t="s">
        <v>370</v>
      </c>
      <c r="C100" s="88">
        <f>'Pos.'!D216+'Pos.'!D219+'Pos.'!D260+'Pos.'!D312+'Pos.'!D315</f>
        <v>1781000</v>
      </c>
      <c r="D100" s="88">
        <f>'Pos.'!E216+'Pos.'!E219+'Pos.'!E260+'Pos.'!E312+'Pos.'!E315</f>
        <v>0</v>
      </c>
      <c r="E100" s="88">
        <f>'Pos.'!F216+'Pos.'!F219+'Pos.'!F260+'Pos.'!F312+'Pos.'!F315</f>
        <v>1781000</v>
      </c>
    </row>
    <row r="101" spans="1:5" ht="21" customHeight="1">
      <c r="A101" s="32">
        <v>37</v>
      </c>
      <c r="B101" s="13" t="s">
        <v>119</v>
      </c>
      <c r="C101" s="14">
        <f>C102</f>
        <v>934000</v>
      </c>
      <c r="D101" s="14">
        <f>D102</f>
        <v>0</v>
      </c>
      <c r="E101" s="14">
        <f>E102</f>
        <v>934000</v>
      </c>
    </row>
    <row r="102" spans="1:5" ht="18" customHeight="1">
      <c r="A102" s="91">
        <v>372</v>
      </c>
      <c r="B102" s="87" t="s">
        <v>371</v>
      </c>
      <c r="C102" s="88">
        <f>'Pos.'!D322+'Pos.'!D328+'Pos.'!D334</f>
        <v>934000</v>
      </c>
      <c r="D102" s="88">
        <f>'Pos.'!E322+'Pos.'!E328+'Pos.'!E334</f>
        <v>0</v>
      </c>
      <c r="E102" s="88">
        <f>'Pos.'!F322+'Pos.'!F328+'Pos.'!F334</f>
        <v>934000</v>
      </c>
    </row>
    <row r="103" spans="1:5" ht="21" customHeight="1">
      <c r="A103" s="32">
        <v>38</v>
      </c>
      <c r="B103" s="13" t="s">
        <v>182</v>
      </c>
      <c r="C103" s="14">
        <f>C104+C105+C106+C107</f>
        <v>8909900</v>
      </c>
      <c r="D103" s="14">
        <f>D104+D105+D106+D107</f>
        <v>0</v>
      </c>
      <c r="E103" s="14">
        <f>E104+E105+E106+E107</f>
        <v>8909900</v>
      </c>
    </row>
    <row r="104" spans="1:5" ht="18" customHeight="1">
      <c r="A104" s="91">
        <v>381</v>
      </c>
      <c r="B104" s="87" t="s">
        <v>372</v>
      </c>
      <c r="C104" s="88">
        <f>'Pos.'!D55+'Pos.'!D62+'Pos.'!D92+'Pos.'!D230+'Pos.'!D257+'Pos.'!D297+'Pos.'!D301+'Pos.'!D308+'Pos.'!D331+'Pos.'!D341+'Pos.'!D388</f>
        <v>3956000</v>
      </c>
      <c r="D104" s="88">
        <f>'Pos.'!E55+'Pos.'!E62+'Pos.'!E92+'Pos.'!E230+'Pos.'!E257+'Pos.'!E297+'Pos.'!E301+'Pos.'!E308+'Pos.'!E331+'Pos.'!E341+'Pos.'!E388</f>
        <v>0</v>
      </c>
      <c r="E104" s="88">
        <f>'Pos.'!F55+'Pos.'!F62+'Pos.'!F92+'Pos.'!F230+'Pos.'!F257+'Pos.'!F297+'Pos.'!F301+'Pos.'!F308+'Pos.'!F331+'Pos.'!F341+'Pos.'!F388</f>
        <v>3956000</v>
      </c>
    </row>
    <row r="105" spans="1:5" ht="18" customHeight="1">
      <c r="A105" s="91">
        <v>382</v>
      </c>
      <c r="B105" s="87" t="s">
        <v>373</v>
      </c>
      <c r="C105" s="88">
        <f>'Pos.'!D56</f>
        <v>200000</v>
      </c>
      <c r="D105" s="88">
        <f>'Pos.'!E56</f>
        <v>0</v>
      </c>
      <c r="E105" s="88">
        <f>'Pos.'!F56</f>
        <v>200000</v>
      </c>
    </row>
    <row r="106" spans="1:5" ht="18" customHeight="1">
      <c r="A106" s="91">
        <v>385</v>
      </c>
      <c r="B106" s="87" t="s">
        <v>374</v>
      </c>
      <c r="C106" s="88">
        <f>'Pos.'!D44</f>
        <v>108900</v>
      </c>
      <c r="D106" s="88">
        <f>'Pos.'!E44</f>
        <v>0</v>
      </c>
      <c r="E106" s="88">
        <f>'Pos.'!F44</f>
        <v>108900</v>
      </c>
    </row>
    <row r="107" spans="1:5" ht="18" customHeight="1">
      <c r="A107" s="91">
        <v>386</v>
      </c>
      <c r="B107" s="87" t="s">
        <v>375</v>
      </c>
      <c r="C107" s="88">
        <f>'Pos.'!D114+'Pos.'!D123+'Pos.'!D160+'Pos.'!D180</f>
        <v>4645000</v>
      </c>
      <c r="D107" s="88">
        <f>'Pos.'!E114+'Pos.'!E123+'Pos.'!E160+'Pos.'!E180</f>
        <v>0</v>
      </c>
      <c r="E107" s="88">
        <f>'Pos.'!F114+'Pos.'!F123+'Pos.'!F160+'Pos.'!F180</f>
        <v>4645000</v>
      </c>
    </row>
    <row r="108" spans="1:5" ht="30" customHeight="1">
      <c r="A108" s="92">
        <v>4</v>
      </c>
      <c r="B108" s="81" t="s">
        <v>120</v>
      </c>
      <c r="C108" s="15">
        <f>C109+C111+C119+C121</f>
        <v>16892200</v>
      </c>
      <c r="D108" s="15">
        <f>D109+D111+D119+D121</f>
        <v>4425000</v>
      </c>
      <c r="E108" s="15">
        <f>E109+E111+E119+E121</f>
        <v>21317200</v>
      </c>
    </row>
    <row r="109" spans="1:5" ht="21" customHeight="1">
      <c r="A109" s="32">
        <v>41</v>
      </c>
      <c r="B109" s="13" t="s">
        <v>183</v>
      </c>
      <c r="C109" s="14">
        <f>C110</f>
        <v>370000</v>
      </c>
      <c r="D109" s="14">
        <f>D110</f>
        <v>400000</v>
      </c>
      <c r="E109" s="14">
        <f>E110</f>
        <v>770000</v>
      </c>
    </row>
    <row r="110" spans="1:5" ht="18" customHeight="1">
      <c r="A110" s="91">
        <v>411</v>
      </c>
      <c r="B110" s="87" t="s">
        <v>376</v>
      </c>
      <c r="C110" s="88">
        <f>'Pos.'!D100+'Pos.'!D117+'Pos.'!D151+'Pos.'!D190</f>
        <v>370000</v>
      </c>
      <c r="D110" s="88">
        <f>'Pos.'!E100+'Pos.'!E117+'Pos.'!E151+'Pos.'!E190</f>
        <v>400000</v>
      </c>
      <c r="E110" s="88">
        <f>'Pos.'!F100+'Pos.'!F117+'Pos.'!F151+'Pos.'!F190</f>
        <v>770000</v>
      </c>
    </row>
    <row r="111" spans="1:5" ht="21" customHeight="1">
      <c r="A111" s="32">
        <v>42</v>
      </c>
      <c r="B111" s="13" t="s">
        <v>184</v>
      </c>
      <c r="C111" s="14">
        <f>C112+C113+C114+C115</f>
        <v>8007000</v>
      </c>
      <c r="D111" s="14">
        <f>D112+D113+D114+D115</f>
        <v>25000</v>
      </c>
      <c r="E111" s="14">
        <f>E112+E113+E114+E115</f>
        <v>8032000</v>
      </c>
    </row>
    <row r="112" spans="1:5" ht="18" customHeight="1">
      <c r="A112" s="91">
        <v>421</v>
      </c>
      <c r="B112" s="87" t="s">
        <v>377</v>
      </c>
      <c r="C112" s="88">
        <f>'Pos.'!D107+'Pos.'!D153+'Pos.'!D168+'Pos.'!D183+'Pos.'!D193+'Pos.'!D212+'Pos.'!D222+'Pos.'!D233+'Pos.'!D241+'Pos.'!D318+'Pos.'!D344</f>
        <v>5950000</v>
      </c>
      <c r="D112" s="88">
        <f>'Pos.'!E107+'Pos.'!E153+'Pos.'!E168+'Pos.'!E183+'Pos.'!E193+'Pos.'!E212+'Pos.'!E222+'Pos.'!E233+'Pos.'!E241+'Pos.'!E318+'Pos.'!E344</f>
        <v>0</v>
      </c>
      <c r="E112" s="88">
        <f>'Pos.'!F107+'Pos.'!F153+'Pos.'!F168+'Pos.'!F183+'Pos.'!F193+'Pos.'!F212+'Pos.'!F222+'Pos.'!F233+'Pos.'!F241+'Pos.'!F318+'Pos.'!F344</f>
        <v>5950000</v>
      </c>
    </row>
    <row r="113" spans="1:5" ht="18" customHeight="1">
      <c r="A113" s="91">
        <v>422</v>
      </c>
      <c r="B113" s="87" t="s">
        <v>378</v>
      </c>
      <c r="C113" s="88">
        <f>'Pos.'!D25+'Pos.'!D186+'Pos.'!D277+'Pos.'!D361+'Pos.'!D391</f>
        <v>931000</v>
      </c>
      <c r="D113" s="88">
        <f>'Pos.'!E25+'Pos.'!E186+'Pos.'!E277+'Pos.'!E361+'Pos.'!E391</f>
        <v>25000</v>
      </c>
      <c r="E113" s="88">
        <f>'Pos.'!F25+'Pos.'!F186+'Pos.'!F277+'Pos.'!F361+'Pos.'!F391</f>
        <v>956000</v>
      </c>
    </row>
    <row r="114" spans="1:5" ht="18" customHeight="1">
      <c r="A114" s="91">
        <v>424</v>
      </c>
      <c r="B114" s="87" t="s">
        <v>379</v>
      </c>
      <c r="C114" s="88">
        <f>'Pos.'!D392</f>
        <v>120000</v>
      </c>
      <c r="D114" s="88">
        <f>'Pos.'!E392</f>
        <v>0</v>
      </c>
      <c r="E114" s="88">
        <f>'Pos.'!F392</f>
        <v>120000</v>
      </c>
    </row>
    <row r="115" spans="1:5" ht="18" customHeight="1">
      <c r="A115" s="91">
        <v>426</v>
      </c>
      <c r="B115" s="87" t="s">
        <v>380</v>
      </c>
      <c r="C115" s="88">
        <f>'Pos.'!D26+'Pos.'!D131+'Pos.'!D134+'Pos.'!D141+'Pos.'!D148+'Pos.'!D362+'Pos.'!D393</f>
        <v>1006000</v>
      </c>
      <c r="D115" s="88">
        <f>'Pos.'!E26+'Pos.'!E131+'Pos.'!E134+'Pos.'!E141+'Pos.'!E148+'Pos.'!E362+'Pos.'!E393</f>
        <v>0</v>
      </c>
      <c r="E115" s="88">
        <f>'Pos.'!F26+'Pos.'!F131+'Pos.'!F134+'Pos.'!F141+'Pos.'!F148+'Pos.'!F362+'Pos.'!F393</f>
        <v>1006000</v>
      </c>
    </row>
    <row r="116" spans="1:5" ht="18" customHeight="1">
      <c r="A116" s="93"/>
      <c r="B116" s="17"/>
      <c r="C116" s="94"/>
      <c r="D116" s="94"/>
      <c r="E116" s="94"/>
    </row>
    <row r="117" ht="19.5" customHeight="1"/>
    <row r="118" spans="1:5" ht="27" customHeight="1">
      <c r="A118" s="83" t="s">
        <v>103</v>
      </c>
      <c r="B118" s="89" t="s">
        <v>13</v>
      </c>
      <c r="C118" s="82" t="s">
        <v>614</v>
      </c>
      <c r="D118" s="82" t="s">
        <v>615</v>
      </c>
      <c r="E118" s="82" t="s">
        <v>616</v>
      </c>
    </row>
    <row r="119" spans="1:5" ht="21" customHeight="1">
      <c r="A119" s="32" t="s">
        <v>486</v>
      </c>
      <c r="B119" s="13" t="s">
        <v>487</v>
      </c>
      <c r="C119" s="14">
        <f>C120</f>
        <v>200</v>
      </c>
      <c r="D119" s="14">
        <f>D120</f>
        <v>0</v>
      </c>
      <c r="E119" s="14">
        <f>E120</f>
        <v>200</v>
      </c>
    </row>
    <row r="120" spans="1:5" ht="18" customHeight="1">
      <c r="A120" s="91" t="s">
        <v>488</v>
      </c>
      <c r="B120" s="87" t="s">
        <v>485</v>
      </c>
      <c r="C120" s="88">
        <f>'Pos.'!D395</f>
        <v>200</v>
      </c>
      <c r="D120" s="88">
        <f>'Pos.'!E395</f>
        <v>0</v>
      </c>
      <c r="E120" s="88">
        <f>'Pos.'!F395</f>
        <v>200</v>
      </c>
    </row>
    <row r="121" spans="1:5" ht="21" customHeight="1">
      <c r="A121" s="32" t="s">
        <v>6</v>
      </c>
      <c r="B121" s="13" t="s">
        <v>7</v>
      </c>
      <c r="C121" s="14">
        <f>C122</f>
        <v>8515000</v>
      </c>
      <c r="D121" s="14">
        <f>D122</f>
        <v>4000000</v>
      </c>
      <c r="E121" s="14">
        <f>E122</f>
        <v>12515000</v>
      </c>
    </row>
    <row r="122" spans="1:5" ht="18" customHeight="1">
      <c r="A122" s="91" t="s">
        <v>8</v>
      </c>
      <c r="B122" s="87" t="s">
        <v>381</v>
      </c>
      <c r="C122" s="88">
        <f>'Pos.'!D79+'Pos.'!D82+'Pos.'!D85+'Pos.'!D244+'Pos.'!D267+'Pos.'!D280+'Pos.'!D290+'Pos.'!D293+'Pos.'!D365</f>
        <v>8515000</v>
      </c>
      <c r="D122" s="88">
        <f>'Pos.'!E79+'Pos.'!E82+'Pos.'!E85+'Pos.'!E244+'Pos.'!E267+'Pos.'!E280+'Pos.'!E290+'Pos.'!E293+'Pos.'!E365</f>
        <v>4000000</v>
      </c>
      <c r="E122" s="88">
        <f>'Pos.'!F79+'Pos.'!F82+'Pos.'!F85+'Pos.'!F244+'Pos.'!F267+'Pos.'!F280+'Pos.'!F290+'Pos.'!F293+'Pos.'!F365</f>
        <v>12515000</v>
      </c>
    </row>
    <row r="123" spans="1:5" ht="24" customHeight="1">
      <c r="A123" s="61"/>
      <c r="B123" s="81" t="s">
        <v>121</v>
      </c>
      <c r="C123" s="15">
        <f>C83+C108</f>
        <v>55901630</v>
      </c>
      <c r="D123" s="15">
        <f>D83+D108</f>
        <v>5980000</v>
      </c>
      <c r="E123" s="15">
        <f>E83+E108</f>
        <v>61881630</v>
      </c>
    </row>
    <row r="124" spans="1:5" ht="28.5" customHeight="1">
      <c r="A124" s="27"/>
      <c r="B124" s="27"/>
      <c r="C124" s="27"/>
      <c r="D124" s="27"/>
      <c r="E124" s="27"/>
    </row>
    <row r="125" spans="1:5" ht="29.25" customHeight="1">
      <c r="A125" s="27"/>
      <c r="B125" s="27"/>
      <c r="C125" s="27"/>
      <c r="D125" s="27"/>
      <c r="E125" s="27"/>
    </row>
    <row r="126" spans="1:5" ht="38.25" customHeight="1">
      <c r="A126" s="27"/>
      <c r="B126" s="27"/>
      <c r="C126" s="27"/>
      <c r="D126" s="27"/>
      <c r="E126" s="27"/>
    </row>
    <row r="127" spans="1:5" ht="24" customHeight="1">
      <c r="A127" s="52" t="s">
        <v>122</v>
      </c>
      <c r="B127" s="28"/>
      <c r="C127" s="27"/>
      <c r="D127" s="27"/>
      <c r="E127" s="27"/>
    </row>
    <row r="128" spans="1:5" ht="24.75" customHeight="1">
      <c r="A128" s="27"/>
      <c r="B128" s="27"/>
      <c r="C128" s="27"/>
      <c r="D128" s="27"/>
      <c r="E128" s="27"/>
    </row>
    <row r="129" spans="1:5" s="98" customFormat="1" ht="20.25" customHeight="1">
      <c r="A129" s="134" t="s">
        <v>85</v>
      </c>
      <c r="B129" s="134"/>
      <c r="C129" s="134"/>
      <c r="D129" s="134"/>
      <c r="E129" s="134"/>
    </row>
    <row r="130" s="98" customFormat="1" ht="18.75" customHeight="1"/>
    <row r="131" s="98" customFormat="1" ht="12">
      <c r="A131" s="98" t="s">
        <v>713</v>
      </c>
    </row>
    <row r="132" s="98" customFormat="1" ht="12">
      <c r="A132" s="98" t="s">
        <v>714</v>
      </c>
    </row>
    <row r="133" s="98" customFormat="1" ht="12">
      <c r="A133" s="98" t="s">
        <v>715</v>
      </c>
    </row>
    <row r="134" spans="1:5" ht="12" customHeight="1">
      <c r="A134" s="27"/>
      <c r="B134" s="27"/>
      <c r="C134" s="27"/>
      <c r="D134" s="27"/>
      <c r="E134" s="27"/>
    </row>
    <row r="135" spans="1:5" ht="33.75" customHeight="1">
      <c r="A135" s="27"/>
      <c r="B135" s="27"/>
      <c r="C135" s="27"/>
      <c r="D135" s="27"/>
      <c r="E135" s="27"/>
    </row>
    <row r="136" spans="1:5" ht="42" customHeight="1">
      <c r="A136" s="27"/>
      <c r="B136" s="27"/>
      <c r="C136" s="27"/>
      <c r="D136" s="27"/>
      <c r="E136" s="27"/>
    </row>
    <row r="137" spans="1:5" ht="42" customHeight="1">
      <c r="A137" s="27"/>
      <c r="B137" s="27"/>
      <c r="C137" s="27"/>
      <c r="D137" s="27"/>
      <c r="E137" s="27"/>
    </row>
    <row r="138" spans="1:5" ht="42" customHeight="1">
      <c r="A138" s="27"/>
      <c r="B138" s="27"/>
      <c r="C138" s="27"/>
      <c r="D138" s="27"/>
      <c r="E138" s="27"/>
    </row>
    <row r="139" spans="1:5" ht="42" customHeight="1">
      <c r="A139" s="27"/>
      <c r="B139" s="27"/>
      <c r="C139" s="27"/>
      <c r="D139" s="27"/>
      <c r="E139" s="27"/>
    </row>
    <row r="140" spans="1:5" ht="63" customHeight="1">
      <c r="A140" s="27"/>
      <c r="B140" s="27"/>
      <c r="C140" s="27"/>
      <c r="D140" s="27"/>
      <c r="E140" s="27"/>
    </row>
    <row r="141" ht="60" customHeight="1"/>
    <row r="142" ht="50.25" customHeight="1"/>
    <row r="143" ht="30" customHeight="1">
      <c r="A143" s="52" t="s">
        <v>86</v>
      </c>
    </row>
    <row r="144" ht="32.25" customHeight="1"/>
    <row r="146" spans="1:5" s="98" customFormat="1" ht="21" customHeight="1">
      <c r="A146" s="134" t="s">
        <v>87</v>
      </c>
      <c r="B146" s="134"/>
      <c r="C146" s="134"/>
      <c r="D146" s="134"/>
      <c r="E146" s="134"/>
    </row>
    <row r="147" s="98" customFormat="1" ht="12"/>
    <row r="148" s="98" customFormat="1" ht="15" customHeight="1">
      <c r="A148" s="98" t="s">
        <v>622</v>
      </c>
    </row>
    <row r="149" s="98" customFormat="1" ht="15" customHeight="1"/>
    <row r="150" s="98" customFormat="1" ht="15" customHeight="1">
      <c r="A150" s="98" t="s">
        <v>623</v>
      </c>
    </row>
    <row r="151" s="98" customFormat="1" ht="15" customHeight="1">
      <c r="A151" s="98" t="s">
        <v>624</v>
      </c>
    </row>
    <row r="152" s="98" customFormat="1" ht="15" customHeight="1">
      <c r="A152" s="98" t="s">
        <v>625</v>
      </c>
    </row>
    <row r="153" s="98" customFormat="1" ht="15" customHeight="1"/>
    <row r="154" s="98" customFormat="1" ht="12"/>
    <row r="155" spans="1:5" s="98" customFormat="1" ht="20.25" customHeight="1">
      <c r="A155" s="134" t="s">
        <v>98</v>
      </c>
      <c r="B155" s="134"/>
      <c r="C155" s="134"/>
      <c r="D155" s="134"/>
      <c r="E155" s="134"/>
    </row>
    <row r="156" s="98" customFormat="1" ht="18" customHeight="1"/>
    <row r="157" s="98" customFormat="1" ht="15" customHeight="1">
      <c r="A157" s="98" t="s">
        <v>626</v>
      </c>
    </row>
    <row r="158" s="98" customFormat="1" ht="15" customHeight="1">
      <c r="A158" s="98" t="s">
        <v>627</v>
      </c>
    </row>
    <row r="159" s="98" customFormat="1" ht="28.5" customHeight="1"/>
    <row r="160" spans="1:5" s="98" customFormat="1" ht="15" customHeight="1">
      <c r="A160" s="134" t="s">
        <v>88</v>
      </c>
      <c r="B160" s="134"/>
      <c r="C160" s="134"/>
      <c r="D160" s="134"/>
      <c r="E160" s="134"/>
    </row>
    <row r="161" spans="1:5" s="98" customFormat="1" ht="15" customHeight="1">
      <c r="A161" s="134" t="s">
        <v>89</v>
      </c>
      <c r="B161" s="134"/>
      <c r="C161" s="134"/>
      <c r="D161" s="134"/>
      <c r="E161" s="134"/>
    </row>
    <row r="162" spans="1:5" s="98" customFormat="1" ht="15" customHeight="1">
      <c r="A162" s="133" t="s">
        <v>90</v>
      </c>
      <c r="B162" s="133"/>
      <c r="C162" s="133"/>
      <c r="D162" s="133"/>
      <c r="E162" s="133"/>
    </row>
    <row r="163" spans="1:5" ht="15" customHeight="1">
      <c r="A163" s="133" t="s">
        <v>174</v>
      </c>
      <c r="B163" s="133"/>
      <c r="C163" s="133"/>
      <c r="D163" s="133"/>
      <c r="E163" s="133"/>
    </row>
    <row r="164" ht="15" customHeight="1"/>
    <row r="165" ht="15" customHeight="1"/>
    <row r="166" s="98" customFormat="1" ht="15" customHeight="1">
      <c r="A166" s="98" t="s">
        <v>609</v>
      </c>
    </row>
    <row r="167" s="98" customFormat="1" ht="15" customHeight="1">
      <c r="A167" s="98" t="s">
        <v>628</v>
      </c>
    </row>
    <row r="168" s="98" customFormat="1" ht="12"/>
    <row r="169" s="98" customFormat="1" ht="16.5" customHeight="1">
      <c r="A169" s="98" t="s">
        <v>629</v>
      </c>
    </row>
    <row r="170" s="98" customFormat="1" ht="23.25" customHeight="1"/>
    <row r="171" s="98" customFormat="1" ht="23.25" customHeight="1"/>
    <row r="172" spans="3:5" s="98" customFormat="1" ht="12.75" customHeight="1">
      <c r="C172" s="100"/>
      <c r="D172" s="100"/>
      <c r="E172" s="100"/>
    </row>
    <row r="173" spans="3:5" s="98" customFormat="1" ht="15.75" customHeight="1">
      <c r="C173" s="100"/>
      <c r="D173" s="100"/>
      <c r="E173" s="100"/>
    </row>
    <row r="174" spans="2:5" s="98" customFormat="1" ht="21.75" customHeight="1">
      <c r="B174" s="135" t="s">
        <v>190</v>
      </c>
      <c r="C174" s="135"/>
      <c r="D174" s="135"/>
      <c r="E174" s="135"/>
    </row>
    <row r="175" spans="3:5" s="98" customFormat="1" ht="15.75" customHeight="1">
      <c r="C175" s="132"/>
      <c r="D175" s="132"/>
      <c r="E175" s="132"/>
    </row>
    <row r="176" spans="2:5" s="98" customFormat="1" ht="33.75" customHeight="1">
      <c r="B176" s="101"/>
      <c r="C176" s="102"/>
      <c r="D176" s="102"/>
      <c r="E176" s="102"/>
    </row>
    <row r="177" spans="3:5" s="98" customFormat="1" ht="13.5">
      <c r="C177" s="131" t="s">
        <v>489</v>
      </c>
      <c r="D177" s="131"/>
      <c r="E177" s="131"/>
    </row>
  </sheetData>
  <sheetProtection/>
  <mergeCells count="16">
    <mergeCell ref="A5:E5"/>
    <mergeCell ref="A6:E6"/>
    <mergeCell ref="A160:E160"/>
    <mergeCell ref="A161:E161"/>
    <mergeCell ref="A162:E162"/>
    <mergeCell ref="A129:E129"/>
    <mergeCell ref="A7:E7"/>
    <mergeCell ref="A16:B16"/>
    <mergeCell ref="A37:E37"/>
    <mergeCell ref="C177:E177"/>
    <mergeCell ref="C175:E175"/>
    <mergeCell ref="A163:E163"/>
    <mergeCell ref="A11:E11"/>
    <mergeCell ref="A155:E155"/>
    <mergeCell ref="A146:E146"/>
    <mergeCell ref="B174:E174"/>
  </mergeCells>
  <printOptions/>
  <pageMargins left="0.7480314960629921" right="0.5511811023622047" top="0.7874015748031497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6"/>
  <sheetViews>
    <sheetView zoomScale="84" zoomScaleNormal="84" zoomScaleSheetLayoutView="50" workbookViewId="0" topLeftCell="A344">
      <selection activeCell="B116" sqref="B116"/>
    </sheetView>
  </sheetViews>
  <sheetFormatPr defaultColWidth="9.140625" defaultRowHeight="12.75"/>
  <cols>
    <col min="1" max="1" width="6.7109375" style="79" customWidth="1"/>
    <col min="2" max="2" width="6.8515625" style="49" customWidth="1"/>
    <col min="3" max="3" width="48.28125" style="49" customWidth="1"/>
    <col min="4" max="6" width="10.28125" style="49" customWidth="1"/>
    <col min="7" max="7" width="10.00390625" style="49" customWidth="1"/>
    <col min="8" max="9" width="9.28125" style="49" customWidth="1"/>
    <col min="10" max="10" width="10.28125" style="49" customWidth="1"/>
    <col min="11" max="11" width="7.8515625" style="49" customWidth="1"/>
    <col min="12" max="12" width="8.421875" style="49" customWidth="1"/>
    <col min="13" max="13" width="6.8515625" style="49" customWidth="1"/>
    <col min="14" max="14" width="9.140625" style="49" customWidth="1"/>
    <col min="15" max="16384" width="9.140625" style="49" customWidth="1"/>
  </cols>
  <sheetData>
    <row r="1" ht="14.25" customHeight="1"/>
    <row r="2" spans="1:14" s="55" customFormat="1" ht="15" customHeight="1">
      <c r="A2" s="142" t="s">
        <v>17</v>
      </c>
      <c r="B2" s="142" t="s">
        <v>233</v>
      </c>
      <c r="C2" s="141" t="s">
        <v>25</v>
      </c>
      <c r="D2" s="142" t="s">
        <v>617</v>
      </c>
      <c r="E2" s="142" t="s">
        <v>615</v>
      </c>
      <c r="F2" s="145" t="s">
        <v>618</v>
      </c>
      <c r="G2" s="141" t="s">
        <v>480</v>
      </c>
      <c r="H2" s="141"/>
      <c r="I2" s="141"/>
      <c r="J2" s="141"/>
      <c r="K2" s="141"/>
      <c r="L2" s="141"/>
      <c r="M2" s="141"/>
      <c r="N2" s="141"/>
    </row>
    <row r="3" spans="1:14" s="55" customFormat="1" ht="35.25" customHeight="1">
      <c r="A3" s="141"/>
      <c r="B3" s="141"/>
      <c r="C3" s="141"/>
      <c r="D3" s="141"/>
      <c r="E3" s="141"/>
      <c r="F3" s="146"/>
      <c r="G3" s="53" t="s">
        <v>163</v>
      </c>
      <c r="H3" s="53" t="s">
        <v>18</v>
      </c>
      <c r="I3" s="53" t="s">
        <v>162</v>
      </c>
      <c r="J3" s="53" t="s">
        <v>164</v>
      </c>
      <c r="K3" s="53" t="s">
        <v>19</v>
      </c>
      <c r="L3" s="53" t="s">
        <v>436</v>
      </c>
      <c r="M3" s="53" t="s">
        <v>165</v>
      </c>
      <c r="N3" s="53" t="s">
        <v>305</v>
      </c>
    </row>
    <row r="4" spans="1:14" s="55" customFormat="1" ht="10.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</row>
    <row r="5" spans="1:14" s="11" customFormat="1" ht="45.75" customHeight="1">
      <c r="A5" s="158" t="s">
        <v>528</v>
      </c>
      <c r="B5" s="159"/>
      <c r="C5" s="160"/>
      <c r="D5" s="116">
        <f>D6+D345+D373</f>
        <v>55901630</v>
      </c>
      <c r="E5" s="116">
        <f>E6+E345+E373</f>
        <v>5980000</v>
      </c>
      <c r="F5" s="116">
        <f aca="true" t="shared" si="0" ref="F5:F17">SUM(G5:N5)</f>
        <v>61881630</v>
      </c>
      <c r="G5" s="116">
        <f aca="true" t="shared" si="1" ref="G5:N5">G6+G345+G373</f>
        <v>27122000</v>
      </c>
      <c r="H5" s="116">
        <f t="shared" si="1"/>
        <v>6685130</v>
      </c>
      <c r="I5" s="116">
        <f t="shared" si="1"/>
        <v>9902000</v>
      </c>
      <c r="J5" s="116">
        <f t="shared" si="1"/>
        <v>14264000</v>
      </c>
      <c r="K5" s="116">
        <f t="shared" si="1"/>
        <v>208500</v>
      </c>
      <c r="L5" s="116">
        <f t="shared" si="1"/>
        <v>125000</v>
      </c>
      <c r="M5" s="116">
        <f t="shared" si="1"/>
        <v>0</v>
      </c>
      <c r="N5" s="116">
        <f t="shared" si="1"/>
        <v>3575000</v>
      </c>
    </row>
    <row r="6" spans="1:14" s="11" customFormat="1" ht="36" customHeight="1">
      <c r="A6" s="117"/>
      <c r="B6" s="161" t="s">
        <v>432</v>
      </c>
      <c r="C6" s="162"/>
      <c r="D6" s="123">
        <f>D7+D27+D37+D45+D49+D72+D86+D93+D108+D128+D142+D157+D161+D173+D187+D197+D213+D223+D245+D294+D298+D309+D319</f>
        <v>51085900</v>
      </c>
      <c r="E6" s="123">
        <f>E7+E27+E37+E45+E49+E72+E86+E93+E108+E128+E142+E157+E161+E173+E187+E197+E213+E223+E245+E294+E298+E309+E319</f>
        <v>5823400</v>
      </c>
      <c r="F6" s="123">
        <f t="shared" si="0"/>
        <v>56909300</v>
      </c>
      <c r="G6" s="123">
        <f aca="true" t="shared" si="2" ref="G6:N6">G7+G27+G37+G45+G49+G72+G86+G93+G108+G128+G142+G157+G161+G173+G187+G197+G213+G223+G245+G294+G298+G309+G319</f>
        <v>23577300</v>
      </c>
      <c r="H6" s="123">
        <f t="shared" si="2"/>
        <v>5845000</v>
      </c>
      <c r="I6" s="123">
        <f t="shared" si="2"/>
        <v>9902000</v>
      </c>
      <c r="J6" s="123">
        <f t="shared" si="2"/>
        <v>13770000</v>
      </c>
      <c r="K6" s="123">
        <f t="shared" si="2"/>
        <v>190000</v>
      </c>
      <c r="L6" s="123">
        <f t="shared" si="2"/>
        <v>125000</v>
      </c>
      <c r="M6" s="123">
        <f t="shared" si="2"/>
        <v>0</v>
      </c>
      <c r="N6" s="123">
        <f t="shared" si="2"/>
        <v>3500000</v>
      </c>
    </row>
    <row r="7" spans="1:14" s="11" customFormat="1" ht="27.75" customHeight="1">
      <c r="A7" s="111"/>
      <c r="B7" s="153" t="s">
        <v>234</v>
      </c>
      <c r="C7" s="153"/>
      <c r="D7" s="15">
        <f>D8+D18+D23</f>
        <v>6015000</v>
      </c>
      <c r="E7" s="15">
        <f>E8+E18+E23</f>
        <v>78620</v>
      </c>
      <c r="F7" s="15">
        <f t="shared" si="0"/>
        <v>6093620</v>
      </c>
      <c r="G7" s="15">
        <f aca="true" t="shared" si="3" ref="G7:N7">G8+G18+G23</f>
        <v>4010000</v>
      </c>
      <c r="H7" s="15">
        <f t="shared" si="3"/>
        <v>1860000</v>
      </c>
      <c r="I7" s="15">
        <f t="shared" si="3"/>
        <v>0</v>
      </c>
      <c r="J7" s="15">
        <f t="shared" si="3"/>
        <v>0</v>
      </c>
      <c r="K7" s="15">
        <f t="shared" si="3"/>
        <v>0</v>
      </c>
      <c r="L7" s="15">
        <f t="shared" si="3"/>
        <v>5000</v>
      </c>
      <c r="M7" s="15">
        <f t="shared" si="3"/>
        <v>0</v>
      </c>
      <c r="N7" s="15">
        <f t="shared" si="3"/>
        <v>218620</v>
      </c>
    </row>
    <row r="8" spans="1:14" s="11" customFormat="1" ht="24" customHeight="1">
      <c r="A8" s="104" t="s">
        <v>5</v>
      </c>
      <c r="B8" s="165" t="s">
        <v>235</v>
      </c>
      <c r="C8" s="165"/>
      <c r="D8" s="21">
        <f>D9+D13</f>
        <v>5465000</v>
      </c>
      <c r="E8" s="21">
        <f>E9+E13</f>
        <v>53620</v>
      </c>
      <c r="F8" s="125">
        <f t="shared" si="0"/>
        <v>5518620</v>
      </c>
      <c r="G8" s="21">
        <f aca="true" t="shared" si="4" ref="G8:N8">G9+G13</f>
        <v>3560000</v>
      </c>
      <c r="H8" s="21">
        <f t="shared" si="4"/>
        <v>1740000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218620</v>
      </c>
    </row>
    <row r="9" spans="1:14" s="11" customFormat="1" ht="18" customHeight="1">
      <c r="A9" s="106"/>
      <c r="B9" s="61">
        <v>31</v>
      </c>
      <c r="C9" s="62" t="s">
        <v>9</v>
      </c>
      <c r="D9" s="63">
        <f>D10+D11+D12</f>
        <v>4145000</v>
      </c>
      <c r="E9" s="63">
        <f>E10+E11+E12</f>
        <v>13620</v>
      </c>
      <c r="F9" s="64">
        <f t="shared" si="0"/>
        <v>4158620</v>
      </c>
      <c r="G9" s="63">
        <f aca="true" t="shared" si="5" ref="G9:N9">G10+G11+G12</f>
        <v>2200000</v>
      </c>
      <c r="H9" s="63">
        <f t="shared" si="5"/>
        <v>1740000</v>
      </c>
      <c r="I9" s="63">
        <f t="shared" si="5"/>
        <v>0</v>
      </c>
      <c r="J9" s="63">
        <f t="shared" si="5"/>
        <v>0</v>
      </c>
      <c r="K9" s="63">
        <f t="shared" si="5"/>
        <v>0</v>
      </c>
      <c r="L9" s="63">
        <f t="shared" si="5"/>
        <v>0</v>
      </c>
      <c r="M9" s="63">
        <f>M10+M11+M12</f>
        <v>0</v>
      </c>
      <c r="N9" s="63">
        <f t="shared" si="5"/>
        <v>218620</v>
      </c>
    </row>
    <row r="10" spans="1:14" s="98" customFormat="1" ht="15" customHeight="1">
      <c r="A10" s="107"/>
      <c r="B10" s="95">
        <v>311</v>
      </c>
      <c r="C10" s="96" t="s">
        <v>382</v>
      </c>
      <c r="D10" s="59">
        <v>3450000</v>
      </c>
      <c r="E10" s="59">
        <f>F10-D10</f>
        <v>15000</v>
      </c>
      <c r="F10" s="97">
        <f t="shared" si="0"/>
        <v>3465000</v>
      </c>
      <c r="G10" s="59">
        <v>1775000</v>
      </c>
      <c r="H10" s="59">
        <v>1500000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190000</v>
      </c>
    </row>
    <row r="11" spans="1:14" s="98" customFormat="1" ht="15" customHeight="1">
      <c r="A11" s="107"/>
      <c r="B11" s="95">
        <v>312</v>
      </c>
      <c r="C11" s="96" t="s">
        <v>383</v>
      </c>
      <c r="D11" s="59">
        <v>100000</v>
      </c>
      <c r="E11" s="59">
        <f aca="true" t="shared" si="6" ref="E11:E17">F11-D11</f>
        <v>0</v>
      </c>
      <c r="F11" s="97">
        <f t="shared" si="0"/>
        <v>100000</v>
      </c>
      <c r="G11" s="59">
        <v>100000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98" customFormat="1" ht="15" customHeight="1">
      <c r="A12" s="107"/>
      <c r="B12" s="95">
        <v>313</v>
      </c>
      <c r="C12" s="96" t="s">
        <v>384</v>
      </c>
      <c r="D12" s="59">
        <v>595000</v>
      </c>
      <c r="E12" s="59">
        <f t="shared" si="6"/>
        <v>-1380</v>
      </c>
      <c r="F12" s="97">
        <f t="shared" si="0"/>
        <v>593620</v>
      </c>
      <c r="G12" s="59">
        <v>325000</v>
      </c>
      <c r="H12" s="59">
        <v>240000</v>
      </c>
      <c r="I12" s="59">
        <v>0</v>
      </c>
      <c r="J12" s="59">
        <v>0</v>
      </c>
      <c r="K12" s="57">
        <v>0</v>
      </c>
      <c r="L12" s="57">
        <v>0</v>
      </c>
      <c r="M12" s="57">
        <v>0</v>
      </c>
      <c r="N12" s="59">
        <v>28620</v>
      </c>
    </row>
    <row r="13" spans="1:14" s="11" customFormat="1" ht="18" customHeight="1">
      <c r="A13" s="106"/>
      <c r="B13" s="61">
        <v>32</v>
      </c>
      <c r="C13" s="62" t="s">
        <v>10</v>
      </c>
      <c r="D13" s="63">
        <f>D14+D15+D16+D17</f>
        <v>1320000</v>
      </c>
      <c r="E13" s="63">
        <f>E14+E15+E16+E17</f>
        <v>40000</v>
      </c>
      <c r="F13" s="64">
        <f t="shared" si="0"/>
        <v>1360000</v>
      </c>
      <c r="G13" s="63">
        <f>G14+G15+G16+G17</f>
        <v>1360000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98" customFormat="1" ht="15" customHeight="1">
      <c r="A14" s="107"/>
      <c r="B14" s="95">
        <v>321</v>
      </c>
      <c r="C14" s="96" t="s">
        <v>385</v>
      </c>
      <c r="D14" s="59">
        <v>230000</v>
      </c>
      <c r="E14" s="59">
        <f t="shared" si="6"/>
        <v>-5000</v>
      </c>
      <c r="F14" s="97">
        <f t="shared" si="0"/>
        <v>225000</v>
      </c>
      <c r="G14" s="59">
        <v>225000</v>
      </c>
      <c r="H14" s="59">
        <v>0</v>
      </c>
      <c r="I14" s="59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s="98" customFormat="1" ht="15" customHeight="1">
      <c r="A15" s="107"/>
      <c r="B15" s="95">
        <v>322</v>
      </c>
      <c r="C15" s="96" t="s">
        <v>386</v>
      </c>
      <c r="D15" s="59">
        <v>310000</v>
      </c>
      <c r="E15" s="59">
        <f t="shared" si="6"/>
        <v>45000</v>
      </c>
      <c r="F15" s="97">
        <f t="shared" si="0"/>
        <v>355000</v>
      </c>
      <c r="G15" s="59">
        <v>355000</v>
      </c>
      <c r="H15" s="59">
        <v>0</v>
      </c>
      <c r="I15" s="59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s="98" customFormat="1" ht="15" customHeight="1">
      <c r="A16" s="107"/>
      <c r="B16" s="95">
        <v>323</v>
      </c>
      <c r="C16" s="96" t="s">
        <v>388</v>
      </c>
      <c r="D16" s="59">
        <v>690000</v>
      </c>
      <c r="E16" s="59">
        <f t="shared" si="6"/>
        <v>0</v>
      </c>
      <c r="F16" s="97">
        <f t="shared" si="0"/>
        <v>690000</v>
      </c>
      <c r="G16" s="59">
        <v>690000</v>
      </c>
      <c r="H16" s="59">
        <f>SUM(H17:H17)</f>
        <v>0</v>
      </c>
      <c r="I16" s="59">
        <f>SUM(I17:I17)</f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</row>
    <row r="17" spans="1:14" s="98" customFormat="1" ht="15" customHeight="1">
      <c r="A17" s="107"/>
      <c r="B17" s="95" t="s">
        <v>173</v>
      </c>
      <c r="C17" s="96" t="s">
        <v>387</v>
      </c>
      <c r="D17" s="59">
        <v>90000</v>
      </c>
      <c r="E17" s="59">
        <f t="shared" si="6"/>
        <v>0</v>
      </c>
      <c r="F17" s="97">
        <f t="shared" si="0"/>
        <v>90000</v>
      </c>
      <c r="G17" s="59">
        <v>90000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11" customFormat="1" ht="25.5" customHeight="1">
      <c r="A18" s="104" t="s">
        <v>5</v>
      </c>
      <c r="B18" s="163" t="s">
        <v>630</v>
      </c>
      <c r="C18" s="164"/>
      <c r="D18" s="21">
        <f>D19</f>
        <v>365000</v>
      </c>
      <c r="E18" s="21">
        <f>E19</f>
        <v>0</v>
      </c>
      <c r="F18" s="125">
        <f aca="true" t="shared" si="7" ref="F18:F44">SUM(G18:N18)</f>
        <v>365000</v>
      </c>
      <c r="G18" s="21">
        <f aca="true" t="shared" si="8" ref="G18:N18">G19</f>
        <v>245000</v>
      </c>
      <c r="H18" s="21">
        <f t="shared" si="8"/>
        <v>120000</v>
      </c>
      <c r="I18" s="21">
        <f t="shared" si="8"/>
        <v>0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s="11" customFormat="1" ht="18" customHeight="1">
      <c r="A19" s="106"/>
      <c r="B19" s="61">
        <v>32</v>
      </c>
      <c r="C19" s="62" t="s">
        <v>11</v>
      </c>
      <c r="D19" s="63">
        <f>D20+D21+D22</f>
        <v>365000</v>
      </c>
      <c r="E19" s="63">
        <f>E20+E21+E22</f>
        <v>0</v>
      </c>
      <c r="F19" s="64">
        <f t="shared" si="7"/>
        <v>365000</v>
      </c>
      <c r="G19" s="63">
        <f>G20+G21+G22</f>
        <v>245000</v>
      </c>
      <c r="H19" s="63">
        <f aca="true" t="shared" si="9" ref="H19:N19">H20+H21+H22</f>
        <v>120000</v>
      </c>
      <c r="I19" s="63">
        <f t="shared" si="9"/>
        <v>0</v>
      </c>
      <c r="J19" s="63">
        <f t="shared" si="9"/>
        <v>0</v>
      </c>
      <c r="K19" s="63">
        <f t="shared" si="9"/>
        <v>0</v>
      </c>
      <c r="L19" s="63">
        <f t="shared" si="9"/>
        <v>0</v>
      </c>
      <c r="M19" s="63">
        <f>M20+M21+M22</f>
        <v>0</v>
      </c>
      <c r="N19" s="63">
        <f t="shared" si="9"/>
        <v>0</v>
      </c>
    </row>
    <row r="20" spans="1:14" s="98" customFormat="1" ht="15" customHeight="1">
      <c r="A20" s="107"/>
      <c r="B20" s="95">
        <v>323</v>
      </c>
      <c r="C20" s="96" t="s">
        <v>388</v>
      </c>
      <c r="D20" s="59">
        <v>50000</v>
      </c>
      <c r="E20" s="59">
        <f>F20-D20</f>
        <v>0</v>
      </c>
      <c r="F20" s="97">
        <f t="shared" si="7"/>
        <v>50000</v>
      </c>
      <c r="G20" s="59">
        <v>50000</v>
      </c>
      <c r="H20" s="59">
        <f>SUM(H21:H21)</f>
        <v>0</v>
      </c>
      <c r="I20" s="59">
        <f>SUM(I21:I21)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s="98" customFormat="1" ht="15" customHeight="1">
      <c r="A21" s="107"/>
      <c r="B21" s="95" t="s">
        <v>179</v>
      </c>
      <c r="C21" s="96" t="s">
        <v>393</v>
      </c>
      <c r="D21" s="59">
        <v>5000</v>
      </c>
      <c r="E21" s="59">
        <f>F21-D21</f>
        <v>0</v>
      </c>
      <c r="F21" s="97">
        <f t="shared" si="7"/>
        <v>5000</v>
      </c>
      <c r="G21" s="59">
        <v>5000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98" customFormat="1" ht="15" customHeight="1">
      <c r="A22" s="107"/>
      <c r="B22" s="95">
        <v>329</v>
      </c>
      <c r="C22" s="96" t="s">
        <v>387</v>
      </c>
      <c r="D22" s="59">
        <v>310000</v>
      </c>
      <c r="E22" s="59">
        <f>F22-D22</f>
        <v>0</v>
      </c>
      <c r="F22" s="97">
        <f t="shared" si="7"/>
        <v>310000</v>
      </c>
      <c r="G22" s="59">
        <v>190000</v>
      </c>
      <c r="H22" s="59">
        <v>120000</v>
      </c>
      <c r="I22" s="59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 s="11" customFormat="1" ht="24" customHeight="1">
      <c r="A23" s="104" t="s">
        <v>5</v>
      </c>
      <c r="B23" s="166" t="s">
        <v>631</v>
      </c>
      <c r="C23" s="164"/>
      <c r="D23" s="14">
        <f>D24</f>
        <v>185000</v>
      </c>
      <c r="E23" s="14">
        <f>E24</f>
        <v>25000</v>
      </c>
      <c r="F23" s="121">
        <f t="shared" si="7"/>
        <v>210000</v>
      </c>
      <c r="G23" s="14">
        <f aca="true" t="shared" si="10" ref="G23:N23">G24</f>
        <v>205000</v>
      </c>
      <c r="H23" s="14">
        <f t="shared" si="10"/>
        <v>0</v>
      </c>
      <c r="I23" s="14">
        <f t="shared" si="10"/>
        <v>0</v>
      </c>
      <c r="J23" s="14">
        <f t="shared" si="10"/>
        <v>0</v>
      </c>
      <c r="K23" s="14">
        <f t="shared" si="10"/>
        <v>0</v>
      </c>
      <c r="L23" s="14">
        <f t="shared" si="10"/>
        <v>5000</v>
      </c>
      <c r="M23" s="14">
        <f t="shared" si="10"/>
        <v>0</v>
      </c>
      <c r="N23" s="14">
        <f t="shared" si="10"/>
        <v>0</v>
      </c>
    </row>
    <row r="24" spans="1:14" s="11" customFormat="1" ht="18" customHeight="1">
      <c r="A24" s="106"/>
      <c r="B24" s="61">
        <v>42</v>
      </c>
      <c r="C24" s="62" t="s">
        <v>391</v>
      </c>
      <c r="D24" s="63">
        <f>D25+D26</f>
        <v>185000</v>
      </c>
      <c r="E24" s="63">
        <f>E25+E26</f>
        <v>25000</v>
      </c>
      <c r="F24" s="63">
        <f t="shared" si="7"/>
        <v>210000</v>
      </c>
      <c r="G24" s="63">
        <f aca="true" t="shared" si="11" ref="G24:N24">G25+G26</f>
        <v>205000</v>
      </c>
      <c r="H24" s="63">
        <f t="shared" si="11"/>
        <v>0</v>
      </c>
      <c r="I24" s="63">
        <f t="shared" si="11"/>
        <v>0</v>
      </c>
      <c r="J24" s="63">
        <f t="shared" si="11"/>
        <v>0</v>
      </c>
      <c r="K24" s="63">
        <f t="shared" si="11"/>
        <v>0</v>
      </c>
      <c r="L24" s="63">
        <f t="shared" si="11"/>
        <v>5000</v>
      </c>
      <c r="M24" s="63">
        <f t="shared" si="11"/>
        <v>0</v>
      </c>
      <c r="N24" s="63">
        <f t="shared" si="11"/>
        <v>0</v>
      </c>
    </row>
    <row r="25" spans="1:14" s="98" customFormat="1" ht="15" customHeight="1">
      <c r="A25" s="107"/>
      <c r="B25" s="95">
        <v>422</v>
      </c>
      <c r="C25" s="96" t="s">
        <v>389</v>
      </c>
      <c r="D25" s="59">
        <v>165000</v>
      </c>
      <c r="E25" s="59">
        <f>F25-D25</f>
        <v>25000</v>
      </c>
      <c r="F25" s="59">
        <f t="shared" si="7"/>
        <v>190000</v>
      </c>
      <c r="G25" s="59">
        <v>185000</v>
      </c>
      <c r="H25" s="57">
        <v>0</v>
      </c>
      <c r="I25" s="57">
        <v>0</v>
      </c>
      <c r="J25" s="57">
        <v>0</v>
      </c>
      <c r="K25" s="57">
        <v>0</v>
      </c>
      <c r="L25" s="59">
        <v>5000</v>
      </c>
      <c r="M25" s="57">
        <v>0</v>
      </c>
      <c r="N25" s="57">
        <v>0</v>
      </c>
    </row>
    <row r="26" spans="1:14" s="98" customFormat="1" ht="15" customHeight="1">
      <c r="A26" s="107"/>
      <c r="B26" s="95">
        <v>426</v>
      </c>
      <c r="C26" s="96" t="s">
        <v>390</v>
      </c>
      <c r="D26" s="59">
        <v>20000</v>
      </c>
      <c r="E26" s="59">
        <f>F26-D26</f>
        <v>0</v>
      </c>
      <c r="F26" s="59">
        <f t="shared" si="7"/>
        <v>20000</v>
      </c>
      <c r="G26" s="59">
        <v>20000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</row>
    <row r="27" spans="1:14" s="11" customFormat="1" ht="27.75" customHeight="1">
      <c r="A27" s="111"/>
      <c r="B27" s="153" t="s">
        <v>307</v>
      </c>
      <c r="C27" s="153"/>
      <c r="D27" s="15">
        <f>D28</f>
        <v>3675000</v>
      </c>
      <c r="E27" s="15">
        <f>E28</f>
        <v>0</v>
      </c>
      <c r="F27" s="15">
        <f t="shared" si="7"/>
        <v>3675000</v>
      </c>
      <c r="G27" s="15">
        <f>G28</f>
        <v>2120000</v>
      </c>
      <c r="H27" s="15">
        <f aca="true" t="shared" si="12" ref="H27:N27">H28</f>
        <v>5000</v>
      </c>
      <c r="I27" s="15">
        <f t="shared" si="12"/>
        <v>500000</v>
      </c>
      <c r="J27" s="15">
        <f t="shared" si="12"/>
        <v>1000000</v>
      </c>
      <c r="K27" s="15">
        <f t="shared" si="12"/>
        <v>50000</v>
      </c>
      <c r="L27" s="15">
        <f t="shared" si="12"/>
        <v>0</v>
      </c>
      <c r="M27" s="15">
        <f t="shared" si="12"/>
        <v>0</v>
      </c>
      <c r="N27" s="15">
        <f t="shared" si="12"/>
        <v>0</v>
      </c>
    </row>
    <row r="28" spans="1:14" s="11" customFormat="1" ht="25.5" customHeight="1">
      <c r="A28" s="104" t="s">
        <v>57</v>
      </c>
      <c r="B28" s="154" t="s">
        <v>632</v>
      </c>
      <c r="C28" s="148"/>
      <c r="D28" s="14">
        <f>D29</f>
        <v>3675000</v>
      </c>
      <c r="E28" s="14">
        <f>E29</f>
        <v>0</v>
      </c>
      <c r="F28" s="121">
        <f t="shared" si="7"/>
        <v>3675000</v>
      </c>
      <c r="G28" s="14">
        <f aca="true" t="shared" si="13" ref="G28:N28">G29</f>
        <v>2120000</v>
      </c>
      <c r="H28" s="14">
        <f t="shared" si="13"/>
        <v>5000</v>
      </c>
      <c r="I28" s="14">
        <f t="shared" si="13"/>
        <v>500000</v>
      </c>
      <c r="J28" s="14">
        <f t="shared" si="13"/>
        <v>1000000</v>
      </c>
      <c r="K28" s="14">
        <f t="shared" si="13"/>
        <v>50000</v>
      </c>
      <c r="L28" s="14">
        <f t="shared" si="13"/>
        <v>0</v>
      </c>
      <c r="M28" s="14">
        <f t="shared" si="13"/>
        <v>0</v>
      </c>
      <c r="N28" s="14">
        <f t="shared" si="13"/>
        <v>0</v>
      </c>
    </row>
    <row r="29" spans="1:14" s="11" customFormat="1" ht="18" customHeight="1">
      <c r="A29" s="106"/>
      <c r="B29" s="61">
        <v>32</v>
      </c>
      <c r="C29" s="62" t="s">
        <v>10</v>
      </c>
      <c r="D29" s="63">
        <f>D30+D31+D32</f>
        <v>3675000</v>
      </c>
      <c r="E29" s="63">
        <f>E30+E31+E32</f>
        <v>0</v>
      </c>
      <c r="F29" s="63">
        <f t="shared" si="7"/>
        <v>3675000</v>
      </c>
      <c r="G29" s="63">
        <f aca="true" t="shared" si="14" ref="G29:N29">G30+G31+G32</f>
        <v>2120000</v>
      </c>
      <c r="H29" s="63">
        <f t="shared" si="14"/>
        <v>5000</v>
      </c>
      <c r="I29" s="63">
        <f t="shared" si="14"/>
        <v>500000</v>
      </c>
      <c r="J29" s="63">
        <f t="shared" si="14"/>
        <v>1000000</v>
      </c>
      <c r="K29" s="63">
        <f t="shared" si="14"/>
        <v>50000</v>
      </c>
      <c r="L29" s="63">
        <f t="shared" si="14"/>
        <v>0</v>
      </c>
      <c r="M29" s="63">
        <f>M30+M31+M32</f>
        <v>0</v>
      </c>
      <c r="N29" s="63">
        <f t="shared" si="14"/>
        <v>0</v>
      </c>
    </row>
    <row r="30" spans="1:14" s="98" customFormat="1" ht="15" customHeight="1">
      <c r="A30" s="107"/>
      <c r="B30" s="95">
        <v>322</v>
      </c>
      <c r="C30" s="96" t="s">
        <v>386</v>
      </c>
      <c r="D30" s="59">
        <v>20000</v>
      </c>
      <c r="E30" s="59">
        <f>F30-D30</f>
        <v>30000</v>
      </c>
      <c r="F30" s="59">
        <f t="shared" si="7"/>
        <v>50000</v>
      </c>
      <c r="G30" s="59">
        <v>50000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</row>
    <row r="31" spans="1:14" s="98" customFormat="1" ht="15" customHeight="1">
      <c r="A31" s="107"/>
      <c r="B31" s="95">
        <v>323</v>
      </c>
      <c r="C31" s="96" t="s">
        <v>392</v>
      </c>
      <c r="D31" s="59">
        <v>3155000</v>
      </c>
      <c r="E31" s="59">
        <f>F31-D31</f>
        <v>-30000</v>
      </c>
      <c r="F31" s="59">
        <f t="shared" si="7"/>
        <v>3125000</v>
      </c>
      <c r="G31" s="59">
        <v>1570000</v>
      </c>
      <c r="H31" s="59">
        <v>5000</v>
      </c>
      <c r="I31" s="59">
        <v>500000</v>
      </c>
      <c r="J31" s="59">
        <v>1000000</v>
      </c>
      <c r="K31" s="59">
        <v>50000</v>
      </c>
      <c r="L31" s="59">
        <v>0</v>
      </c>
      <c r="M31" s="59">
        <v>0</v>
      </c>
      <c r="N31" s="59">
        <v>0</v>
      </c>
    </row>
    <row r="32" spans="1:14" s="98" customFormat="1" ht="15" customHeight="1">
      <c r="A32" s="107"/>
      <c r="B32" s="95">
        <v>329</v>
      </c>
      <c r="C32" s="96" t="s">
        <v>387</v>
      </c>
      <c r="D32" s="59">
        <v>500000</v>
      </c>
      <c r="E32" s="59">
        <f>F32-D32</f>
        <v>0</v>
      </c>
      <c r="F32" s="59">
        <f t="shared" si="7"/>
        <v>500000</v>
      </c>
      <c r="G32" s="59">
        <v>500000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</row>
    <row r="33" ht="15" customHeight="1"/>
    <row r="34" spans="1:14" s="55" customFormat="1" ht="15" customHeight="1">
      <c r="A34" s="142" t="s">
        <v>17</v>
      </c>
      <c r="B34" s="142" t="s">
        <v>233</v>
      </c>
      <c r="C34" s="141" t="s">
        <v>25</v>
      </c>
      <c r="D34" s="142" t="s">
        <v>617</v>
      </c>
      <c r="E34" s="142" t="s">
        <v>615</v>
      </c>
      <c r="F34" s="145" t="s">
        <v>618</v>
      </c>
      <c r="G34" s="141" t="s">
        <v>480</v>
      </c>
      <c r="H34" s="141"/>
      <c r="I34" s="141"/>
      <c r="J34" s="141"/>
      <c r="K34" s="141"/>
      <c r="L34" s="141"/>
      <c r="M34" s="141"/>
      <c r="N34" s="141"/>
    </row>
    <row r="35" spans="1:14" s="55" customFormat="1" ht="35.25" customHeight="1">
      <c r="A35" s="141"/>
      <c r="B35" s="141"/>
      <c r="C35" s="141"/>
      <c r="D35" s="141"/>
      <c r="E35" s="141"/>
      <c r="F35" s="146"/>
      <c r="G35" s="53" t="s">
        <v>163</v>
      </c>
      <c r="H35" s="53" t="s">
        <v>18</v>
      </c>
      <c r="I35" s="53" t="s">
        <v>162</v>
      </c>
      <c r="J35" s="53" t="s">
        <v>164</v>
      </c>
      <c r="K35" s="53" t="s">
        <v>19</v>
      </c>
      <c r="L35" s="53" t="s">
        <v>436</v>
      </c>
      <c r="M35" s="53" t="s">
        <v>165</v>
      </c>
      <c r="N35" s="53" t="s">
        <v>305</v>
      </c>
    </row>
    <row r="36" spans="1:14" s="55" customFormat="1" ht="10.5" customHeight="1">
      <c r="A36" s="54">
        <v>1</v>
      </c>
      <c r="B36" s="54">
        <v>2</v>
      </c>
      <c r="C36" s="54">
        <v>3</v>
      </c>
      <c r="D36" s="54">
        <v>4</v>
      </c>
      <c r="E36" s="54">
        <v>5</v>
      </c>
      <c r="F36" s="54">
        <v>6</v>
      </c>
      <c r="G36" s="54">
        <v>7</v>
      </c>
      <c r="H36" s="54">
        <v>8</v>
      </c>
      <c r="I36" s="54">
        <v>9</v>
      </c>
      <c r="J36" s="54">
        <v>10</v>
      </c>
      <c r="K36" s="54">
        <v>11</v>
      </c>
      <c r="L36" s="54">
        <v>12</v>
      </c>
      <c r="M36" s="54">
        <v>13</v>
      </c>
      <c r="N36" s="54">
        <v>14</v>
      </c>
    </row>
    <row r="37" spans="1:14" s="11" customFormat="1" ht="27.75" customHeight="1">
      <c r="A37" s="111"/>
      <c r="B37" s="153" t="s">
        <v>308</v>
      </c>
      <c r="C37" s="153"/>
      <c r="D37" s="15">
        <f>D38</f>
        <v>1875900</v>
      </c>
      <c r="E37" s="15">
        <f>E38</f>
        <v>44780</v>
      </c>
      <c r="F37" s="15">
        <f>SUM(G37:N37)</f>
        <v>1920680</v>
      </c>
      <c r="G37" s="15">
        <f aca="true" t="shared" si="15" ref="G37:N37">G38</f>
        <v>1209300</v>
      </c>
      <c r="H37" s="15">
        <f t="shared" si="15"/>
        <v>710000</v>
      </c>
      <c r="I37" s="15">
        <f t="shared" si="15"/>
        <v>0</v>
      </c>
      <c r="J37" s="15">
        <f t="shared" si="15"/>
        <v>0</v>
      </c>
      <c r="K37" s="15">
        <f t="shared" si="15"/>
        <v>0</v>
      </c>
      <c r="L37" s="15">
        <f t="shared" si="15"/>
        <v>0</v>
      </c>
      <c r="M37" s="15">
        <f t="shared" si="15"/>
        <v>0</v>
      </c>
      <c r="N37" s="15">
        <f t="shared" si="15"/>
        <v>1380</v>
      </c>
    </row>
    <row r="38" spans="1:14" s="11" customFormat="1" ht="24" customHeight="1">
      <c r="A38" s="104" t="s">
        <v>57</v>
      </c>
      <c r="B38" s="166" t="s">
        <v>309</v>
      </c>
      <c r="C38" s="164"/>
      <c r="D38" s="14">
        <f>D39+D43</f>
        <v>1875900</v>
      </c>
      <c r="E38" s="14">
        <f>E39+E43</f>
        <v>44780</v>
      </c>
      <c r="F38" s="121">
        <f t="shared" si="7"/>
        <v>1920680</v>
      </c>
      <c r="G38" s="14">
        <f aca="true" t="shared" si="16" ref="G38:N38">G39+G43</f>
        <v>1209300</v>
      </c>
      <c r="H38" s="14">
        <f t="shared" si="16"/>
        <v>710000</v>
      </c>
      <c r="I38" s="14">
        <f t="shared" si="16"/>
        <v>0</v>
      </c>
      <c r="J38" s="14">
        <f t="shared" si="16"/>
        <v>0</v>
      </c>
      <c r="K38" s="14">
        <f t="shared" si="16"/>
        <v>0</v>
      </c>
      <c r="L38" s="14">
        <f t="shared" si="16"/>
        <v>0</v>
      </c>
      <c r="M38" s="14">
        <f t="shared" si="16"/>
        <v>0</v>
      </c>
      <c r="N38" s="14">
        <f t="shared" si="16"/>
        <v>1380</v>
      </c>
    </row>
    <row r="39" spans="1:14" s="11" customFormat="1" ht="18" customHeight="1">
      <c r="A39" s="106"/>
      <c r="B39" s="61">
        <v>32</v>
      </c>
      <c r="C39" s="62" t="s">
        <v>10</v>
      </c>
      <c r="D39" s="63">
        <f>D40+D41+D42</f>
        <v>1767000</v>
      </c>
      <c r="E39" s="63">
        <f>E40+E41+E42</f>
        <v>44780</v>
      </c>
      <c r="F39" s="63">
        <f t="shared" si="7"/>
        <v>1811780</v>
      </c>
      <c r="G39" s="63">
        <f>G40+G41+G42</f>
        <v>1100400</v>
      </c>
      <c r="H39" s="63">
        <f aca="true" t="shared" si="17" ref="H39:N39">H40+H41+H42</f>
        <v>710000</v>
      </c>
      <c r="I39" s="63">
        <f t="shared" si="17"/>
        <v>0</v>
      </c>
      <c r="J39" s="63">
        <f t="shared" si="17"/>
        <v>0</v>
      </c>
      <c r="K39" s="63">
        <f t="shared" si="17"/>
        <v>0</v>
      </c>
      <c r="L39" s="63">
        <f t="shared" si="17"/>
        <v>0</v>
      </c>
      <c r="M39" s="63">
        <f>M40+M41+M42</f>
        <v>0</v>
      </c>
      <c r="N39" s="63">
        <f t="shared" si="17"/>
        <v>1380</v>
      </c>
    </row>
    <row r="40" spans="1:14" s="98" customFormat="1" ht="15" customHeight="1">
      <c r="A40" s="107"/>
      <c r="B40" s="95">
        <v>323</v>
      </c>
      <c r="C40" s="96" t="s">
        <v>392</v>
      </c>
      <c r="D40" s="59">
        <v>955000</v>
      </c>
      <c r="E40" s="59">
        <f>F40-D40</f>
        <v>10000</v>
      </c>
      <c r="F40" s="59">
        <f t="shared" si="7"/>
        <v>965000</v>
      </c>
      <c r="G40" s="59">
        <v>465000</v>
      </c>
      <c r="H40" s="59">
        <v>500000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</row>
    <row r="41" spans="1:14" s="98" customFormat="1" ht="15" customHeight="1">
      <c r="A41" s="107"/>
      <c r="B41" s="95" t="s">
        <v>179</v>
      </c>
      <c r="C41" s="96" t="s">
        <v>393</v>
      </c>
      <c r="D41" s="59">
        <v>7000</v>
      </c>
      <c r="E41" s="59">
        <f>F41-D41</f>
        <v>0</v>
      </c>
      <c r="F41" s="97">
        <f>SUM(G41:N41)</f>
        <v>7000</v>
      </c>
      <c r="G41" s="59">
        <v>7000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</row>
    <row r="42" spans="1:14" s="98" customFormat="1" ht="15" customHeight="1">
      <c r="A42" s="107"/>
      <c r="B42" s="95">
        <v>329</v>
      </c>
      <c r="C42" s="96" t="s">
        <v>387</v>
      </c>
      <c r="D42" s="59">
        <v>805000</v>
      </c>
      <c r="E42" s="59">
        <f>F42-D42</f>
        <v>34780</v>
      </c>
      <c r="F42" s="59">
        <f t="shared" si="7"/>
        <v>839780</v>
      </c>
      <c r="G42" s="59">
        <v>628400</v>
      </c>
      <c r="H42" s="59">
        <v>210000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1380</v>
      </c>
    </row>
    <row r="43" spans="1:14" s="11" customFormat="1" ht="18" customHeight="1">
      <c r="A43" s="106"/>
      <c r="B43" s="61">
        <v>38</v>
      </c>
      <c r="C43" s="62" t="s">
        <v>0</v>
      </c>
      <c r="D43" s="63">
        <f>D44</f>
        <v>108900</v>
      </c>
      <c r="E43" s="63">
        <f>E44</f>
        <v>0</v>
      </c>
      <c r="F43" s="63">
        <f t="shared" si="7"/>
        <v>108900</v>
      </c>
      <c r="G43" s="63">
        <f>G44</f>
        <v>108900</v>
      </c>
      <c r="H43" s="63">
        <f aca="true" t="shared" si="18" ref="H43:N43">H44</f>
        <v>0</v>
      </c>
      <c r="I43" s="63">
        <f t="shared" si="18"/>
        <v>0</v>
      </c>
      <c r="J43" s="63">
        <f t="shared" si="18"/>
        <v>0</v>
      </c>
      <c r="K43" s="63">
        <f t="shared" si="18"/>
        <v>0</v>
      </c>
      <c r="L43" s="63">
        <f t="shared" si="18"/>
        <v>0</v>
      </c>
      <c r="M43" s="63">
        <f t="shared" si="18"/>
        <v>0</v>
      </c>
      <c r="N43" s="63">
        <f t="shared" si="18"/>
        <v>0</v>
      </c>
    </row>
    <row r="44" spans="1:14" s="98" customFormat="1" ht="15" customHeight="1">
      <c r="A44" s="107"/>
      <c r="B44" s="95">
        <v>385</v>
      </c>
      <c r="C44" s="96" t="s">
        <v>394</v>
      </c>
      <c r="D44" s="59">
        <v>108900</v>
      </c>
      <c r="E44" s="59">
        <f>F44-D44</f>
        <v>0</v>
      </c>
      <c r="F44" s="59">
        <f t="shared" si="7"/>
        <v>108900</v>
      </c>
      <c r="G44" s="59">
        <v>108900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s="11" customFormat="1" ht="27.75" customHeight="1">
      <c r="A45" s="112"/>
      <c r="B45" s="155" t="s">
        <v>633</v>
      </c>
      <c r="C45" s="152"/>
      <c r="D45" s="15">
        <f aca="true" t="shared" si="19" ref="D45:E47">D46</f>
        <v>140000</v>
      </c>
      <c r="E45" s="15">
        <f t="shared" si="19"/>
        <v>10000</v>
      </c>
      <c r="F45" s="15">
        <f>SUM(G45:N45)</f>
        <v>150000</v>
      </c>
      <c r="G45" s="15">
        <f>G46</f>
        <v>150000</v>
      </c>
      <c r="H45" s="15">
        <f aca="true" t="shared" si="20" ref="H45:N46">H46</f>
        <v>0</v>
      </c>
      <c r="I45" s="15">
        <f t="shared" si="20"/>
        <v>0</v>
      </c>
      <c r="J45" s="15">
        <f t="shared" si="20"/>
        <v>0</v>
      </c>
      <c r="K45" s="15">
        <f t="shared" si="20"/>
        <v>0</v>
      </c>
      <c r="L45" s="15">
        <f t="shared" si="20"/>
        <v>0</v>
      </c>
      <c r="M45" s="15">
        <f t="shared" si="20"/>
        <v>0</v>
      </c>
      <c r="N45" s="15">
        <f t="shared" si="20"/>
        <v>0</v>
      </c>
    </row>
    <row r="46" spans="1:14" s="11" customFormat="1" ht="24" customHeight="1">
      <c r="A46" s="104" t="s">
        <v>56</v>
      </c>
      <c r="B46" s="147" t="s">
        <v>634</v>
      </c>
      <c r="C46" s="148"/>
      <c r="D46" s="14">
        <f>D47</f>
        <v>140000</v>
      </c>
      <c r="E46" s="14">
        <f>E47</f>
        <v>10000</v>
      </c>
      <c r="F46" s="121">
        <f>SUM(G46:N46)</f>
        <v>150000</v>
      </c>
      <c r="G46" s="14">
        <f>G47</f>
        <v>150000</v>
      </c>
      <c r="H46" s="14">
        <f t="shared" si="20"/>
        <v>0</v>
      </c>
      <c r="I46" s="14">
        <f t="shared" si="20"/>
        <v>0</v>
      </c>
      <c r="J46" s="14">
        <f t="shared" si="20"/>
        <v>0</v>
      </c>
      <c r="K46" s="14">
        <f t="shared" si="20"/>
        <v>0</v>
      </c>
      <c r="L46" s="14">
        <f t="shared" si="20"/>
        <v>0</v>
      </c>
      <c r="M46" s="14">
        <f t="shared" si="20"/>
        <v>0</v>
      </c>
      <c r="N46" s="14">
        <f t="shared" si="20"/>
        <v>0</v>
      </c>
    </row>
    <row r="47" spans="1:14" s="11" customFormat="1" ht="18" customHeight="1">
      <c r="A47" s="106"/>
      <c r="B47" s="61">
        <v>34</v>
      </c>
      <c r="C47" s="62" t="s">
        <v>395</v>
      </c>
      <c r="D47" s="63">
        <f t="shared" si="19"/>
        <v>140000</v>
      </c>
      <c r="E47" s="63">
        <f t="shared" si="19"/>
        <v>10000</v>
      </c>
      <c r="F47" s="63">
        <f>SUM(G47:N47)</f>
        <v>150000</v>
      </c>
      <c r="G47" s="63">
        <f>G48</f>
        <v>150000</v>
      </c>
      <c r="H47" s="63">
        <f aca="true" t="shared" si="21" ref="H47:N47">H48</f>
        <v>0</v>
      </c>
      <c r="I47" s="63">
        <f t="shared" si="21"/>
        <v>0</v>
      </c>
      <c r="J47" s="63">
        <f t="shared" si="21"/>
        <v>0</v>
      </c>
      <c r="K47" s="63">
        <f t="shared" si="21"/>
        <v>0</v>
      </c>
      <c r="L47" s="63">
        <f t="shared" si="21"/>
        <v>0</v>
      </c>
      <c r="M47" s="63">
        <f t="shared" si="21"/>
        <v>0</v>
      </c>
      <c r="N47" s="63">
        <f t="shared" si="21"/>
        <v>0</v>
      </c>
    </row>
    <row r="48" spans="1:14" s="98" customFormat="1" ht="15" customHeight="1">
      <c r="A48" s="107"/>
      <c r="B48" s="95">
        <v>343</v>
      </c>
      <c r="C48" s="96" t="s">
        <v>396</v>
      </c>
      <c r="D48" s="59">
        <v>140000</v>
      </c>
      <c r="E48" s="59">
        <f>F48-D48</f>
        <v>10000</v>
      </c>
      <c r="F48" s="59">
        <f>SUM(G48:N48)</f>
        <v>150000</v>
      </c>
      <c r="G48" s="59">
        <v>150000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</row>
    <row r="49" spans="1:14" s="11" customFormat="1" ht="27.75" customHeight="1">
      <c r="A49" s="112"/>
      <c r="B49" s="151" t="s">
        <v>310</v>
      </c>
      <c r="C49" s="152"/>
      <c r="D49" s="15">
        <f>D50+D53+D57+D60+D63</f>
        <v>2010000</v>
      </c>
      <c r="E49" s="15">
        <f>E50+E53+E57+E60+E63</f>
        <v>10000</v>
      </c>
      <c r="F49" s="15">
        <f aca="true" t="shared" si="22" ref="F49:F62">SUM(G49:N49)</f>
        <v>2020000</v>
      </c>
      <c r="G49" s="15">
        <f aca="true" t="shared" si="23" ref="G49:N49">G50+G53+G57+G60+G63</f>
        <v>1820000</v>
      </c>
      <c r="H49" s="15">
        <f t="shared" si="23"/>
        <v>0</v>
      </c>
      <c r="I49" s="15">
        <f t="shared" si="23"/>
        <v>0</v>
      </c>
      <c r="J49" s="15">
        <f t="shared" si="23"/>
        <v>0</v>
      </c>
      <c r="K49" s="15">
        <f t="shared" si="23"/>
        <v>0</v>
      </c>
      <c r="L49" s="15">
        <f t="shared" si="23"/>
        <v>0</v>
      </c>
      <c r="M49" s="15">
        <f t="shared" si="23"/>
        <v>0</v>
      </c>
      <c r="N49" s="15">
        <f t="shared" si="23"/>
        <v>200000</v>
      </c>
    </row>
    <row r="50" spans="1:14" s="11" customFormat="1" ht="24" customHeight="1">
      <c r="A50" s="104" t="s">
        <v>60</v>
      </c>
      <c r="B50" s="147" t="s">
        <v>635</v>
      </c>
      <c r="C50" s="148"/>
      <c r="D50" s="14">
        <f>D51</f>
        <v>80000</v>
      </c>
      <c r="E50" s="14">
        <f>E51</f>
        <v>0</v>
      </c>
      <c r="F50" s="121">
        <f t="shared" si="22"/>
        <v>80000</v>
      </c>
      <c r="G50" s="14">
        <f aca="true" t="shared" si="24" ref="G50:N50">G51</f>
        <v>80000</v>
      </c>
      <c r="H50" s="14">
        <f t="shared" si="24"/>
        <v>0</v>
      </c>
      <c r="I50" s="14">
        <f t="shared" si="24"/>
        <v>0</v>
      </c>
      <c r="J50" s="14">
        <f t="shared" si="24"/>
        <v>0</v>
      </c>
      <c r="K50" s="14">
        <f t="shared" si="24"/>
        <v>0</v>
      </c>
      <c r="L50" s="14">
        <f t="shared" si="24"/>
        <v>0</v>
      </c>
      <c r="M50" s="14">
        <f t="shared" si="24"/>
        <v>0</v>
      </c>
      <c r="N50" s="14">
        <f t="shared" si="24"/>
        <v>0</v>
      </c>
    </row>
    <row r="51" spans="1:14" s="11" customFormat="1" ht="18" customHeight="1">
      <c r="A51" s="106"/>
      <c r="B51" s="61">
        <v>32</v>
      </c>
      <c r="C51" s="62" t="s">
        <v>10</v>
      </c>
      <c r="D51" s="63">
        <f aca="true" t="shared" si="25" ref="D51:N51">D52</f>
        <v>80000</v>
      </c>
      <c r="E51" s="63">
        <f t="shared" si="25"/>
        <v>0</v>
      </c>
      <c r="F51" s="63">
        <f t="shared" si="22"/>
        <v>80000</v>
      </c>
      <c r="G51" s="63">
        <f t="shared" si="25"/>
        <v>80000</v>
      </c>
      <c r="H51" s="63">
        <f t="shared" si="25"/>
        <v>0</v>
      </c>
      <c r="I51" s="63">
        <f t="shared" si="25"/>
        <v>0</v>
      </c>
      <c r="J51" s="63">
        <f t="shared" si="25"/>
        <v>0</v>
      </c>
      <c r="K51" s="63">
        <f t="shared" si="25"/>
        <v>0</v>
      </c>
      <c r="L51" s="63">
        <f t="shared" si="25"/>
        <v>0</v>
      </c>
      <c r="M51" s="63">
        <f t="shared" si="25"/>
        <v>0</v>
      </c>
      <c r="N51" s="63">
        <f t="shared" si="25"/>
        <v>0</v>
      </c>
    </row>
    <row r="52" spans="1:14" s="98" customFormat="1" ht="15" customHeight="1">
      <c r="A52" s="107"/>
      <c r="B52" s="95">
        <v>329</v>
      </c>
      <c r="C52" s="96" t="s">
        <v>387</v>
      </c>
      <c r="D52" s="59">
        <v>80000</v>
      </c>
      <c r="E52" s="59">
        <f>F52-D52</f>
        <v>0</v>
      </c>
      <c r="F52" s="59">
        <f t="shared" si="22"/>
        <v>80000</v>
      </c>
      <c r="G52" s="59">
        <v>80000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</row>
    <row r="53" spans="1:14" s="11" customFormat="1" ht="24" customHeight="1">
      <c r="A53" s="104" t="s">
        <v>60</v>
      </c>
      <c r="B53" s="147" t="s">
        <v>311</v>
      </c>
      <c r="C53" s="148"/>
      <c r="D53" s="14">
        <f>D54</f>
        <v>1600000</v>
      </c>
      <c r="E53" s="14">
        <f>E54</f>
        <v>0</v>
      </c>
      <c r="F53" s="121">
        <f>SUM(G53:N53)</f>
        <v>1600000</v>
      </c>
      <c r="G53" s="14">
        <f aca="true" t="shared" si="26" ref="G53:N53">G54</f>
        <v>1400000</v>
      </c>
      <c r="H53" s="14">
        <f t="shared" si="26"/>
        <v>0</v>
      </c>
      <c r="I53" s="14">
        <f t="shared" si="26"/>
        <v>0</v>
      </c>
      <c r="J53" s="14">
        <f t="shared" si="26"/>
        <v>0</v>
      </c>
      <c r="K53" s="14">
        <f t="shared" si="26"/>
        <v>0</v>
      </c>
      <c r="L53" s="14">
        <f t="shared" si="26"/>
        <v>0</v>
      </c>
      <c r="M53" s="14">
        <f t="shared" si="26"/>
        <v>0</v>
      </c>
      <c r="N53" s="14">
        <f t="shared" si="26"/>
        <v>200000</v>
      </c>
    </row>
    <row r="54" spans="1:14" s="11" customFormat="1" ht="18" customHeight="1">
      <c r="A54" s="106"/>
      <c r="B54" s="61">
        <v>38</v>
      </c>
      <c r="C54" s="62" t="s">
        <v>397</v>
      </c>
      <c r="D54" s="63">
        <f>SUM(D55+D56)</f>
        <v>1600000</v>
      </c>
      <c r="E54" s="63">
        <f>SUM(E55+E56)</f>
        <v>0</v>
      </c>
      <c r="F54" s="63">
        <f t="shared" si="22"/>
        <v>1600000</v>
      </c>
      <c r="G54" s="63">
        <f aca="true" t="shared" si="27" ref="G54:N54">SUM(G55+G56)</f>
        <v>1400000</v>
      </c>
      <c r="H54" s="63">
        <f t="shared" si="27"/>
        <v>0</v>
      </c>
      <c r="I54" s="63">
        <f t="shared" si="27"/>
        <v>0</v>
      </c>
      <c r="J54" s="63">
        <f t="shared" si="27"/>
        <v>0</v>
      </c>
      <c r="K54" s="63">
        <f t="shared" si="27"/>
        <v>0</v>
      </c>
      <c r="L54" s="63">
        <f t="shared" si="27"/>
        <v>0</v>
      </c>
      <c r="M54" s="63">
        <f t="shared" si="27"/>
        <v>0</v>
      </c>
      <c r="N54" s="63">
        <f t="shared" si="27"/>
        <v>200000</v>
      </c>
    </row>
    <row r="55" spans="1:14" s="98" customFormat="1" ht="15" customHeight="1">
      <c r="A55" s="107"/>
      <c r="B55" s="95">
        <v>381</v>
      </c>
      <c r="C55" s="96" t="s">
        <v>398</v>
      </c>
      <c r="D55" s="59">
        <v>1400000</v>
      </c>
      <c r="E55" s="59">
        <f>F55-D55</f>
        <v>0</v>
      </c>
      <c r="F55" s="59">
        <f t="shared" si="22"/>
        <v>1400000</v>
      </c>
      <c r="G55" s="59">
        <v>1400000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 s="98" customFormat="1" ht="15" customHeight="1">
      <c r="A56" s="107"/>
      <c r="B56" s="95" t="s">
        <v>24</v>
      </c>
      <c r="C56" s="96" t="s">
        <v>399</v>
      </c>
      <c r="D56" s="59">
        <v>200000</v>
      </c>
      <c r="E56" s="59">
        <f>F56-D56</f>
        <v>0</v>
      </c>
      <c r="F56" s="59">
        <f t="shared" si="22"/>
        <v>200000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200000</v>
      </c>
    </row>
    <row r="57" spans="1:14" s="11" customFormat="1" ht="24" customHeight="1">
      <c r="A57" s="104" t="s">
        <v>15</v>
      </c>
      <c r="B57" s="147" t="s">
        <v>312</v>
      </c>
      <c r="C57" s="148"/>
      <c r="D57" s="14">
        <f>D58</f>
        <v>20000</v>
      </c>
      <c r="E57" s="14">
        <f>E58</f>
        <v>0</v>
      </c>
      <c r="F57" s="121">
        <f t="shared" si="22"/>
        <v>20000</v>
      </c>
      <c r="G57" s="14">
        <f aca="true" t="shared" si="28" ref="G57:N57">G58</f>
        <v>20000</v>
      </c>
      <c r="H57" s="14">
        <f t="shared" si="28"/>
        <v>0</v>
      </c>
      <c r="I57" s="14">
        <f t="shared" si="28"/>
        <v>0</v>
      </c>
      <c r="J57" s="14">
        <f t="shared" si="28"/>
        <v>0</v>
      </c>
      <c r="K57" s="14">
        <f t="shared" si="28"/>
        <v>0</v>
      </c>
      <c r="L57" s="14">
        <f t="shared" si="28"/>
        <v>0</v>
      </c>
      <c r="M57" s="14">
        <f t="shared" si="28"/>
        <v>0</v>
      </c>
      <c r="N57" s="14">
        <f t="shared" si="28"/>
        <v>0</v>
      </c>
    </row>
    <row r="58" spans="1:14" s="11" customFormat="1" ht="18" customHeight="1">
      <c r="A58" s="106"/>
      <c r="B58" s="61">
        <v>32</v>
      </c>
      <c r="C58" s="62" t="s">
        <v>10</v>
      </c>
      <c r="D58" s="63">
        <f aca="true" t="shared" si="29" ref="D58:N58">D59</f>
        <v>20000</v>
      </c>
      <c r="E58" s="63">
        <f t="shared" si="29"/>
        <v>0</v>
      </c>
      <c r="F58" s="63">
        <f t="shared" si="22"/>
        <v>20000</v>
      </c>
      <c r="G58" s="63">
        <f t="shared" si="29"/>
        <v>20000</v>
      </c>
      <c r="H58" s="63">
        <f t="shared" si="29"/>
        <v>0</v>
      </c>
      <c r="I58" s="63">
        <f t="shared" si="29"/>
        <v>0</v>
      </c>
      <c r="J58" s="63">
        <f t="shared" si="29"/>
        <v>0</v>
      </c>
      <c r="K58" s="63">
        <f t="shared" si="29"/>
        <v>0</v>
      </c>
      <c r="L58" s="63">
        <f t="shared" si="29"/>
        <v>0</v>
      </c>
      <c r="M58" s="63">
        <f t="shared" si="29"/>
        <v>0</v>
      </c>
      <c r="N58" s="63">
        <f t="shared" si="29"/>
        <v>0</v>
      </c>
    </row>
    <row r="59" spans="1:14" s="98" customFormat="1" ht="15" customHeight="1">
      <c r="A59" s="107"/>
      <c r="B59" s="95">
        <v>329</v>
      </c>
      <c r="C59" s="96" t="s">
        <v>387</v>
      </c>
      <c r="D59" s="59">
        <v>20000</v>
      </c>
      <c r="E59" s="59">
        <f>F59-D59</f>
        <v>0</v>
      </c>
      <c r="F59" s="59">
        <f t="shared" si="22"/>
        <v>20000</v>
      </c>
      <c r="G59" s="59">
        <v>20000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</row>
    <row r="60" spans="1:14" s="11" customFormat="1" ht="24" customHeight="1">
      <c r="A60" s="104" t="s">
        <v>15</v>
      </c>
      <c r="B60" s="147" t="s">
        <v>313</v>
      </c>
      <c r="C60" s="148"/>
      <c r="D60" s="14">
        <f>D61</f>
        <v>10000</v>
      </c>
      <c r="E60" s="14">
        <f>E61</f>
        <v>0</v>
      </c>
      <c r="F60" s="121">
        <f>SUM(G60:N60)</f>
        <v>10000</v>
      </c>
      <c r="G60" s="14">
        <f aca="true" t="shared" si="30" ref="G60:N60">G61</f>
        <v>10000</v>
      </c>
      <c r="H60" s="14">
        <f t="shared" si="30"/>
        <v>0</v>
      </c>
      <c r="I60" s="14">
        <f t="shared" si="30"/>
        <v>0</v>
      </c>
      <c r="J60" s="14">
        <f t="shared" si="30"/>
        <v>0</v>
      </c>
      <c r="K60" s="14">
        <f t="shared" si="30"/>
        <v>0</v>
      </c>
      <c r="L60" s="14">
        <f t="shared" si="30"/>
        <v>0</v>
      </c>
      <c r="M60" s="14">
        <f t="shared" si="30"/>
        <v>0</v>
      </c>
      <c r="N60" s="14">
        <f t="shared" si="30"/>
        <v>0</v>
      </c>
    </row>
    <row r="61" spans="1:14" s="11" customFormat="1" ht="18" customHeight="1">
      <c r="A61" s="106"/>
      <c r="B61" s="61">
        <v>38</v>
      </c>
      <c r="C61" s="62" t="s">
        <v>397</v>
      </c>
      <c r="D61" s="63">
        <f aca="true" t="shared" si="31" ref="D61:N61">D62</f>
        <v>10000</v>
      </c>
      <c r="E61" s="63">
        <f t="shared" si="31"/>
        <v>0</v>
      </c>
      <c r="F61" s="63">
        <f t="shared" si="22"/>
        <v>10000</v>
      </c>
      <c r="G61" s="63">
        <f t="shared" si="31"/>
        <v>10000</v>
      </c>
      <c r="H61" s="63">
        <f t="shared" si="31"/>
        <v>0</v>
      </c>
      <c r="I61" s="63">
        <f t="shared" si="31"/>
        <v>0</v>
      </c>
      <c r="J61" s="63">
        <f t="shared" si="31"/>
        <v>0</v>
      </c>
      <c r="K61" s="63">
        <f t="shared" si="31"/>
        <v>0</v>
      </c>
      <c r="L61" s="63">
        <f t="shared" si="31"/>
        <v>0</v>
      </c>
      <c r="M61" s="63">
        <f t="shared" si="31"/>
        <v>0</v>
      </c>
      <c r="N61" s="63">
        <f t="shared" si="31"/>
        <v>0</v>
      </c>
    </row>
    <row r="62" spans="1:14" s="98" customFormat="1" ht="14.25" customHeight="1">
      <c r="A62" s="107"/>
      <c r="B62" s="95">
        <v>381</v>
      </c>
      <c r="C62" s="96" t="s">
        <v>398</v>
      </c>
      <c r="D62" s="59">
        <v>10000</v>
      </c>
      <c r="E62" s="59">
        <f>F62-D62</f>
        <v>0</v>
      </c>
      <c r="F62" s="59">
        <f t="shared" si="22"/>
        <v>10000</v>
      </c>
      <c r="G62" s="59">
        <v>10000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</row>
    <row r="63" spans="1:14" s="11" customFormat="1" ht="24" customHeight="1">
      <c r="A63" s="104" t="s">
        <v>188</v>
      </c>
      <c r="B63" s="147" t="s">
        <v>636</v>
      </c>
      <c r="C63" s="148"/>
      <c r="D63" s="14">
        <f>D64+D66</f>
        <v>300000</v>
      </c>
      <c r="E63" s="14">
        <f>E64+E66</f>
        <v>10000</v>
      </c>
      <c r="F63" s="121">
        <f aca="true" t="shared" si="32" ref="F63:F76">SUM(G63:N63)</f>
        <v>310000</v>
      </c>
      <c r="G63" s="14">
        <f aca="true" t="shared" si="33" ref="G63:N63">G64+G66</f>
        <v>310000</v>
      </c>
      <c r="H63" s="14">
        <f t="shared" si="33"/>
        <v>0</v>
      </c>
      <c r="I63" s="14">
        <f t="shared" si="33"/>
        <v>0</v>
      </c>
      <c r="J63" s="14">
        <f t="shared" si="33"/>
        <v>0</v>
      </c>
      <c r="K63" s="14">
        <f t="shared" si="33"/>
        <v>0</v>
      </c>
      <c r="L63" s="14">
        <f t="shared" si="33"/>
        <v>0</v>
      </c>
      <c r="M63" s="14">
        <f t="shared" si="33"/>
        <v>0</v>
      </c>
      <c r="N63" s="14">
        <f t="shared" si="33"/>
        <v>0</v>
      </c>
    </row>
    <row r="64" spans="1:14" s="11" customFormat="1" ht="18" customHeight="1">
      <c r="A64" s="106"/>
      <c r="B64" s="61">
        <v>32</v>
      </c>
      <c r="C64" s="62" t="s">
        <v>10</v>
      </c>
      <c r="D64" s="63">
        <f aca="true" t="shared" si="34" ref="D64:N66">D65</f>
        <v>300000</v>
      </c>
      <c r="E64" s="63">
        <f t="shared" si="34"/>
        <v>0</v>
      </c>
      <c r="F64" s="63">
        <f t="shared" si="32"/>
        <v>300000</v>
      </c>
      <c r="G64" s="63">
        <f t="shared" si="34"/>
        <v>300000</v>
      </c>
      <c r="H64" s="63">
        <f t="shared" si="34"/>
        <v>0</v>
      </c>
      <c r="I64" s="63">
        <f t="shared" si="34"/>
        <v>0</v>
      </c>
      <c r="J64" s="63">
        <f t="shared" si="34"/>
        <v>0</v>
      </c>
      <c r="K64" s="63">
        <f t="shared" si="34"/>
        <v>0</v>
      </c>
      <c r="L64" s="63">
        <f t="shared" si="34"/>
        <v>0</v>
      </c>
      <c r="M64" s="63">
        <f t="shared" si="34"/>
        <v>0</v>
      </c>
      <c r="N64" s="63">
        <f t="shared" si="34"/>
        <v>0</v>
      </c>
    </row>
    <row r="65" spans="1:14" s="98" customFormat="1" ht="14.25" customHeight="1">
      <c r="A65" s="107"/>
      <c r="B65" s="95">
        <v>329</v>
      </c>
      <c r="C65" s="96" t="s">
        <v>387</v>
      </c>
      <c r="D65" s="59">
        <v>300000</v>
      </c>
      <c r="E65" s="59">
        <f>F65-D65</f>
        <v>0</v>
      </c>
      <c r="F65" s="59">
        <f t="shared" si="32"/>
        <v>300000</v>
      </c>
      <c r="G65" s="59">
        <v>300000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</row>
    <row r="66" spans="1:14" s="11" customFormat="1" ht="18" customHeight="1">
      <c r="A66" s="106"/>
      <c r="B66" s="61" t="s">
        <v>201</v>
      </c>
      <c r="C66" s="62" t="s">
        <v>696</v>
      </c>
      <c r="D66" s="63">
        <f t="shared" si="34"/>
        <v>0</v>
      </c>
      <c r="E66" s="63">
        <f t="shared" si="34"/>
        <v>10000</v>
      </c>
      <c r="F66" s="63">
        <f>SUM(G66:N66)</f>
        <v>10000</v>
      </c>
      <c r="G66" s="63">
        <f t="shared" si="34"/>
        <v>10000</v>
      </c>
      <c r="H66" s="63">
        <f t="shared" si="34"/>
        <v>0</v>
      </c>
      <c r="I66" s="63">
        <f t="shared" si="34"/>
        <v>0</v>
      </c>
      <c r="J66" s="63">
        <f t="shared" si="34"/>
        <v>0</v>
      </c>
      <c r="K66" s="63">
        <f t="shared" si="34"/>
        <v>0</v>
      </c>
      <c r="L66" s="63">
        <f t="shared" si="34"/>
        <v>0</v>
      </c>
      <c r="M66" s="63">
        <f t="shared" si="34"/>
        <v>0</v>
      </c>
      <c r="N66" s="63">
        <f t="shared" si="34"/>
        <v>0</v>
      </c>
    </row>
    <row r="67" spans="1:14" s="98" customFormat="1" ht="14.25" customHeight="1">
      <c r="A67" s="107"/>
      <c r="B67" s="95" t="s">
        <v>202</v>
      </c>
      <c r="C67" s="96" t="s">
        <v>417</v>
      </c>
      <c r="D67" s="59">
        <v>0</v>
      </c>
      <c r="E67" s="59">
        <f>F67-D67</f>
        <v>10000</v>
      </c>
      <c r="F67" s="59">
        <f>SUM(G67:N67)</f>
        <v>10000</v>
      </c>
      <c r="G67" s="59">
        <v>10000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</row>
    <row r="68" ht="11.25" customHeight="1"/>
    <row r="69" spans="1:14" s="55" customFormat="1" ht="15" customHeight="1">
      <c r="A69" s="142" t="s">
        <v>17</v>
      </c>
      <c r="B69" s="142" t="s">
        <v>233</v>
      </c>
      <c r="C69" s="141" t="s">
        <v>25</v>
      </c>
      <c r="D69" s="142" t="s">
        <v>617</v>
      </c>
      <c r="E69" s="142" t="s">
        <v>615</v>
      </c>
      <c r="F69" s="145" t="s">
        <v>618</v>
      </c>
      <c r="G69" s="141" t="s">
        <v>480</v>
      </c>
      <c r="H69" s="141"/>
      <c r="I69" s="141"/>
      <c r="J69" s="141"/>
      <c r="K69" s="141"/>
      <c r="L69" s="141"/>
      <c r="M69" s="141"/>
      <c r="N69" s="141"/>
    </row>
    <row r="70" spans="1:14" s="55" customFormat="1" ht="35.25" customHeight="1">
      <c r="A70" s="141"/>
      <c r="B70" s="141"/>
      <c r="C70" s="141"/>
      <c r="D70" s="141"/>
      <c r="E70" s="141"/>
      <c r="F70" s="146"/>
      <c r="G70" s="53" t="s">
        <v>163</v>
      </c>
      <c r="H70" s="53" t="s">
        <v>18</v>
      </c>
      <c r="I70" s="53" t="s">
        <v>162</v>
      </c>
      <c r="J70" s="53" t="s">
        <v>164</v>
      </c>
      <c r="K70" s="53" t="s">
        <v>19</v>
      </c>
      <c r="L70" s="53" t="s">
        <v>436</v>
      </c>
      <c r="M70" s="53" t="s">
        <v>165</v>
      </c>
      <c r="N70" s="53" t="s">
        <v>305</v>
      </c>
    </row>
    <row r="71" spans="1:14" s="55" customFormat="1" ht="10.5" customHeight="1">
      <c r="A71" s="54">
        <v>1</v>
      </c>
      <c r="B71" s="54">
        <v>2</v>
      </c>
      <c r="C71" s="54">
        <v>3</v>
      </c>
      <c r="D71" s="54">
        <v>4</v>
      </c>
      <c r="E71" s="54">
        <v>5</v>
      </c>
      <c r="F71" s="54">
        <v>6</v>
      </c>
      <c r="G71" s="54">
        <v>7</v>
      </c>
      <c r="H71" s="54">
        <v>8</v>
      </c>
      <c r="I71" s="54">
        <v>9</v>
      </c>
      <c r="J71" s="54">
        <v>10</v>
      </c>
      <c r="K71" s="54">
        <v>11</v>
      </c>
      <c r="L71" s="54">
        <v>12</v>
      </c>
      <c r="M71" s="54">
        <v>13</v>
      </c>
      <c r="N71" s="54">
        <v>14</v>
      </c>
    </row>
    <row r="72" spans="1:14" s="11" customFormat="1" ht="27.75" customHeight="1">
      <c r="A72" s="112"/>
      <c r="B72" s="151" t="s">
        <v>697</v>
      </c>
      <c r="C72" s="152"/>
      <c r="D72" s="15">
        <f>D73+D77+D80+D83</f>
        <v>690000</v>
      </c>
      <c r="E72" s="15">
        <f>E73+E77+E80+E83</f>
        <v>0</v>
      </c>
      <c r="F72" s="15">
        <f t="shared" si="32"/>
        <v>690000</v>
      </c>
      <c r="G72" s="15">
        <f aca="true" t="shared" si="35" ref="G72:N72">G73+G77+G80+G83</f>
        <v>190000</v>
      </c>
      <c r="H72" s="15">
        <f t="shared" si="35"/>
        <v>450000</v>
      </c>
      <c r="I72" s="15">
        <f t="shared" si="35"/>
        <v>0</v>
      </c>
      <c r="J72" s="15">
        <f t="shared" si="35"/>
        <v>50000</v>
      </c>
      <c r="K72" s="15">
        <f t="shared" si="35"/>
        <v>0</v>
      </c>
      <c r="L72" s="15">
        <f t="shared" si="35"/>
        <v>0</v>
      </c>
      <c r="M72" s="15">
        <f t="shared" si="35"/>
        <v>0</v>
      </c>
      <c r="N72" s="15">
        <f t="shared" si="35"/>
        <v>0</v>
      </c>
    </row>
    <row r="73" spans="1:14" s="11" customFormat="1" ht="24" customHeight="1">
      <c r="A73" s="104" t="s">
        <v>5</v>
      </c>
      <c r="B73" s="147" t="s">
        <v>637</v>
      </c>
      <c r="C73" s="148"/>
      <c r="D73" s="14">
        <f>D74</f>
        <v>165000</v>
      </c>
      <c r="E73" s="14">
        <f>E74</f>
        <v>0</v>
      </c>
      <c r="F73" s="121">
        <f t="shared" si="32"/>
        <v>165000</v>
      </c>
      <c r="G73" s="14">
        <f aca="true" t="shared" si="36" ref="G73:N73">G74</f>
        <v>15000</v>
      </c>
      <c r="H73" s="14">
        <f t="shared" si="36"/>
        <v>100000</v>
      </c>
      <c r="I73" s="14">
        <f t="shared" si="36"/>
        <v>0</v>
      </c>
      <c r="J73" s="14">
        <f t="shared" si="36"/>
        <v>50000</v>
      </c>
      <c r="K73" s="14">
        <f t="shared" si="36"/>
        <v>0</v>
      </c>
      <c r="L73" s="14">
        <f t="shared" si="36"/>
        <v>0</v>
      </c>
      <c r="M73" s="14">
        <f t="shared" si="36"/>
        <v>0</v>
      </c>
      <c r="N73" s="14">
        <f t="shared" si="36"/>
        <v>0</v>
      </c>
    </row>
    <row r="74" spans="1:14" s="11" customFormat="1" ht="18" customHeight="1">
      <c r="A74" s="106"/>
      <c r="B74" s="61">
        <v>32</v>
      </c>
      <c r="C74" s="62" t="s">
        <v>10</v>
      </c>
      <c r="D74" s="63">
        <f>D75+D76</f>
        <v>165000</v>
      </c>
      <c r="E74" s="63">
        <f>E75+E76</f>
        <v>0</v>
      </c>
      <c r="F74" s="63">
        <f t="shared" si="32"/>
        <v>165000</v>
      </c>
      <c r="G74" s="63">
        <f aca="true" t="shared" si="37" ref="G74:N74">G75+G76</f>
        <v>15000</v>
      </c>
      <c r="H74" s="63">
        <f t="shared" si="37"/>
        <v>100000</v>
      </c>
      <c r="I74" s="63">
        <f t="shared" si="37"/>
        <v>0</v>
      </c>
      <c r="J74" s="63">
        <f t="shared" si="37"/>
        <v>50000</v>
      </c>
      <c r="K74" s="63">
        <f t="shared" si="37"/>
        <v>0</v>
      </c>
      <c r="L74" s="63">
        <f t="shared" si="37"/>
        <v>0</v>
      </c>
      <c r="M74" s="63">
        <f>M75+M76</f>
        <v>0</v>
      </c>
      <c r="N74" s="63">
        <f t="shared" si="37"/>
        <v>0</v>
      </c>
    </row>
    <row r="75" spans="1:14" s="98" customFormat="1" ht="14.25" customHeight="1">
      <c r="A75" s="107"/>
      <c r="B75" s="95">
        <v>322</v>
      </c>
      <c r="C75" s="96" t="s">
        <v>386</v>
      </c>
      <c r="D75" s="59">
        <v>5000</v>
      </c>
      <c r="E75" s="59">
        <f>F75-D75</f>
        <v>0</v>
      </c>
      <c r="F75" s="59">
        <f t="shared" si="32"/>
        <v>5000</v>
      </c>
      <c r="G75" s="59">
        <v>5000</v>
      </c>
      <c r="H75" s="59">
        <v>0</v>
      </c>
      <c r="I75" s="59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</row>
    <row r="76" spans="1:14" s="98" customFormat="1" ht="14.25" customHeight="1">
      <c r="A76" s="107"/>
      <c r="B76" s="95">
        <v>323</v>
      </c>
      <c r="C76" s="96" t="s">
        <v>392</v>
      </c>
      <c r="D76" s="59">
        <v>160000</v>
      </c>
      <c r="E76" s="59">
        <f>F76-D76</f>
        <v>0</v>
      </c>
      <c r="F76" s="59">
        <f t="shared" si="32"/>
        <v>160000</v>
      </c>
      <c r="G76" s="59">
        <v>10000</v>
      </c>
      <c r="H76" s="59">
        <v>100000</v>
      </c>
      <c r="I76" s="59">
        <v>0</v>
      </c>
      <c r="J76" s="59">
        <v>50000</v>
      </c>
      <c r="K76" s="59">
        <v>0</v>
      </c>
      <c r="L76" s="59">
        <v>0</v>
      </c>
      <c r="M76" s="59">
        <v>0</v>
      </c>
      <c r="N76" s="59">
        <v>0</v>
      </c>
    </row>
    <row r="77" spans="1:14" s="11" customFormat="1" ht="24" customHeight="1">
      <c r="A77" s="104" t="s">
        <v>5</v>
      </c>
      <c r="B77" s="147" t="s">
        <v>638</v>
      </c>
      <c r="C77" s="148"/>
      <c r="D77" s="14">
        <f>D78</f>
        <v>200000</v>
      </c>
      <c r="E77" s="14">
        <f>E78</f>
        <v>0</v>
      </c>
      <c r="F77" s="121">
        <f aca="true" t="shared" si="38" ref="F77:F89">SUM(G77:N77)</f>
        <v>200000</v>
      </c>
      <c r="G77" s="14">
        <f aca="true" t="shared" si="39" ref="G77:N77">G78</f>
        <v>50000</v>
      </c>
      <c r="H77" s="14">
        <f t="shared" si="39"/>
        <v>150000</v>
      </c>
      <c r="I77" s="14">
        <f t="shared" si="39"/>
        <v>0</v>
      </c>
      <c r="J77" s="14">
        <f t="shared" si="39"/>
        <v>0</v>
      </c>
      <c r="K77" s="14">
        <f t="shared" si="39"/>
        <v>0</v>
      </c>
      <c r="L77" s="14">
        <f t="shared" si="39"/>
        <v>0</v>
      </c>
      <c r="M77" s="14">
        <f t="shared" si="39"/>
        <v>0</v>
      </c>
      <c r="N77" s="14">
        <f t="shared" si="39"/>
        <v>0</v>
      </c>
    </row>
    <row r="78" spans="1:14" s="11" customFormat="1" ht="18" customHeight="1">
      <c r="A78" s="106"/>
      <c r="B78" s="61" t="s">
        <v>6</v>
      </c>
      <c r="C78" s="62" t="s">
        <v>437</v>
      </c>
      <c r="D78" s="63">
        <f>D79</f>
        <v>200000</v>
      </c>
      <c r="E78" s="63">
        <f>E79</f>
        <v>0</v>
      </c>
      <c r="F78" s="63">
        <f t="shared" si="38"/>
        <v>200000</v>
      </c>
      <c r="G78" s="63">
        <f>G79</f>
        <v>50000</v>
      </c>
      <c r="H78" s="63">
        <f aca="true" t="shared" si="40" ref="H78:N81">H79</f>
        <v>150000</v>
      </c>
      <c r="I78" s="63">
        <f t="shared" si="40"/>
        <v>0</v>
      </c>
      <c r="J78" s="63">
        <f t="shared" si="40"/>
        <v>0</v>
      </c>
      <c r="K78" s="63">
        <f t="shared" si="40"/>
        <v>0</v>
      </c>
      <c r="L78" s="63">
        <f t="shared" si="40"/>
        <v>0</v>
      </c>
      <c r="M78" s="63">
        <f t="shared" si="40"/>
        <v>0</v>
      </c>
      <c r="N78" s="63">
        <f t="shared" si="40"/>
        <v>0</v>
      </c>
    </row>
    <row r="79" spans="1:14" s="98" customFormat="1" ht="14.25" customHeight="1">
      <c r="A79" s="107"/>
      <c r="B79" s="95" t="s">
        <v>8</v>
      </c>
      <c r="C79" s="96" t="s">
        <v>420</v>
      </c>
      <c r="D79" s="59">
        <v>200000</v>
      </c>
      <c r="E79" s="59">
        <f>F79-D79</f>
        <v>0</v>
      </c>
      <c r="F79" s="59">
        <f t="shared" si="38"/>
        <v>200000</v>
      </c>
      <c r="G79" s="59">
        <v>50000</v>
      </c>
      <c r="H79" s="59">
        <v>150000</v>
      </c>
      <c r="I79" s="59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</row>
    <row r="80" spans="1:14" s="11" customFormat="1" ht="24" customHeight="1">
      <c r="A80" s="104" t="s">
        <v>5</v>
      </c>
      <c r="B80" s="147" t="s">
        <v>639</v>
      </c>
      <c r="C80" s="148"/>
      <c r="D80" s="14">
        <f>D81</f>
        <v>50000</v>
      </c>
      <c r="E80" s="14">
        <f>E81</f>
        <v>0</v>
      </c>
      <c r="F80" s="121">
        <f t="shared" si="38"/>
        <v>50000</v>
      </c>
      <c r="G80" s="14">
        <f aca="true" t="shared" si="41" ref="G80:N80">G81</f>
        <v>50000</v>
      </c>
      <c r="H80" s="14">
        <f t="shared" si="41"/>
        <v>0</v>
      </c>
      <c r="I80" s="14">
        <f t="shared" si="41"/>
        <v>0</v>
      </c>
      <c r="J80" s="14">
        <f t="shared" si="41"/>
        <v>0</v>
      </c>
      <c r="K80" s="14">
        <f t="shared" si="41"/>
        <v>0</v>
      </c>
      <c r="L80" s="14">
        <f t="shared" si="41"/>
        <v>0</v>
      </c>
      <c r="M80" s="14">
        <f t="shared" si="41"/>
        <v>0</v>
      </c>
      <c r="N80" s="14">
        <f t="shared" si="41"/>
        <v>0</v>
      </c>
    </row>
    <row r="81" spans="1:14" s="11" customFormat="1" ht="18" customHeight="1">
      <c r="A81" s="106"/>
      <c r="B81" s="61" t="s">
        <v>6</v>
      </c>
      <c r="C81" s="62" t="s">
        <v>437</v>
      </c>
      <c r="D81" s="63">
        <f>D82</f>
        <v>50000</v>
      </c>
      <c r="E81" s="63">
        <f>E82</f>
        <v>0</v>
      </c>
      <c r="F81" s="63">
        <f t="shared" si="38"/>
        <v>50000</v>
      </c>
      <c r="G81" s="63">
        <f>G82</f>
        <v>50000</v>
      </c>
      <c r="H81" s="63">
        <f t="shared" si="40"/>
        <v>0</v>
      </c>
      <c r="I81" s="63">
        <f t="shared" si="40"/>
        <v>0</v>
      </c>
      <c r="J81" s="63">
        <f t="shared" si="40"/>
        <v>0</v>
      </c>
      <c r="K81" s="63">
        <f t="shared" si="40"/>
        <v>0</v>
      </c>
      <c r="L81" s="63">
        <f t="shared" si="40"/>
        <v>0</v>
      </c>
      <c r="M81" s="63">
        <f t="shared" si="40"/>
        <v>0</v>
      </c>
      <c r="N81" s="63">
        <f t="shared" si="40"/>
        <v>0</v>
      </c>
    </row>
    <row r="82" spans="1:14" s="98" customFormat="1" ht="14.25" customHeight="1">
      <c r="A82" s="107"/>
      <c r="B82" s="95" t="s">
        <v>8</v>
      </c>
      <c r="C82" s="96" t="s">
        <v>420</v>
      </c>
      <c r="D82" s="59">
        <v>50000</v>
      </c>
      <c r="E82" s="59">
        <f>F82-D82</f>
        <v>0</v>
      </c>
      <c r="F82" s="59">
        <f t="shared" si="38"/>
        <v>50000</v>
      </c>
      <c r="G82" s="59">
        <v>50000</v>
      </c>
      <c r="H82" s="59">
        <v>0</v>
      </c>
      <c r="I82" s="59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</row>
    <row r="83" spans="1:14" s="11" customFormat="1" ht="24" customHeight="1">
      <c r="A83" s="104" t="s">
        <v>5</v>
      </c>
      <c r="B83" s="147" t="s">
        <v>640</v>
      </c>
      <c r="C83" s="148"/>
      <c r="D83" s="14">
        <f>D84</f>
        <v>275000</v>
      </c>
      <c r="E83" s="14">
        <f>E84</f>
        <v>0</v>
      </c>
      <c r="F83" s="121">
        <f>SUM(G83:N83)</f>
        <v>275000</v>
      </c>
      <c r="G83" s="14">
        <f aca="true" t="shared" si="42" ref="G83:N83">G84</f>
        <v>75000</v>
      </c>
      <c r="H83" s="14">
        <f t="shared" si="42"/>
        <v>200000</v>
      </c>
      <c r="I83" s="14">
        <f t="shared" si="42"/>
        <v>0</v>
      </c>
      <c r="J83" s="14">
        <f t="shared" si="42"/>
        <v>0</v>
      </c>
      <c r="K83" s="14">
        <f t="shared" si="42"/>
        <v>0</v>
      </c>
      <c r="L83" s="14">
        <f t="shared" si="42"/>
        <v>0</v>
      </c>
      <c r="M83" s="14">
        <f t="shared" si="42"/>
        <v>0</v>
      </c>
      <c r="N83" s="14">
        <f t="shared" si="42"/>
        <v>0</v>
      </c>
    </row>
    <row r="84" spans="1:14" s="11" customFormat="1" ht="18" customHeight="1">
      <c r="A84" s="106"/>
      <c r="B84" s="61" t="s">
        <v>6</v>
      </c>
      <c r="C84" s="62" t="s">
        <v>437</v>
      </c>
      <c r="D84" s="63">
        <f>D85</f>
        <v>275000</v>
      </c>
      <c r="E84" s="63">
        <f>E85</f>
        <v>0</v>
      </c>
      <c r="F84" s="63">
        <f>SUM(G84:N84)</f>
        <v>275000</v>
      </c>
      <c r="G84" s="63">
        <f>G85</f>
        <v>75000</v>
      </c>
      <c r="H84" s="63">
        <f aca="true" t="shared" si="43" ref="H84:N84">H85</f>
        <v>200000</v>
      </c>
      <c r="I84" s="63">
        <f t="shared" si="43"/>
        <v>0</v>
      </c>
      <c r="J84" s="63">
        <f t="shared" si="43"/>
        <v>0</v>
      </c>
      <c r="K84" s="63">
        <f t="shared" si="43"/>
        <v>0</v>
      </c>
      <c r="L84" s="63">
        <f t="shared" si="43"/>
        <v>0</v>
      </c>
      <c r="M84" s="63">
        <f t="shared" si="43"/>
        <v>0</v>
      </c>
      <c r="N84" s="63">
        <f t="shared" si="43"/>
        <v>0</v>
      </c>
    </row>
    <row r="85" spans="1:14" s="98" customFormat="1" ht="14.25" customHeight="1">
      <c r="A85" s="107"/>
      <c r="B85" s="95" t="s">
        <v>8</v>
      </c>
      <c r="C85" s="96" t="s">
        <v>420</v>
      </c>
      <c r="D85" s="59">
        <v>275000</v>
      </c>
      <c r="E85" s="59">
        <f>F85-D85</f>
        <v>0</v>
      </c>
      <c r="F85" s="59">
        <f>SUM(G85:N85)</f>
        <v>275000</v>
      </c>
      <c r="G85" s="59">
        <v>75000</v>
      </c>
      <c r="H85" s="59">
        <v>200000</v>
      </c>
      <c r="I85" s="59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</row>
    <row r="86" spans="1:14" s="11" customFormat="1" ht="27.75" customHeight="1">
      <c r="A86" s="112"/>
      <c r="B86" s="155" t="s">
        <v>641</v>
      </c>
      <c r="C86" s="152"/>
      <c r="D86" s="15">
        <f>D87+D90</f>
        <v>50000</v>
      </c>
      <c r="E86" s="15">
        <f>E87+E90</f>
        <v>0</v>
      </c>
      <c r="F86" s="15">
        <f t="shared" si="38"/>
        <v>50000</v>
      </c>
      <c r="G86" s="15">
        <f aca="true" t="shared" si="44" ref="G86:N86">G87+G90</f>
        <v>40000</v>
      </c>
      <c r="H86" s="15">
        <f t="shared" si="44"/>
        <v>0</v>
      </c>
      <c r="I86" s="15">
        <f t="shared" si="44"/>
        <v>0</v>
      </c>
      <c r="J86" s="15">
        <f t="shared" si="44"/>
        <v>10000</v>
      </c>
      <c r="K86" s="15">
        <f t="shared" si="44"/>
        <v>0</v>
      </c>
      <c r="L86" s="15">
        <f t="shared" si="44"/>
        <v>0</v>
      </c>
      <c r="M86" s="15">
        <f t="shared" si="44"/>
        <v>0</v>
      </c>
      <c r="N86" s="15">
        <f t="shared" si="44"/>
        <v>0</v>
      </c>
    </row>
    <row r="87" spans="1:14" s="11" customFormat="1" ht="24" customHeight="1">
      <c r="A87" s="104" t="s">
        <v>62</v>
      </c>
      <c r="B87" s="154" t="s">
        <v>642</v>
      </c>
      <c r="C87" s="148"/>
      <c r="D87" s="14">
        <f>D88</f>
        <v>20000</v>
      </c>
      <c r="E87" s="14">
        <f>E88</f>
        <v>0</v>
      </c>
      <c r="F87" s="121">
        <f t="shared" si="38"/>
        <v>20000</v>
      </c>
      <c r="G87" s="14">
        <f aca="true" t="shared" si="45" ref="G87:N87">G88</f>
        <v>10000</v>
      </c>
      <c r="H87" s="14">
        <f t="shared" si="45"/>
        <v>0</v>
      </c>
      <c r="I87" s="14">
        <f t="shared" si="45"/>
        <v>0</v>
      </c>
      <c r="J87" s="14">
        <f t="shared" si="45"/>
        <v>10000</v>
      </c>
      <c r="K87" s="14">
        <f t="shared" si="45"/>
        <v>0</v>
      </c>
      <c r="L87" s="14">
        <f t="shared" si="45"/>
        <v>0</v>
      </c>
      <c r="M87" s="14">
        <f t="shared" si="45"/>
        <v>0</v>
      </c>
      <c r="N87" s="14">
        <f t="shared" si="45"/>
        <v>0</v>
      </c>
    </row>
    <row r="88" spans="1:14" s="11" customFormat="1" ht="18" customHeight="1">
      <c r="A88" s="106"/>
      <c r="B88" s="61">
        <v>35</v>
      </c>
      <c r="C88" s="62" t="s">
        <v>400</v>
      </c>
      <c r="D88" s="63">
        <f>D89</f>
        <v>20000</v>
      </c>
      <c r="E88" s="63">
        <f>E89</f>
        <v>0</v>
      </c>
      <c r="F88" s="63">
        <f t="shared" si="38"/>
        <v>20000</v>
      </c>
      <c r="G88" s="63">
        <f>G89</f>
        <v>10000</v>
      </c>
      <c r="H88" s="63">
        <f aca="true" t="shared" si="46" ref="H88:I91">H89</f>
        <v>0</v>
      </c>
      <c r="I88" s="63">
        <f t="shared" si="46"/>
        <v>0</v>
      </c>
      <c r="J88" s="63">
        <f aca="true" t="shared" si="47" ref="J88:N91">J89</f>
        <v>10000</v>
      </c>
      <c r="K88" s="63">
        <f t="shared" si="47"/>
        <v>0</v>
      </c>
      <c r="L88" s="63">
        <f t="shared" si="47"/>
        <v>0</v>
      </c>
      <c r="M88" s="63">
        <f t="shared" si="47"/>
        <v>0</v>
      </c>
      <c r="N88" s="63">
        <f t="shared" si="47"/>
        <v>0</v>
      </c>
    </row>
    <row r="89" spans="1:14" s="98" customFormat="1" ht="15" customHeight="1">
      <c r="A89" s="107"/>
      <c r="B89" s="95">
        <v>352</v>
      </c>
      <c r="C89" s="96" t="s">
        <v>401</v>
      </c>
      <c r="D89" s="59">
        <v>20000</v>
      </c>
      <c r="E89" s="59">
        <f>F89-D89</f>
        <v>0</v>
      </c>
      <c r="F89" s="59">
        <f t="shared" si="38"/>
        <v>20000</v>
      </c>
      <c r="G89" s="59">
        <v>10000</v>
      </c>
      <c r="H89" s="59">
        <v>0</v>
      </c>
      <c r="I89" s="59">
        <v>0</v>
      </c>
      <c r="J89" s="59">
        <v>10000</v>
      </c>
      <c r="K89" s="59">
        <v>0</v>
      </c>
      <c r="L89" s="59">
        <v>0</v>
      </c>
      <c r="M89" s="59">
        <v>0</v>
      </c>
      <c r="N89" s="59">
        <v>0</v>
      </c>
    </row>
    <row r="90" spans="1:14" s="11" customFormat="1" ht="24" customHeight="1">
      <c r="A90" s="104" t="s">
        <v>481</v>
      </c>
      <c r="B90" s="154" t="s">
        <v>643</v>
      </c>
      <c r="C90" s="148"/>
      <c r="D90" s="14">
        <f>D91</f>
        <v>30000</v>
      </c>
      <c r="E90" s="14">
        <f>E91</f>
        <v>0</v>
      </c>
      <c r="F90" s="121">
        <f>SUM(G90:N90)</f>
        <v>30000</v>
      </c>
      <c r="G90" s="14">
        <f aca="true" t="shared" si="48" ref="G90:N90">G91</f>
        <v>30000</v>
      </c>
      <c r="H90" s="14">
        <f t="shared" si="48"/>
        <v>0</v>
      </c>
      <c r="I90" s="14">
        <f t="shared" si="48"/>
        <v>0</v>
      </c>
      <c r="J90" s="14">
        <f t="shared" si="48"/>
        <v>0</v>
      </c>
      <c r="K90" s="14">
        <f t="shared" si="48"/>
        <v>0</v>
      </c>
      <c r="L90" s="14">
        <f t="shared" si="48"/>
        <v>0</v>
      </c>
      <c r="M90" s="14">
        <f t="shared" si="48"/>
        <v>0</v>
      </c>
      <c r="N90" s="14">
        <f t="shared" si="48"/>
        <v>0</v>
      </c>
    </row>
    <row r="91" spans="1:14" s="11" customFormat="1" ht="18" customHeight="1">
      <c r="A91" s="106"/>
      <c r="B91" s="61" t="s">
        <v>441</v>
      </c>
      <c r="C91" s="62" t="s">
        <v>397</v>
      </c>
      <c r="D91" s="63">
        <f>D92</f>
        <v>30000</v>
      </c>
      <c r="E91" s="63">
        <f>E92</f>
        <v>0</v>
      </c>
      <c r="F91" s="63">
        <f>SUM(G91:N91)</f>
        <v>30000</v>
      </c>
      <c r="G91" s="63">
        <f>G92</f>
        <v>30000</v>
      </c>
      <c r="H91" s="63">
        <f t="shared" si="46"/>
        <v>0</v>
      </c>
      <c r="I91" s="63">
        <f t="shared" si="46"/>
        <v>0</v>
      </c>
      <c r="J91" s="63">
        <f t="shared" si="47"/>
        <v>0</v>
      </c>
      <c r="K91" s="63">
        <f t="shared" si="47"/>
        <v>0</v>
      </c>
      <c r="L91" s="63">
        <f t="shared" si="47"/>
        <v>0</v>
      </c>
      <c r="M91" s="63">
        <f t="shared" si="47"/>
        <v>0</v>
      </c>
      <c r="N91" s="63">
        <f t="shared" si="47"/>
        <v>0</v>
      </c>
    </row>
    <row r="92" spans="1:14" s="98" customFormat="1" ht="15" customHeight="1">
      <c r="A92" s="107"/>
      <c r="B92" s="95" t="s">
        <v>482</v>
      </c>
      <c r="C92" s="96" t="s">
        <v>398</v>
      </c>
      <c r="D92" s="59">
        <v>30000</v>
      </c>
      <c r="E92" s="59">
        <f>F92-D92</f>
        <v>0</v>
      </c>
      <c r="F92" s="59">
        <f>SUM(G92:N92)</f>
        <v>30000</v>
      </c>
      <c r="G92" s="59">
        <v>30000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</row>
    <row r="93" spans="1:14" s="11" customFormat="1" ht="27.75" customHeight="1">
      <c r="A93" s="112"/>
      <c r="B93" s="155" t="s">
        <v>698</v>
      </c>
      <c r="C93" s="152"/>
      <c r="D93" s="15">
        <f>D94+D98+D105</f>
        <v>2850000</v>
      </c>
      <c r="E93" s="15">
        <f>E94+E98+E105</f>
        <v>0</v>
      </c>
      <c r="F93" s="15">
        <f aca="true" t="shared" si="49" ref="F93:F114">SUM(G93:N93)</f>
        <v>2850000</v>
      </c>
      <c r="G93" s="15">
        <f aca="true" t="shared" si="50" ref="G93:N93">G94+G98+G105</f>
        <v>80000</v>
      </c>
      <c r="H93" s="15">
        <f t="shared" si="50"/>
        <v>0</v>
      </c>
      <c r="I93" s="15">
        <f t="shared" si="50"/>
        <v>2470000</v>
      </c>
      <c r="J93" s="15">
        <f t="shared" si="50"/>
        <v>0</v>
      </c>
      <c r="K93" s="15">
        <f t="shared" si="50"/>
        <v>0</v>
      </c>
      <c r="L93" s="15">
        <f t="shared" si="50"/>
        <v>0</v>
      </c>
      <c r="M93" s="15">
        <f t="shared" si="50"/>
        <v>0</v>
      </c>
      <c r="N93" s="15">
        <f t="shared" si="50"/>
        <v>300000</v>
      </c>
    </row>
    <row r="94" spans="1:14" s="11" customFormat="1" ht="24" customHeight="1">
      <c r="A94" s="104" t="s">
        <v>63</v>
      </c>
      <c r="B94" s="147" t="s">
        <v>644</v>
      </c>
      <c r="C94" s="148"/>
      <c r="D94" s="14">
        <f>D95</f>
        <v>550000</v>
      </c>
      <c r="E94" s="14">
        <f>E95</f>
        <v>0</v>
      </c>
      <c r="F94" s="121">
        <f t="shared" si="49"/>
        <v>550000</v>
      </c>
      <c r="G94" s="14">
        <f aca="true" t="shared" si="51" ref="G94:N94">G95</f>
        <v>80000</v>
      </c>
      <c r="H94" s="14">
        <f t="shared" si="51"/>
        <v>0</v>
      </c>
      <c r="I94" s="14">
        <f t="shared" si="51"/>
        <v>470000</v>
      </c>
      <c r="J94" s="14">
        <f t="shared" si="51"/>
        <v>0</v>
      </c>
      <c r="K94" s="14">
        <f t="shared" si="51"/>
        <v>0</v>
      </c>
      <c r="L94" s="14">
        <f t="shared" si="51"/>
        <v>0</v>
      </c>
      <c r="M94" s="14">
        <f t="shared" si="51"/>
        <v>0</v>
      </c>
      <c r="N94" s="14">
        <f t="shared" si="51"/>
        <v>0</v>
      </c>
    </row>
    <row r="95" spans="1:14" s="11" customFormat="1" ht="18" customHeight="1">
      <c r="A95" s="106"/>
      <c r="B95" s="61">
        <v>32</v>
      </c>
      <c r="C95" s="62" t="s">
        <v>10</v>
      </c>
      <c r="D95" s="63">
        <f>D96+D97</f>
        <v>550000</v>
      </c>
      <c r="E95" s="63">
        <f>E96+E97</f>
        <v>0</v>
      </c>
      <c r="F95" s="63">
        <f t="shared" si="49"/>
        <v>550000</v>
      </c>
      <c r="G95" s="63">
        <f aca="true" t="shared" si="52" ref="G95:N95">G96+G97</f>
        <v>80000</v>
      </c>
      <c r="H95" s="63">
        <f t="shared" si="52"/>
        <v>0</v>
      </c>
      <c r="I95" s="63">
        <f t="shared" si="52"/>
        <v>470000</v>
      </c>
      <c r="J95" s="63">
        <f t="shared" si="52"/>
        <v>0</v>
      </c>
      <c r="K95" s="63">
        <f t="shared" si="52"/>
        <v>0</v>
      </c>
      <c r="L95" s="63">
        <f t="shared" si="52"/>
        <v>0</v>
      </c>
      <c r="M95" s="63">
        <f t="shared" si="52"/>
        <v>0</v>
      </c>
      <c r="N95" s="63">
        <f t="shared" si="52"/>
        <v>0</v>
      </c>
    </row>
    <row r="96" spans="1:14" s="98" customFormat="1" ht="15" customHeight="1">
      <c r="A96" s="107" t="s">
        <v>1</v>
      </c>
      <c r="B96" s="95">
        <v>322</v>
      </c>
      <c r="C96" s="96" t="s">
        <v>386</v>
      </c>
      <c r="D96" s="59">
        <v>150000</v>
      </c>
      <c r="E96" s="59">
        <f>F96-D96</f>
        <v>0</v>
      </c>
      <c r="F96" s="59">
        <f t="shared" si="49"/>
        <v>150000</v>
      </c>
      <c r="G96" s="59">
        <v>30000</v>
      </c>
      <c r="H96" s="59">
        <v>0</v>
      </c>
      <c r="I96" s="59">
        <v>120000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</row>
    <row r="97" spans="1:14" s="98" customFormat="1" ht="15" customHeight="1">
      <c r="A97" s="107"/>
      <c r="B97" s="95">
        <v>323</v>
      </c>
      <c r="C97" s="96" t="s">
        <v>392</v>
      </c>
      <c r="D97" s="59">
        <v>400000</v>
      </c>
      <c r="E97" s="59">
        <f>F97-D97</f>
        <v>0</v>
      </c>
      <c r="F97" s="59">
        <f t="shared" si="49"/>
        <v>400000</v>
      </c>
      <c r="G97" s="59">
        <v>50000</v>
      </c>
      <c r="H97" s="59">
        <v>0</v>
      </c>
      <c r="I97" s="59">
        <v>350000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</row>
    <row r="98" spans="1:14" s="11" customFormat="1" ht="24" customHeight="1">
      <c r="A98" s="104" t="s">
        <v>63</v>
      </c>
      <c r="B98" s="147" t="s">
        <v>645</v>
      </c>
      <c r="C98" s="148"/>
      <c r="D98" s="14">
        <f>D99</f>
        <v>100000</v>
      </c>
      <c r="E98" s="14">
        <f>E99</f>
        <v>0</v>
      </c>
      <c r="F98" s="121">
        <f t="shared" si="49"/>
        <v>100000</v>
      </c>
      <c r="G98" s="14">
        <f aca="true" t="shared" si="53" ref="G98:N98">G99</f>
        <v>0</v>
      </c>
      <c r="H98" s="14">
        <f t="shared" si="53"/>
        <v>0</v>
      </c>
      <c r="I98" s="14">
        <f t="shared" si="53"/>
        <v>0</v>
      </c>
      <c r="J98" s="14">
        <f t="shared" si="53"/>
        <v>0</v>
      </c>
      <c r="K98" s="14">
        <f t="shared" si="53"/>
        <v>0</v>
      </c>
      <c r="L98" s="14">
        <f t="shared" si="53"/>
        <v>0</v>
      </c>
      <c r="M98" s="14">
        <f t="shared" si="53"/>
        <v>0</v>
      </c>
      <c r="N98" s="14">
        <f t="shared" si="53"/>
        <v>100000</v>
      </c>
    </row>
    <row r="99" spans="1:14" s="11" customFormat="1" ht="18" customHeight="1">
      <c r="A99" s="106"/>
      <c r="B99" s="61">
        <v>41</v>
      </c>
      <c r="C99" s="62" t="s">
        <v>402</v>
      </c>
      <c r="D99" s="63">
        <f>D100</f>
        <v>100000</v>
      </c>
      <c r="E99" s="63">
        <f>E100</f>
        <v>0</v>
      </c>
      <c r="F99" s="63">
        <f t="shared" si="49"/>
        <v>100000</v>
      </c>
      <c r="G99" s="63">
        <f>G100</f>
        <v>0</v>
      </c>
      <c r="H99" s="63">
        <f aca="true" t="shared" si="54" ref="H99:N99">H100</f>
        <v>0</v>
      </c>
      <c r="I99" s="63">
        <f t="shared" si="54"/>
        <v>0</v>
      </c>
      <c r="J99" s="63">
        <f t="shared" si="54"/>
        <v>0</v>
      </c>
      <c r="K99" s="63">
        <f t="shared" si="54"/>
        <v>0</v>
      </c>
      <c r="L99" s="63">
        <f t="shared" si="54"/>
        <v>0</v>
      </c>
      <c r="M99" s="63">
        <f t="shared" si="54"/>
        <v>0</v>
      </c>
      <c r="N99" s="63">
        <f t="shared" si="54"/>
        <v>100000</v>
      </c>
    </row>
    <row r="100" spans="1:14" s="98" customFormat="1" ht="15" customHeight="1">
      <c r="A100" s="107"/>
      <c r="B100" s="95">
        <v>411</v>
      </c>
      <c r="C100" s="96" t="s">
        <v>403</v>
      </c>
      <c r="D100" s="59">
        <v>100000</v>
      </c>
      <c r="E100" s="59">
        <f>F100-D100</f>
        <v>0</v>
      </c>
      <c r="F100" s="59">
        <f t="shared" si="49"/>
        <v>100000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100000</v>
      </c>
    </row>
    <row r="101" ht="11.25" customHeight="1"/>
    <row r="102" spans="1:14" s="55" customFormat="1" ht="15" customHeight="1">
      <c r="A102" s="142" t="s">
        <v>17</v>
      </c>
      <c r="B102" s="142" t="s">
        <v>233</v>
      </c>
      <c r="C102" s="141" t="s">
        <v>25</v>
      </c>
      <c r="D102" s="142" t="s">
        <v>617</v>
      </c>
      <c r="E102" s="142" t="s">
        <v>615</v>
      </c>
      <c r="F102" s="145" t="s">
        <v>618</v>
      </c>
      <c r="G102" s="141" t="s">
        <v>480</v>
      </c>
      <c r="H102" s="141"/>
      <c r="I102" s="141"/>
      <c r="J102" s="141"/>
      <c r="K102" s="141"/>
      <c r="L102" s="141"/>
      <c r="M102" s="141"/>
      <c r="N102" s="141"/>
    </row>
    <row r="103" spans="1:14" s="55" customFormat="1" ht="35.25" customHeight="1">
      <c r="A103" s="141"/>
      <c r="B103" s="141"/>
      <c r="C103" s="141"/>
      <c r="D103" s="141"/>
      <c r="E103" s="141"/>
      <c r="F103" s="146"/>
      <c r="G103" s="53" t="s">
        <v>163</v>
      </c>
      <c r="H103" s="53" t="s">
        <v>18</v>
      </c>
      <c r="I103" s="53" t="s">
        <v>162</v>
      </c>
      <c r="J103" s="53" t="s">
        <v>164</v>
      </c>
      <c r="K103" s="53" t="s">
        <v>19</v>
      </c>
      <c r="L103" s="53" t="s">
        <v>436</v>
      </c>
      <c r="M103" s="53" t="s">
        <v>165</v>
      </c>
      <c r="N103" s="53" t="s">
        <v>305</v>
      </c>
    </row>
    <row r="104" spans="1:14" s="55" customFormat="1" ht="10.5" customHeight="1">
      <c r="A104" s="54">
        <v>1</v>
      </c>
      <c r="B104" s="54">
        <v>2</v>
      </c>
      <c r="C104" s="54">
        <v>3</v>
      </c>
      <c r="D104" s="54">
        <v>4</v>
      </c>
      <c r="E104" s="54">
        <v>5</v>
      </c>
      <c r="F104" s="54">
        <v>6</v>
      </c>
      <c r="G104" s="54">
        <v>7</v>
      </c>
      <c r="H104" s="54">
        <v>8</v>
      </c>
      <c r="I104" s="54">
        <v>9</v>
      </c>
      <c r="J104" s="54">
        <v>10</v>
      </c>
      <c r="K104" s="54">
        <v>11</v>
      </c>
      <c r="L104" s="54">
        <v>12</v>
      </c>
      <c r="M104" s="54">
        <v>13</v>
      </c>
      <c r="N104" s="54">
        <v>14</v>
      </c>
    </row>
    <row r="105" spans="1:14" s="11" customFormat="1" ht="24" customHeight="1">
      <c r="A105" s="104" t="s">
        <v>63</v>
      </c>
      <c r="B105" s="147" t="s">
        <v>646</v>
      </c>
      <c r="C105" s="148"/>
      <c r="D105" s="14">
        <f>D106</f>
        <v>2200000</v>
      </c>
      <c r="E105" s="14">
        <f>E106</f>
        <v>0</v>
      </c>
      <c r="F105" s="121">
        <f t="shared" si="49"/>
        <v>2200000</v>
      </c>
      <c r="G105" s="14">
        <f aca="true" t="shared" si="55" ref="G105:N105">G106</f>
        <v>0</v>
      </c>
      <c r="H105" s="14">
        <f t="shared" si="55"/>
        <v>0</v>
      </c>
      <c r="I105" s="14">
        <f t="shared" si="55"/>
        <v>2000000</v>
      </c>
      <c r="J105" s="14">
        <f t="shared" si="55"/>
        <v>0</v>
      </c>
      <c r="K105" s="14">
        <f t="shared" si="55"/>
        <v>0</v>
      </c>
      <c r="L105" s="14">
        <f t="shared" si="55"/>
        <v>0</v>
      </c>
      <c r="M105" s="14">
        <f t="shared" si="55"/>
        <v>0</v>
      </c>
      <c r="N105" s="14">
        <f t="shared" si="55"/>
        <v>200000</v>
      </c>
    </row>
    <row r="106" spans="1:14" s="11" customFormat="1" ht="18" customHeight="1">
      <c r="A106" s="106" t="s">
        <v>1</v>
      </c>
      <c r="B106" s="61">
        <v>42</v>
      </c>
      <c r="C106" s="62" t="s">
        <v>404</v>
      </c>
      <c r="D106" s="63">
        <f>D107</f>
        <v>2200000</v>
      </c>
      <c r="E106" s="63">
        <f>E107</f>
        <v>0</v>
      </c>
      <c r="F106" s="63">
        <f t="shared" si="49"/>
        <v>2200000</v>
      </c>
      <c r="G106" s="63">
        <f aca="true" t="shared" si="56" ref="G106:N106">G107</f>
        <v>0</v>
      </c>
      <c r="H106" s="63">
        <f t="shared" si="56"/>
        <v>0</v>
      </c>
      <c r="I106" s="63">
        <f t="shared" si="56"/>
        <v>2000000</v>
      </c>
      <c r="J106" s="63">
        <f t="shared" si="56"/>
        <v>0</v>
      </c>
      <c r="K106" s="63">
        <f t="shared" si="56"/>
        <v>0</v>
      </c>
      <c r="L106" s="63">
        <f t="shared" si="56"/>
        <v>0</v>
      </c>
      <c r="M106" s="63">
        <f t="shared" si="56"/>
        <v>0</v>
      </c>
      <c r="N106" s="63">
        <f t="shared" si="56"/>
        <v>200000</v>
      </c>
    </row>
    <row r="107" spans="1:14" s="98" customFormat="1" ht="15" customHeight="1">
      <c r="A107" s="107" t="s">
        <v>1</v>
      </c>
      <c r="B107" s="95">
        <v>421</v>
      </c>
      <c r="C107" s="96" t="s">
        <v>405</v>
      </c>
      <c r="D107" s="59">
        <v>2200000</v>
      </c>
      <c r="E107" s="59">
        <f>F107-D107</f>
        <v>0</v>
      </c>
      <c r="F107" s="59">
        <f t="shared" si="49"/>
        <v>2200000</v>
      </c>
      <c r="G107" s="59">
        <v>0</v>
      </c>
      <c r="H107" s="59">
        <v>0</v>
      </c>
      <c r="I107" s="59">
        <v>2000000</v>
      </c>
      <c r="J107" s="59">
        <v>0</v>
      </c>
      <c r="K107" s="59">
        <v>0</v>
      </c>
      <c r="L107" s="59">
        <v>0</v>
      </c>
      <c r="M107" s="59">
        <v>0</v>
      </c>
      <c r="N107" s="59">
        <v>200000</v>
      </c>
    </row>
    <row r="108" spans="1:14" s="11" customFormat="1" ht="27.75" customHeight="1">
      <c r="A108" s="112"/>
      <c r="B108" s="155" t="s">
        <v>647</v>
      </c>
      <c r="C108" s="152"/>
      <c r="D108" s="15">
        <f>D109+D112+D115+D118+D121+D124</f>
        <v>3640000</v>
      </c>
      <c r="E108" s="15">
        <f>E109+E112+E115+E118+E121+E124</f>
        <v>610000</v>
      </c>
      <c r="F108" s="15">
        <f t="shared" si="49"/>
        <v>4250000</v>
      </c>
      <c r="G108" s="15">
        <f aca="true" t="shared" si="57" ref="G108:N108">G109+G112+G115+G118+G121+G124</f>
        <v>1138000</v>
      </c>
      <c r="H108" s="15">
        <f t="shared" si="57"/>
        <v>0</v>
      </c>
      <c r="I108" s="15">
        <f t="shared" si="57"/>
        <v>52000</v>
      </c>
      <c r="J108" s="15">
        <f t="shared" si="57"/>
        <v>2610000</v>
      </c>
      <c r="K108" s="15">
        <f t="shared" si="57"/>
        <v>0</v>
      </c>
      <c r="L108" s="15">
        <f t="shared" si="57"/>
        <v>50000</v>
      </c>
      <c r="M108" s="15">
        <f t="shared" si="57"/>
        <v>0</v>
      </c>
      <c r="N108" s="15">
        <f t="shared" si="57"/>
        <v>400000</v>
      </c>
    </row>
    <row r="109" spans="1:14" s="11" customFormat="1" ht="24" customHeight="1">
      <c r="A109" s="104" t="s">
        <v>99</v>
      </c>
      <c r="B109" s="147" t="s">
        <v>317</v>
      </c>
      <c r="C109" s="148"/>
      <c r="D109" s="14">
        <f>D110</f>
        <v>10000</v>
      </c>
      <c r="E109" s="14">
        <f>E110</f>
        <v>10000</v>
      </c>
      <c r="F109" s="121">
        <f>SUM(G109:N109)</f>
        <v>20000</v>
      </c>
      <c r="G109" s="14">
        <f aca="true" t="shared" si="58" ref="G109:N109">G110</f>
        <v>13000</v>
      </c>
      <c r="H109" s="14">
        <f t="shared" si="58"/>
        <v>0</v>
      </c>
      <c r="I109" s="14">
        <f t="shared" si="58"/>
        <v>7000</v>
      </c>
      <c r="J109" s="14">
        <f t="shared" si="58"/>
        <v>0</v>
      </c>
      <c r="K109" s="14">
        <f t="shared" si="58"/>
        <v>0</v>
      </c>
      <c r="L109" s="14">
        <f t="shared" si="58"/>
        <v>0</v>
      </c>
      <c r="M109" s="14">
        <f t="shared" si="58"/>
        <v>0</v>
      </c>
      <c r="N109" s="14">
        <f t="shared" si="58"/>
        <v>0</v>
      </c>
    </row>
    <row r="110" spans="1:14" s="11" customFormat="1" ht="18" customHeight="1">
      <c r="A110" s="106"/>
      <c r="B110" s="61">
        <v>32</v>
      </c>
      <c r="C110" s="62" t="s">
        <v>10</v>
      </c>
      <c r="D110" s="63">
        <f>D111</f>
        <v>10000</v>
      </c>
      <c r="E110" s="63">
        <f>E111</f>
        <v>10000</v>
      </c>
      <c r="F110" s="63">
        <f t="shared" si="49"/>
        <v>20000</v>
      </c>
      <c r="G110" s="63">
        <f aca="true" t="shared" si="59" ref="G110:N110">G111</f>
        <v>13000</v>
      </c>
      <c r="H110" s="63">
        <f t="shared" si="59"/>
        <v>0</v>
      </c>
      <c r="I110" s="63">
        <f t="shared" si="59"/>
        <v>7000</v>
      </c>
      <c r="J110" s="63">
        <f t="shared" si="59"/>
        <v>0</v>
      </c>
      <c r="K110" s="63">
        <f t="shared" si="59"/>
        <v>0</v>
      </c>
      <c r="L110" s="63">
        <f t="shared" si="59"/>
        <v>0</v>
      </c>
      <c r="M110" s="63">
        <f t="shared" si="59"/>
        <v>0</v>
      </c>
      <c r="N110" s="63">
        <f t="shared" si="59"/>
        <v>0</v>
      </c>
    </row>
    <row r="111" spans="1:14" s="98" customFormat="1" ht="15" customHeight="1">
      <c r="A111" s="107"/>
      <c r="B111" s="95">
        <v>323</v>
      </c>
      <c r="C111" s="96" t="s">
        <v>392</v>
      </c>
      <c r="D111" s="59">
        <v>10000</v>
      </c>
      <c r="E111" s="59">
        <f>F111-D111</f>
        <v>10000</v>
      </c>
      <c r="F111" s="59">
        <f t="shared" si="49"/>
        <v>20000</v>
      </c>
      <c r="G111" s="59">
        <v>13000</v>
      </c>
      <c r="H111" s="59">
        <v>0</v>
      </c>
      <c r="I111" s="59">
        <v>7000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</row>
    <row r="112" spans="1:14" s="11" customFormat="1" ht="25.5" customHeight="1">
      <c r="A112" s="104" t="s">
        <v>99</v>
      </c>
      <c r="B112" s="154" t="s">
        <v>318</v>
      </c>
      <c r="C112" s="148"/>
      <c r="D112" s="14">
        <f>D113</f>
        <v>2000000</v>
      </c>
      <c r="E112" s="14">
        <f>E113</f>
        <v>0</v>
      </c>
      <c r="F112" s="121">
        <f>SUM(G112:N112)</f>
        <v>2000000</v>
      </c>
      <c r="G112" s="14">
        <f aca="true" t="shared" si="60" ref="G112:N112">G113</f>
        <v>400000</v>
      </c>
      <c r="H112" s="14">
        <f t="shared" si="60"/>
        <v>0</v>
      </c>
      <c r="I112" s="14">
        <f t="shared" si="60"/>
        <v>0</v>
      </c>
      <c r="J112" s="14">
        <f t="shared" si="60"/>
        <v>1500000</v>
      </c>
      <c r="K112" s="14">
        <f t="shared" si="60"/>
        <v>0</v>
      </c>
      <c r="L112" s="14">
        <f t="shared" si="60"/>
        <v>0</v>
      </c>
      <c r="M112" s="14">
        <f t="shared" si="60"/>
        <v>0</v>
      </c>
      <c r="N112" s="14">
        <f t="shared" si="60"/>
        <v>100000</v>
      </c>
    </row>
    <row r="113" spans="1:14" s="11" customFormat="1" ht="18" customHeight="1">
      <c r="A113" s="106"/>
      <c r="B113" s="61">
        <v>38</v>
      </c>
      <c r="C113" s="62" t="s">
        <v>397</v>
      </c>
      <c r="D113" s="63">
        <f aca="true" t="shared" si="61" ref="D113:N113">D114</f>
        <v>2000000</v>
      </c>
      <c r="E113" s="63">
        <f t="shared" si="61"/>
        <v>0</v>
      </c>
      <c r="F113" s="63">
        <f t="shared" si="49"/>
        <v>2000000</v>
      </c>
      <c r="G113" s="63">
        <f t="shared" si="61"/>
        <v>400000</v>
      </c>
      <c r="H113" s="63">
        <f t="shared" si="61"/>
        <v>0</v>
      </c>
      <c r="I113" s="63">
        <f t="shared" si="61"/>
        <v>0</v>
      </c>
      <c r="J113" s="63">
        <f t="shared" si="61"/>
        <v>1500000</v>
      </c>
      <c r="K113" s="63">
        <f t="shared" si="61"/>
        <v>0</v>
      </c>
      <c r="L113" s="63">
        <f t="shared" si="61"/>
        <v>0</v>
      </c>
      <c r="M113" s="63">
        <f t="shared" si="61"/>
        <v>0</v>
      </c>
      <c r="N113" s="63">
        <f t="shared" si="61"/>
        <v>100000</v>
      </c>
    </row>
    <row r="114" spans="1:14" s="98" customFormat="1" ht="15" customHeight="1">
      <c r="A114" s="107" t="s">
        <v>1</v>
      </c>
      <c r="B114" s="95">
        <v>386</v>
      </c>
      <c r="C114" s="96" t="s">
        <v>406</v>
      </c>
      <c r="D114" s="59">
        <v>2000000</v>
      </c>
      <c r="E114" s="59">
        <f>F114-D114</f>
        <v>0</v>
      </c>
      <c r="F114" s="59">
        <f t="shared" si="49"/>
        <v>2000000</v>
      </c>
      <c r="G114" s="59">
        <v>400000</v>
      </c>
      <c r="H114" s="59">
        <v>0</v>
      </c>
      <c r="I114" s="59">
        <v>0</v>
      </c>
      <c r="J114" s="59">
        <v>1500000</v>
      </c>
      <c r="K114" s="59">
        <v>0</v>
      </c>
      <c r="L114" s="59">
        <v>0</v>
      </c>
      <c r="M114" s="59">
        <v>0</v>
      </c>
      <c r="N114" s="59">
        <v>100000</v>
      </c>
    </row>
    <row r="115" spans="1:14" s="11" customFormat="1" ht="24" customHeight="1">
      <c r="A115" s="104" t="s">
        <v>99</v>
      </c>
      <c r="B115" s="154" t="s">
        <v>716</v>
      </c>
      <c r="C115" s="148"/>
      <c r="D115" s="14">
        <f>D116</f>
        <v>50000</v>
      </c>
      <c r="E115" s="14">
        <f>E116</f>
        <v>400000</v>
      </c>
      <c r="F115" s="121">
        <f aca="true" t="shared" si="62" ref="F115:F127">SUM(G115:N115)</f>
        <v>450000</v>
      </c>
      <c r="G115" s="14">
        <f aca="true" t="shared" si="63" ref="G115:N115">G116</f>
        <v>400000</v>
      </c>
      <c r="H115" s="14">
        <f t="shared" si="63"/>
        <v>0</v>
      </c>
      <c r="I115" s="14">
        <f t="shared" si="63"/>
        <v>0</v>
      </c>
      <c r="J115" s="14">
        <f t="shared" si="63"/>
        <v>0</v>
      </c>
      <c r="K115" s="14">
        <f t="shared" si="63"/>
        <v>0</v>
      </c>
      <c r="L115" s="14">
        <f t="shared" si="63"/>
        <v>50000</v>
      </c>
      <c r="M115" s="14">
        <f t="shared" si="63"/>
        <v>0</v>
      </c>
      <c r="N115" s="14">
        <f t="shared" si="63"/>
        <v>0</v>
      </c>
    </row>
    <row r="116" spans="1:14" s="11" customFormat="1" ht="18" customHeight="1">
      <c r="A116" s="106"/>
      <c r="B116" s="61">
        <v>41</v>
      </c>
      <c r="C116" s="62" t="s">
        <v>402</v>
      </c>
      <c r="D116" s="63">
        <f>D117</f>
        <v>50000</v>
      </c>
      <c r="E116" s="63">
        <f>E117</f>
        <v>400000</v>
      </c>
      <c r="F116" s="63">
        <f t="shared" si="62"/>
        <v>450000</v>
      </c>
      <c r="G116" s="63">
        <f>G117</f>
        <v>400000</v>
      </c>
      <c r="H116" s="63">
        <f aca="true" t="shared" si="64" ref="H116:N116">H117</f>
        <v>0</v>
      </c>
      <c r="I116" s="63">
        <f t="shared" si="64"/>
        <v>0</v>
      </c>
      <c r="J116" s="63">
        <f t="shared" si="64"/>
        <v>0</v>
      </c>
      <c r="K116" s="63">
        <f t="shared" si="64"/>
        <v>0</v>
      </c>
      <c r="L116" s="63">
        <f t="shared" si="64"/>
        <v>50000</v>
      </c>
      <c r="M116" s="63">
        <f t="shared" si="64"/>
        <v>0</v>
      </c>
      <c r="N116" s="63">
        <f t="shared" si="64"/>
        <v>0</v>
      </c>
    </row>
    <row r="117" spans="1:14" s="98" customFormat="1" ht="15" customHeight="1">
      <c r="A117" s="107"/>
      <c r="B117" s="95">
        <v>411</v>
      </c>
      <c r="C117" s="96" t="s">
        <v>403</v>
      </c>
      <c r="D117" s="59">
        <v>50000</v>
      </c>
      <c r="E117" s="59">
        <f>F117-D117</f>
        <v>400000</v>
      </c>
      <c r="F117" s="59">
        <f t="shared" si="62"/>
        <v>450000</v>
      </c>
      <c r="G117" s="59">
        <v>400000</v>
      </c>
      <c r="H117" s="59">
        <v>0</v>
      </c>
      <c r="I117" s="59">
        <v>0</v>
      </c>
      <c r="J117" s="59">
        <v>0</v>
      </c>
      <c r="K117" s="59">
        <v>0</v>
      </c>
      <c r="L117" s="103">
        <v>50000</v>
      </c>
      <c r="M117" s="59">
        <v>0</v>
      </c>
      <c r="N117" s="59">
        <v>0</v>
      </c>
    </row>
    <row r="118" spans="1:14" s="11" customFormat="1" ht="24" customHeight="1">
      <c r="A118" s="104" t="s">
        <v>65</v>
      </c>
      <c r="B118" s="147" t="s">
        <v>319</v>
      </c>
      <c r="C118" s="148"/>
      <c r="D118" s="14">
        <f>D119</f>
        <v>10000</v>
      </c>
      <c r="E118" s="14">
        <f>E119</f>
        <v>0</v>
      </c>
      <c r="F118" s="121">
        <f t="shared" si="62"/>
        <v>10000</v>
      </c>
      <c r="G118" s="14">
        <f aca="true" t="shared" si="65" ref="G118:N118">G119</f>
        <v>10000</v>
      </c>
      <c r="H118" s="14">
        <f t="shared" si="65"/>
        <v>0</v>
      </c>
      <c r="I118" s="14">
        <f t="shared" si="65"/>
        <v>0</v>
      </c>
      <c r="J118" s="14">
        <f t="shared" si="65"/>
        <v>0</v>
      </c>
      <c r="K118" s="14">
        <f t="shared" si="65"/>
        <v>0</v>
      </c>
      <c r="L118" s="14">
        <f t="shared" si="65"/>
        <v>0</v>
      </c>
      <c r="M118" s="14">
        <f t="shared" si="65"/>
        <v>0</v>
      </c>
      <c r="N118" s="14">
        <f t="shared" si="65"/>
        <v>0</v>
      </c>
    </row>
    <row r="119" spans="1:14" s="11" customFormat="1" ht="18" customHeight="1">
      <c r="A119" s="106"/>
      <c r="B119" s="61">
        <v>32</v>
      </c>
      <c r="C119" s="62" t="s">
        <v>10</v>
      </c>
      <c r="D119" s="63">
        <f>D120</f>
        <v>10000</v>
      </c>
      <c r="E119" s="63">
        <f>E120</f>
        <v>0</v>
      </c>
      <c r="F119" s="63">
        <f t="shared" si="62"/>
        <v>10000</v>
      </c>
      <c r="G119" s="63">
        <f aca="true" t="shared" si="66" ref="G119:N119">G120</f>
        <v>10000</v>
      </c>
      <c r="H119" s="63">
        <f t="shared" si="66"/>
        <v>0</v>
      </c>
      <c r="I119" s="63">
        <f t="shared" si="66"/>
        <v>0</v>
      </c>
      <c r="J119" s="63">
        <f t="shared" si="66"/>
        <v>0</v>
      </c>
      <c r="K119" s="63">
        <f t="shared" si="66"/>
        <v>0</v>
      </c>
      <c r="L119" s="63">
        <f t="shared" si="66"/>
        <v>0</v>
      </c>
      <c r="M119" s="63">
        <f t="shared" si="66"/>
        <v>0</v>
      </c>
      <c r="N119" s="63">
        <f t="shared" si="66"/>
        <v>0</v>
      </c>
    </row>
    <row r="120" spans="1:14" s="98" customFormat="1" ht="15" customHeight="1">
      <c r="A120" s="107"/>
      <c r="B120" s="95">
        <v>323</v>
      </c>
      <c r="C120" s="96" t="s">
        <v>392</v>
      </c>
      <c r="D120" s="59">
        <v>10000</v>
      </c>
      <c r="E120" s="59">
        <f>F120-D120</f>
        <v>0</v>
      </c>
      <c r="F120" s="59">
        <f t="shared" si="62"/>
        <v>10000</v>
      </c>
      <c r="G120" s="59">
        <v>10000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</row>
    <row r="121" spans="1:14" s="11" customFormat="1" ht="25.5" customHeight="1">
      <c r="A121" s="104" t="s">
        <v>65</v>
      </c>
      <c r="B121" s="154" t="s">
        <v>483</v>
      </c>
      <c r="C121" s="148"/>
      <c r="D121" s="14">
        <f>D122</f>
        <v>1545000</v>
      </c>
      <c r="E121" s="14">
        <f>E122</f>
        <v>0</v>
      </c>
      <c r="F121" s="121">
        <f t="shared" si="62"/>
        <v>1545000</v>
      </c>
      <c r="G121" s="14">
        <f aca="true" t="shared" si="67" ref="G121:N121">G122</f>
        <v>200000</v>
      </c>
      <c r="H121" s="14">
        <f t="shared" si="67"/>
        <v>0</v>
      </c>
      <c r="I121" s="14">
        <f t="shared" si="67"/>
        <v>45000</v>
      </c>
      <c r="J121" s="14">
        <f t="shared" si="67"/>
        <v>1000000</v>
      </c>
      <c r="K121" s="14">
        <f t="shared" si="67"/>
        <v>0</v>
      </c>
      <c r="L121" s="14">
        <f t="shared" si="67"/>
        <v>0</v>
      </c>
      <c r="M121" s="14">
        <f t="shared" si="67"/>
        <v>0</v>
      </c>
      <c r="N121" s="14">
        <f t="shared" si="67"/>
        <v>300000</v>
      </c>
    </row>
    <row r="122" spans="1:14" s="11" customFormat="1" ht="18" customHeight="1">
      <c r="A122" s="106"/>
      <c r="B122" s="61">
        <v>38</v>
      </c>
      <c r="C122" s="62" t="s">
        <v>397</v>
      </c>
      <c r="D122" s="63">
        <f aca="true" t="shared" si="68" ref="D122:N122">D123</f>
        <v>1545000</v>
      </c>
      <c r="E122" s="63">
        <f t="shared" si="68"/>
        <v>0</v>
      </c>
      <c r="F122" s="63">
        <f t="shared" si="62"/>
        <v>1545000</v>
      </c>
      <c r="G122" s="63">
        <f t="shared" si="68"/>
        <v>200000</v>
      </c>
      <c r="H122" s="63">
        <f t="shared" si="68"/>
        <v>0</v>
      </c>
      <c r="I122" s="63">
        <f t="shared" si="68"/>
        <v>45000</v>
      </c>
      <c r="J122" s="63">
        <f t="shared" si="68"/>
        <v>1000000</v>
      </c>
      <c r="K122" s="63">
        <f t="shared" si="68"/>
        <v>0</v>
      </c>
      <c r="L122" s="63">
        <f t="shared" si="68"/>
        <v>0</v>
      </c>
      <c r="M122" s="63">
        <f t="shared" si="68"/>
        <v>0</v>
      </c>
      <c r="N122" s="63">
        <f t="shared" si="68"/>
        <v>300000</v>
      </c>
    </row>
    <row r="123" spans="1:14" s="98" customFormat="1" ht="15" customHeight="1">
      <c r="A123" s="107" t="s">
        <v>1</v>
      </c>
      <c r="B123" s="95">
        <v>386</v>
      </c>
      <c r="C123" s="96" t="s">
        <v>406</v>
      </c>
      <c r="D123" s="59">
        <v>1545000</v>
      </c>
      <c r="E123" s="59">
        <f>F123-D123</f>
        <v>0</v>
      </c>
      <c r="F123" s="59">
        <f t="shared" si="62"/>
        <v>1545000</v>
      </c>
      <c r="G123" s="59">
        <v>200000</v>
      </c>
      <c r="H123" s="59">
        <v>0</v>
      </c>
      <c r="I123" s="59">
        <v>45000</v>
      </c>
      <c r="J123" s="59">
        <v>1000000</v>
      </c>
      <c r="K123" s="59">
        <v>0</v>
      </c>
      <c r="L123" s="59">
        <v>0</v>
      </c>
      <c r="M123" s="59">
        <v>0</v>
      </c>
      <c r="N123" s="59">
        <v>300000</v>
      </c>
    </row>
    <row r="124" spans="1:14" s="11" customFormat="1" ht="24" customHeight="1">
      <c r="A124" s="104" t="s">
        <v>99</v>
      </c>
      <c r="B124" s="154" t="s">
        <v>699</v>
      </c>
      <c r="C124" s="148"/>
      <c r="D124" s="14">
        <f>D125</f>
        <v>25000</v>
      </c>
      <c r="E124" s="14">
        <f>E125</f>
        <v>200000</v>
      </c>
      <c r="F124" s="121">
        <f t="shared" si="62"/>
        <v>225000</v>
      </c>
      <c r="G124" s="14">
        <f aca="true" t="shared" si="69" ref="G124:N124">G125</f>
        <v>115000</v>
      </c>
      <c r="H124" s="14">
        <f t="shared" si="69"/>
        <v>0</v>
      </c>
      <c r="I124" s="14">
        <f t="shared" si="69"/>
        <v>0</v>
      </c>
      <c r="J124" s="14">
        <f t="shared" si="69"/>
        <v>110000</v>
      </c>
      <c r="K124" s="14">
        <f t="shared" si="69"/>
        <v>0</v>
      </c>
      <c r="L124" s="14">
        <f t="shared" si="69"/>
        <v>0</v>
      </c>
      <c r="M124" s="14">
        <f t="shared" si="69"/>
        <v>0</v>
      </c>
      <c r="N124" s="14">
        <f t="shared" si="69"/>
        <v>0</v>
      </c>
    </row>
    <row r="125" spans="1:14" s="11" customFormat="1" ht="18" customHeight="1">
      <c r="A125" s="106"/>
      <c r="B125" s="61">
        <v>32</v>
      </c>
      <c r="C125" s="62" t="s">
        <v>10</v>
      </c>
      <c r="D125" s="63">
        <f>D126+D127</f>
        <v>25000</v>
      </c>
      <c r="E125" s="63">
        <f>E126+E127</f>
        <v>200000</v>
      </c>
      <c r="F125" s="63">
        <f t="shared" si="62"/>
        <v>225000</v>
      </c>
      <c r="G125" s="63">
        <f aca="true" t="shared" si="70" ref="G125:N125">G126+G127</f>
        <v>115000</v>
      </c>
      <c r="H125" s="63">
        <f t="shared" si="70"/>
        <v>0</v>
      </c>
      <c r="I125" s="63">
        <f t="shared" si="70"/>
        <v>0</v>
      </c>
      <c r="J125" s="63">
        <f t="shared" si="70"/>
        <v>110000</v>
      </c>
      <c r="K125" s="63">
        <f t="shared" si="70"/>
        <v>0</v>
      </c>
      <c r="L125" s="63">
        <f t="shared" si="70"/>
        <v>0</v>
      </c>
      <c r="M125" s="63">
        <f t="shared" si="70"/>
        <v>0</v>
      </c>
      <c r="N125" s="63">
        <f t="shared" si="70"/>
        <v>0</v>
      </c>
    </row>
    <row r="126" spans="1:14" s="98" customFormat="1" ht="15" customHeight="1">
      <c r="A126" s="107" t="s">
        <v>1</v>
      </c>
      <c r="B126" s="95">
        <v>322</v>
      </c>
      <c r="C126" s="96" t="s">
        <v>386</v>
      </c>
      <c r="D126" s="59">
        <v>0</v>
      </c>
      <c r="E126" s="59">
        <f>F126-D126</f>
        <v>200000</v>
      </c>
      <c r="F126" s="59">
        <f t="shared" si="62"/>
        <v>200000</v>
      </c>
      <c r="G126" s="59">
        <v>90000</v>
      </c>
      <c r="H126" s="59">
        <v>0</v>
      </c>
      <c r="I126" s="59">
        <v>0</v>
      </c>
      <c r="J126" s="59">
        <v>110000</v>
      </c>
      <c r="K126" s="59">
        <v>0</v>
      </c>
      <c r="L126" s="59">
        <v>0</v>
      </c>
      <c r="M126" s="59">
        <v>0</v>
      </c>
      <c r="N126" s="59">
        <v>0</v>
      </c>
    </row>
    <row r="127" spans="1:14" s="98" customFormat="1" ht="15" customHeight="1">
      <c r="A127" s="107"/>
      <c r="B127" s="95">
        <v>323</v>
      </c>
      <c r="C127" s="96" t="s">
        <v>392</v>
      </c>
      <c r="D127" s="59">
        <v>25000</v>
      </c>
      <c r="E127" s="59">
        <f>F127-D127</f>
        <v>0</v>
      </c>
      <c r="F127" s="59">
        <f t="shared" si="62"/>
        <v>25000</v>
      </c>
      <c r="G127" s="59">
        <v>25000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</row>
    <row r="128" spans="1:14" s="11" customFormat="1" ht="27.75" customHeight="1">
      <c r="A128" s="113"/>
      <c r="B128" s="151" t="s">
        <v>495</v>
      </c>
      <c r="C128" s="152"/>
      <c r="D128" s="15">
        <f>D129+D132+D139</f>
        <v>720000</v>
      </c>
      <c r="E128" s="15">
        <f>E129+E132+E139</f>
        <v>0</v>
      </c>
      <c r="F128" s="15">
        <f aca="true" t="shared" si="71" ref="F128:F141">SUM(G128:N128)</f>
        <v>720000</v>
      </c>
      <c r="G128" s="15">
        <f aca="true" t="shared" si="72" ref="G128:N128">G129+G132+G139</f>
        <v>720000</v>
      </c>
      <c r="H128" s="15">
        <f t="shared" si="72"/>
        <v>0</v>
      </c>
      <c r="I128" s="15">
        <f t="shared" si="72"/>
        <v>0</v>
      </c>
      <c r="J128" s="15">
        <f t="shared" si="72"/>
        <v>0</v>
      </c>
      <c r="K128" s="15">
        <f t="shared" si="72"/>
        <v>0</v>
      </c>
      <c r="L128" s="15">
        <f t="shared" si="72"/>
        <v>0</v>
      </c>
      <c r="M128" s="15">
        <f t="shared" si="72"/>
        <v>0</v>
      </c>
      <c r="N128" s="15">
        <f t="shared" si="72"/>
        <v>0</v>
      </c>
    </row>
    <row r="129" spans="1:14" s="11" customFormat="1" ht="24" customHeight="1">
      <c r="A129" s="104" t="s">
        <v>496</v>
      </c>
      <c r="B129" s="147" t="s">
        <v>497</v>
      </c>
      <c r="C129" s="148"/>
      <c r="D129" s="14">
        <f>D130</f>
        <v>250000</v>
      </c>
      <c r="E129" s="14">
        <f>E130</f>
        <v>0</v>
      </c>
      <c r="F129" s="121">
        <f t="shared" si="71"/>
        <v>250000</v>
      </c>
      <c r="G129" s="14">
        <f aca="true" t="shared" si="73" ref="G129:N129">G130</f>
        <v>250000</v>
      </c>
      <c r="H129" s="14">
        <f t="shared" si="73"/>
        <v>0</v>
      </c>
      <c r="I129" s="14">
        <f t="shared" si="73"/>
        <v>0</v>
      </c>
      <c r="J129" s="14">
        <f t="shared" si="73"/>
        <v>0</v>
      </c>
      <c r="K129" s="14">
        <f t="shared" si="73"/>
        <v>0</v>
      </c>
      <c r="L129" s="14">
        <f t="shared" si="73"/>
        <v>0</v>
      </c>
      <c r="M129" s="14">
        <f t="shared" si="73"/>
        <v>0</v>
      </c>
      <c r="N129" s="14">
        <f t="shared" si="73"/>
        <v>0</v>
      </c>
    </row>
    <row r="130" spans="1:14" s="11" customFormat="1" ht="18" customHeight="1">
      <c r="A130" s="106"/>
      <c r="B130" s="61">
        <v>42</v>
      </c>
      <c r="C130" s="62" t="s">
        <v>407</v>
      </c>
      <c r="D130" s="63">
        <f>D131</f>
        <v>250000</v>
      </c>
      <c r="E130" s="63">
        <f>E131</f>
        <v>0</v>
      </c>
      <c r="F130" s="63">
        <f t="shared" si="71"/>
        <v>250000</v>
      </c>
      <c r="G130" s="63">
        <f aca="true" t="shared" si="74" ref="G130:N130">G131</f>
        <v>250000</v>
      </c>
      <c r="H130" s="63">
        <f t="shared" si="74"/>
        <v>0</v>
      </c>
      <c r="I130" s="63">
        <f t="shared" si="74"/>
        <v>0</v>
      </c>
      <c r="J130" s="63">
        <f t="shared" si="74"/>
        <v>0</v>
      </c>
      <c r="K130" s="63">
        <f t="shared" si="74"/>
        <v>0</v>
      </c>
      <c r="L130" s="63">
        <f t="shared" si="74"/>
        <v>0</v>
      </c>
      <c r="M130" s="63">
        <f t="shared" si="74"/>
        <v>0</v>
      </c>
      <c r="N130" s="63">
        <f t="shared" si="74"/>
        <v>0</v>
      </c>
    </row>
    <row r="131" spans="1:14" s="98" customFormat="1" ht="15" customHeight="1">
      <c r="A131" s="107"/>
      <c r="B131" s="95">
        <v>426</v>
      </c>
      <c r="C131" s="96" t="s">
        <v>408</v>
      </c>
      <c r="D131" s="59">
        <v>250000</v>
      </c>
      <c r="E131" s="59">
        <f>F131-D131</f>
        <v>0</v>
      </c>
      <c r="F131" s="59">
        <f t="shared" si="71"/>
        <v>250000</v>
      </c>
      <c r="G131" s="59">
        <v>250000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</row>
    <row r="132" spans="1:14" s="11" customFormat="1" ht="24" customHeight="1">
      <c r="A132" s="104" t="s">
        <v>481</v>
      </c>
      <c r="B132" s="147" t="s">
        <v>498</v>
      </c>
      <c r="C132" s="148"/>
      <c r="D132" s="14">
        <f>D133</f>
        <v>95000</v>
      </c>
      <c r="E132" s="14">
        <f>E133</f>
        <v>0</v>
      </c>
      <c r="F132" s="121">
        <f>SUM(G132:N132)</f>
        <v>95000</v>
      </c>
      <c r="G132" s="14">
        <f aca="true" t="shared" si="75" ref="G132:N132">G133</f>
        <v>95000</v>
      </c>
      <c r="H132" s="14">
        <f t="shared" si="75"/>
        <v>0</v>
      </c>
      <c r="I132" s="14">
        <f t="shared" si="75"/>
        <v>0</v>
      </c>
      <c r="J132" s="14">
        <f t="shared" si="75"/>
        <v>0</v>
      </c>
      <c r="K132" s="14">
        <f t="shared" si="75"/>
        <v>0</v>
      </c>
      <c r="L132" s="14">
        <f t="shared" si="75"/>
        <v>0</v>
      </c>
      <c r="M132" s="14">
        <f t="shared" si="75"/>
        <v>0</v>
      </c>
      <c r="N132" s="14">
        <f t="shared" si="75"/>
        <v>0</v>
      </c>
    </row>
    <row r="133" spans="1:14" s="11" customFormat="1" ht="18" customHeight="1">
      <c r="A133" s="106" t="s">
        <v>1</v>
      </c>
      <c r="B133" s="61">
        <v>42</v>
      </c>
      <c r="C133" s="62" t="s">
        <v>407</v>
      </c>
      <c r="D133" s="63">
        <f>D134</f>
        <v>95000</v>
      </c>
      <c r="E133" s="63">
        <f>E134</f>
        <v>0</v>
      </c>
      <c r="F133" s="63">
        <f>SUM(G133:N133)</f>
        <v>95000</v>
      </c>
      <c r="G133" s="63">
        <f aca="true" t="shared" si="76" ref="G133:N133">G134</f>
        <v>95000</v>
      </c>
      <c r="H133" s="63">
        <f t="shared" si="76"/>
        <v>0</v>
      </c>
      <c r="I133" s="63">
        <f t="shared" si="76"/>
        <v>0</v>
      </c>
      <c r="J133" s="63">
        <f t="shared" si="76"/>
        <v>0</v>
      </c>
      <c r="K133" s="63">
        <f t="shared" si="76"/>
        <v>0</v>
      </c>
      <c r="L133" s="63">
        <f t="shared" si="76"/>
        <v>0</v>
      </c>
      <c r="M133" s="63">
        <f t="shared" si="76"/>
        <v>0</v>
      </c>
      <c r="N133" s="63">
        <f t="shared" si="76"/>
        <v>0</v>
      </c>
    </row>
    <row r="134" spans="1:14" s="98" customFormat="1" ht="15" customHeight="1">
      <c r="A134" s="107" t="s">
        <v>1</v>
      </c>
      <c r="B134" s="95">
        <v>426</v>
      </c>
      <c r="C134" s="96" t="s">
        <v>408</v>
      </c>
      <c r="D134" s="59">
        <v>95000</v>
      </c>
      <c r="E134" s="59">
        <f>F134-D134</f>
        <v>0</v>
      </c>
      <c r="F134" s="59">
        <f>SUM(G134:N134)</f>
        <v>95000</v>
      </c>
      <c r="G134" s="59">
        <v>95000</v>
      </c>
      <c r="H134" s="59">
        <v>0</v>
      </c>
      <c r="I134" s="59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</row>
    <row r="135" ht="8.25" customHeight="1"/>
    <row r="136" spans="1:14" s="55" customFormat="1" ht="15" customHeight="1">
      <c r="A136" s="149" t="s">
        <v>17</v>
      </c>
      <c r="B136" s="149" t="s">
        <v>233</v>
      </c>
      <c r="C136" s="143" t="s">
        <v>25</v>
      </c>
      <c r="D136" s="142" t="s">
        <v>617</v>
      </c>
      <c r="E136" s="142" t="s">
        <v>615</v>
      </c>
      <c r="F136" s="145" t="s">
        <v>618</v>
      </c>
      <c r="G136" s="141" t="s">
        <v>480</v>
      </c>
      <c r="H136" s="141"/>
      <c r="I136" s="141"/>
      <c r="J136" s="141"/>
      <c r="K136" s="141"/>
      <c r="L136" s="141"/>
      <c r="M136" s="141"/>
      <c r="N136" s="141"/>
    </row>
    <row r="137" spans="1:14" s="55" customFormat="1" ht="35.25" customHeight="1">
      <c r="A137" s="150"/>
      <c r="B137" s="150"/>
      <c r="C137" s="144"/>
      <c r="D137" s="141"/>
      <c r="E137" s="141"/>
      <c r="F137" s="146"/>
      <c r="G137" s="53" t="s">
        <v>163</v>
      </c>
      <c r="H137" s="53" t="s">
        <v>18</v>
      </c>
      <c r="I137" s="53" t="s">
        <v>162</v>
      </c>
      <c r="J137" s="53" t="s">
        <v>164</v>
      </c>
      <c r="K137" s="53" t="s">
        <v>19</v>
      </c>
      <c r="L137" s="53" t="s">
        <v>436</v>
      </c>
      <c r="M137" s="53" t="s">
        <v>165</v>
      </c>
      <c r="N137" s="53" t="s">
        <v>305</v>
      </c>
    </row>
    <row r="138" spans="1:14" s="55" customFormat="1" ht="10.5" customHeight="1">
      <c r="A138" s="54">
        <v>1</v>
      </c>
      <c r="B138" s="54">
        <v>2</v>
      </c>
      <c r="C138" s="54">
        <v>3</v>
      </c>
      <c r="D138" s="54">
        <v>4</v>
      </c>
      <c r="E138" s="54">
        <v>5</v>
      </c>
      <c r="F138" s="54">
        <v>6</v>
      </c>
      <c r="G138" s="54">
        <v>7</v>
      </c>
      <c r="H138" s="54">
        <v>8</v>
      </c>
      <c r="I138" s="54">
        <v>9</v>
      </c>
      <c r="J138" s="54">
        <v>10</v>
      </c>
      <c r="K138" s="54">
        <v>11</v>
      </c>
      <c r="L138" s="54">
        <v>12</v>
      </c>
      <c r="M138" s="54">
        <v>13</v>
      </c>
      <c r="N138" s="54">
        <v>14</v>
      </c>
    </row>
    <row r="139" spans="1:14" s="11" customFormat="1" ht="24" customHeight="1">
      <c r="A139" s="104" t="s">
        <v>481</v>
      </c>
      <c r="B139" s="147" t="s">
        <v>499</v>
      </c>
      <c r="C139" s="148"/>
      <c r="D139" s="14">
        <f>D140</f>
        <v>375000</v>
      </c>
      <c r="E139" s="14">
        <f>E140</f>
        <v>0</v>
      </c>
      <c r="F139" s="121">
        <f t="shared" si="71"/>
        <v>375000</v>
      </c>
      <c r="G139" s="14">
        <f aca="true" t="shared" si="77" ref="G139:N139">G140</f>
        <v>375000</v>
      </c>
      <c r="H139" s="14">
        <f t="shared" si="77"/>
        <v>0</v>
      </c>
      <c r="I139" s="14">
        <f t="shared" si="77"/>
        <v>0</v>
      </c>
      <c r="J139" s="14">
        <f t="shared" si="77"/>
        <v>0</v>
      </c>
      <c r="K139" s="14">
        <f t="shared" si="77"/>
        <v>0</v>
      </c>
      <c r="L139" s="14">
        <f t="shared" si="77"/>
        <v>0</v>
      </c>
      <c r="M139" s="14">
        <f t="shared" si="77"/>
        <v>0</v>
      </c>
      <c r="N139" s="14">
        <f t="shared" si="77"/>
        <v>0</v>
      </c>
    </row>
    <row r="140" spans="1:14" s="11" customFormat="1" ht="18" customHeight="1">
      <c r="A140" s="106" t="s">
        <v>1</v>
      </c>
      <c r="B140" s="61">
        <v>42</v>
      </c>
      <c r="C140" s="62" t="s">
        <v>407</v>
      </c>
      <c r="D140" s="63">
        <f>D141</f>
        <v>375000</v>
      </c>
      <c r="E140" s="63">
        <f>E141</f>
        <v>0</v>
      </c>
      <c r="F140" s="63">
        <f t="shared" si="71"/>
        <v>375000</v>
      </c>
      <c r="G140" s="63">
        <f aca="true" t="shared" si="78" ref="G140:N140">G141</f>
        <v>375000</v>
      </c>
      <c r="H140" s="63">
        <f t="shared" si="78"/>
        <v>0</v>
      </c>
      <c r="I140" s="63">
        <f t="shared" si="78"/>
        <v>0</v>
      </c>
      <c r="J140" s="63">
        <f t="shared" si="78"/>
        <v>0</v>
      </c>
      <c r="K140" s="63">
        <f t="shared" si="78"/>
        <v>0</v>
      </c>
      <c r="L140" s="63">
        <f t="shared" si="78"/>
        <v>0</v>
      </c>
      <c r="M140" s="63">
        <f t="shared" si="78"/>
        <v>0</v>
      </c>
      <c r="N140" s="63">
        <f t="shared" si="78"/>
        <v>0</v>
      </c>
    </row>
    <row r="141" spans="1:14" s="98" customFormat="1" ht="14.25" customHeight="1">
      <c r="A141" s="107" t="s">
        <v>1</v>
      </c>
      <c r="B141" s="95">
        <v>426</v>
      </c>
      <c r="C141" s="96" t="s">
        <v>408</v>
      </c>
      <c r="D141" s="59">
        <v>375000</v>
      </c>
      <c r="E141" s="59">
        <f>F141-D141</f>
        <v>0</v>
      </c>
      <c r="F141" s="59">
        <f t="shared" si="71"/>
        <v>375000</v>
      </c>
      <c r="G141" s="59">
        <v>375000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</row>
    <row r="142" spans="1:14" s="11" customFormat="1" ht="27.75" customHeight="1">
      <c r="A142" s="113"/>
      <c r="B142" s="155" t="s">
        <v>648</v>
      </c>
      <c r="C142" s="152"/>
      <c r="D142" s="15">
        <f>D143+D146+D149+D154</f>
        <v>1200000</v>
      </c>
      <c r="E142" s="15">
        <f>E143+E146+E149+E154</f>
        <v>0</v>
      </c>
      <c r="F142" s="15">
        <f aca="true" t="shared" si="79" ref="F142:F148">SUM(G142:N142)</f>
        <v>1200000</v>
      </c>
      <c r="G142" s="15">
        <f aca="true" t="shared" si="80" ref="G142:N142">G143+G146+G149+G154</f>
        <v>420000</v>
      </c>
      <c r="H142" s="15">
        <f t="shared" si="80"/>
        <v>0</v>
      </c>
      <c r="I142" s="15">
        <f t="shared" si="80"/>
        <v>70000</v>
      </c>
      <c r="J142" s="15">
        <f t="shared" si="80"/>
        <v>100000</v>
      </c>
      <c r="K142" s="15">
        <f t="shared" si="80"/>
        <v>0</v>
      </c>
      <c r="L142" s="15">
        <f t="shared" si="80"/>
        <v>50000</v>
      </c>
      <c r="M142" s="15">
        <f t="shared" si="80"/>
        <v>0</v>
      </c>
      <c r="N142" s="15">
        <f t="shared" si="80"/>
        <v>560000</v>
      </c>
    </row>
    <row r="143" spans="1:14" s="11" customFormat="1" ht="24" customHeight="1">
      <c r="A143" s="104" t="s">
        <v>67</v>
      </c>
      <c r="B143" s="147" t="s">
        <v>500</v>
      </c>
      <c r="C143" s="148"/>
      <c r="D143" s="14">
        <f>D144</f>
        <v>550000</v>
      </c>
      <c r="E143" s="14">
        <f>E144</f>
        <v>0</v>
      </c>
      <c r="F143" s="121">
        <f t="shared" si="79"/>
        <v>550000</v>
      </c>
      <c r="G143" s="14">
        <f aca="true" t="shared" si="81" ref="G143:N143">G144</f>
        <v>170000</v>
      </c>
      <c r="H143" s="14">
        <f t="shared" si="81"/>
        <v>0</v>
      </c>
      <c r="I143" s="14">
        <f t="shared" si="81"/>
        <v>70000</v>
      </c>
      <c r="J143" s="14">
        <f t="shared" si="81"/>
        <v>100000</v>
      </c>
      <c r="K143" s="14">
        <f t="shared" si="81"/>
        <v>0</v>
      </c>
      <c r="L143" s="14">
        <f t="shared" si="81"/>
        <v>0</v>
      </c>
      <c r="M143" s="14">
        <f t="shared" si="81"/>
        <v>0</v>
      </c>
      <c r="N143" s="14">
        <f t="shared" si="81"/>
        <v>210000</v>
      </c>
    </row>
    <row r="144" spans="1:14" s="11" customFormat="1" ht="18" customHeight="1">
      <c r="A144" s="106"/>
      <c r="B144" s="61">
        <v>32</v>
      </c>
      <c r="C144" s="62" t="s">
        <v>10</v>
      </c>
      <c r="D144" s="63">
        <f>D145</f>
        <v>550000</v>
      </c>
      <c r="E144" s="63">
        <f>E145</f>
        <v>0</v>
      </c>
      <c r="F144" s="63">
        <f t="shared" si="79"/>
        <v>550000</v>
      </c>
      <c r="G144" s="63">
        <f aca="true" t="shared" si="82" ref="G144:N144">G145</f>
        <v>170000</v>
      </c>
      <c r="H144" s="63">
        <f t="shared" si="82"/>
        <v>0</v>
      </c>
      <c r="I144" s="63">
        <f t="shared" si="82"/>
        <v>70000</v>
      </c>
      <c r="J144" s="63">
        <f t="shared" si="82"/>
        <v>100000</v>
      </c>
      <c r="K144" s="63">
        <f t="shared" si="82"/>
        <v>0</v>
      </c>
      <c r="L144" s="63">
        <f t="shared" si="82"/>
        <v>0</v>
      </c>
      <c r="M144" s="63">
        <f t="shared" si="82"/>
        <v>0</v>
      </c>
      <c r="N144" s="63">
        <f t="shared" si="82"/>
        <v>210000</v>
      </c>
    </row>
    <row r="145" spans="1:14" s="98" customFormat="1" ht="14.25" customHeight="1">
      <c r="A145" s="107"/>
      <c r="B145" s="95">
        <v>323</v>
      </c>
      <c r="C145" s="96" t="s">
        <v>392</v>
      </c>
      <c r="D145" s="59">
        <v>550000</v>
      </c>
      <c r="E145" s="59">
        <f>F145-D145</f>
        <v>0</v>
      </c>
      <c r="F145" s="59">
        <f t="shared" si="79"/>
        <v>550000</v>
      </c>
      <c r="G145" s="59">
        <v>170000</v>
      </c>
      <c r="H145" s="59">
        <v>0</v>
      </c>
      <c r="I145" s="59">
        <v>70000</v>
      </c>
      <c r="J145" s="59">
        <v>100000</v>
      </c>
      <c r="K145" s="59">
        <v>0</v>
      </c>
      <c r="L145" s="59">
        <v>0</v>
      </c>
      <c r="M145" s="59">
        <v>0</v>
      </c>
      <c r="N145" s="59">
        <v>210000</v>
      </c>
    </row>
    <row r="146" spans="1:14" s="11" customFormat="1" ht="24" customHeight="1">
      <c r="A146" s="104" t="s">
        <v>67</v>
      </c>
      <c r="B146" s="147" t="s">
        <v>649</v>
      </c>
      <c r="C146" s="148"/>
      <c r="D146" s="14">
        <f>D147</f>
        <v>250000</v>
      </c>
      <c r="E146" s="14">
        <f>E147</f>
        <v>0</v>
      </c>
      <c r="F146" s="121">
        <f t="shared" si="79"/>
        <v>250000</v>
      </c>
      <c r="G146" s="14">
        <f aca="true" t="shared" si="83" ref="G146:N146">G147</f>
        <v>100000</v>
      </c>
      <c r="H146" s="14">
        <f t="shared" si="83"/>
        <v>0</v>
      </c>
      <c r="I146" s="14">
        <f t="shared" si="83"/>
        <v>0</v>
      </c>
      <c r="J146" s="14">
        <f t="shared" si="83"/>
        <v>0</v>
      </c>
      <c r="K146" s="14">
        <f t="shared" si="83"/>
        <v>0</v>
      </c>
      <c r="L146" s="14">
        <f t="shared" si="83"/>
        <v>0</v>
      </c>
      <c r="M146" s="14">
        <f t="shared" si="83"/>
        <v>0</v>
      </c>
      <c r="N146" s="14">
        <f t="shared" si="83"/>
        <v>150000</v>
      </c>
    </row>
    <row r="147" spans="1:14" s="11" customFormat="1" ht="18" customHeight="1">
      <c r="A147" s="106" t="s">
        <v>1</v>
      </c>
      <c r="B147" s="61">
        <v>42</v>
      </c>
      <c r="C147" s="62" t="s">
        <v>407</v>
      </c>
      <c r="D147" s="63">
        <f>D148</f>
        <v>250000</v>
      </c>
      <c r="E147" s="63">
        <f>E148</f>
        <v>0</v>
      </c>
      <c r="F147" s="63">
        <f t="shared" si="79"/>
        <v>250000</v>
      </c>
      <c r="G147" s="63">
        <f aca="true" t="shared" si="84" ref="G147:N147">G148</f>
        <v>100000</v>
      </c>
      <c r="H147" s="63">
        <f t="shared" si="84"/>
        <v>0</v>
      </c>
      <c r="I147" s="63">
        <f t="shared" si="84"/>
        <v>0</v>
      </c>
      <c r="J147" s="63">
        <f t="shared" si="84"/>
        <v>0</v>
      </c>
      <c r="K147" s="63">
        <f t="shared" si="84"/>
        <v>0</v>
      </c>
      <c r="L147" s="63">
        <f t="shared" si="84"/>
        <v>0</v>
      </c>
      <c r="M147" s="63">
        <f t="shared" si="84"/>
        <v>0</v>
      </c>
      <c r="N147" s="63">
        <f t="shared" si="84"/>
        <v>150000</v>
      </c>
    </row>
    <row r="148" spans="1:14" s="98" customFormat="1" ht="15" customHeight="1">
      <c r="A148" s="107" t="s">
        <v>1</v>
      </c>
      <c r="B148" s="95">
        <v>426</v>
      </c>
      <c r="C148" s="96" t="s">
        <v>408</v>
      </c>
      <c r="D148" s="59">
        <v>250000</v>
      </c>
      <c r="E148" s="59">
        <f>F148-D148</f>
        <v>0</v>
      </c>
      <c r="F148" s="59">
        <f t="shared" si="79"/>
        <v>250000</v>
      </c>
      <c r="G148" s="59">
        <v>100000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150000</v>
      </c>
    </row>
    <row r="149" spans="1:14" s="11" customFormat="1" ht="24" customHeight="1">
      <c r="A149" s="104" t="s">
        <v>67</v>
      </c>
      <c r="B149" s="154" t="s">
        <v>650</v>
      </c>
      <c r="C149" s="148"/>
      <c r="D149" s="14">
        <f>D150+D152</f>
        <v>250000</v>
      </c>
      <c r="E149" s="14">
        <f>E150+E152</f>
        <v>0</v>
      </c>
      <c r="F149" s="121">
        <f aca="true" t="shared" si="85" ref="F149:F160">SUM(G149:N149)</f>
        <v>250000</v>
      </c>
      <c r="G149" s="14">
        <f aca="true" t="shared" si="86" ref="G149:N149">G150+G152</f>
        <v>0</v>
      </c>
      <c r="H149" s="14">
        <f t="shared" si="86"/>
        <v>0</v>
      </c>
      <c r="I149" s="14">
        <f t="shared" si="86"/>
        <v>0</v>
      </c>
      <c r="J149" s="14">
        <f t="shared" si="86"/>
        <v>0</v>
      </c>
      <c r="K149" s="14">
        <f t="shared" si="86"/>
        <v>0</v>
      </c>
      <c r="L149" s="14">
        <f t="shared" si="86"/>
        <v>50000</v>
      </c>
      <c r="M149" s="14">
        <f t="shared" si="86"/>
        <v>0</v>
      </c>
      <c r="N149" s="14">
        <f t="shared" si="86"/>
        <v>200000</v>
      </c>
    </row>
    <row r="150" spans="1:14" s="11" customFormat="1" ht="18" customHeight="1">
      <c r="A150" s="106"/>
      <c r="B150" s="61">
        <v>41</v>
      </c>
      <c r="C150" s="62" t="s">
        <v>402</v>
      </c>
      <c r="D150" s="63">
        <f>D151</f>
        <v>150000</v>
      </c>
      <c r="E150" s="63">
        <f>E151</f>
        <v>0</v>
      </c>
      <c r="F150" s="63">
        <f t="shared" si="85"/>
        <v>150000</v>
      </c>
      <c r="G150" s="63">
        <f aca="true" t="shared" si="87" ref="G150:N150">G151</f>
        <v>0</v>
      </c>
      <c r="H150" s="63">
        <f t="shared" si="87"/>
        <v>0</v>
      </c>
      <c r="I150" s="63">
        <f t="shared" si="87"/>
        <v>0</v>
      </c>
      <c r="J150" s="63">
        <f t="shared" si="87"/>
        <v>0</v>
      </c>
      <c r="K150" s="63">
        <f t="shared" si="87"/>
        <v>0</v>
      </c>
      <c r="L150" s="63">
        <f t="shared" si="87"/>
        <v>50000</v>
      </c>
      <c r="M150" s="63">
        <f t="shared" si="87"/>
        <v>0</v>
      </c>
      <c r="N150" s="63">
        <f t="shared" si="87"/>
        <v>100000</v>
      </c>
    </row>
    <row r="151" spans="1:14" s="98" customFormat="1" ht="14.25" customHeight="1">
      <c r="A151" s="107"/>
      <c r="B151" s="95">
        <v>411</v>
      </c>
      <c r="C151" s="96" t="s">
        <v>403</v>
      </c>
      <c r="D151" s="59">
        <v>150000</v>
      </c>
      <c r="E151" s="59">
        <f>F151-D151</f>
        <v>0</v>
      </c>
      <c r="F151" s="59">
        <f t="shared" si="85"/>
        <v>150000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50000</v>
      </c>
      <c r="M151" s="59">
        <v>0</v>
      </c>
      <c r="N151" s="59">
        <v>100000</v>
      </c>
    </row>
    <row r="152" spans="1:14" s="11" customFormat="1" ht="18" customHeight="1">
      <c r="A152" s="106" t="s">
        <v>1</v>
      </c>
      <c r="B152" s="61">
        <v>42</v>
      </c>
      <c r="C152" s="62" t="s">
        <v>407</v>
      </c>
      <c r="D152" s="63">
        <f>D153</f>
        <v>100000</v>
      </c>
      <c r="E152" s="63">
        <f>E153</f>
        <v>0</v>
      </c>
      <c r="F152" s="63">
        <f t="shared" si="85"/>
        <v>100000</v>
      </c>
      <c r="G152" s="63">
        <f aca="true" t="shared" si="88" ref="G152:N152">G153</f>
        <v>0</v>
      </c>
      <c r="H152" s="63">
        <f t="shared" si="88"/>
        <v>0</v>
      </c>
      <c r="I152" s="63">
        <f t="shared" si="88"/>
        <v>0</v>
      </c>
      <c r="J152" s="63">
        <f t="shared" si="88"/>
        <v>0</v>
      </c>
      <c r="K152" s="63">
        <f t="shared" si="88"/>
        <v>0</v>
      </c>
      <c r="L152" s="63">
        <f t="shared" si="88"/>
        <v>0</v>
      </c>
      <c r="M152" s="63">
        <f t="shared" si="88"/>
        <v>0</v>
      </c>
      <c r="N152" s="63">
        <f t="shared" si="88"/>
        <v>100000</v>
      </c>
    </row>
    <row r="153" spans="1:14" s="98" customFormat="1" ht="14.25" customHeight="1">
      <c r="A153" s="107" t="s">
        <v>1</v>
      </c>
      <c r="B153" s="95" t="s">
        <v>97</v>
      </c>
      <c r="C153" s="96" t="s">
        <v>405</v>
      </c>
      <c r="D153" s="59">
        <v>100000</v>
      </c>
      <c r="E153" s="59">
        <f>F153-D153</f>
        <v>0</v>
      </c>
      <c r="F153" s="59">
        <f t="shared" si="85"/>
        <v>100000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100000</v>
      </c>
    </row>
    <row r="154" spans="1:14" s="11" customFormat="1" ht="24" customHeight="1">
      <c r="A154" s="104" t="s">
        <v>67</v>
      </c>
      <c r="B154" s="147" t="s">
        <v>651</v>
      </c>
      <c r="C154" s="148"/>
      <c r="D154" s="14">
        <f>D155</f>
        <v>150000</v>
      </c>
      <c r="E154" s="14">
        <f>E155</f>
        <v>0</v>
      </c>
      <c r="F154" s="121">
        <f t="shared" si="85"/>
        <v>150000</v>
      </c>
      <c r="G154" s="14">
        <f aca="true" t="shared" si="89" ref="G154:N154">G155</f>
        <v>150000</v>
      </c>
      <c r="H154" s="14">
        <f t="shared" si="89"/>
        <v>0</v>
      </c>
      <c r="I154" s="14">
        <f t="shared" si="89"/>
        <v>0</v>
      </c>
      <c r="J154" s="14">
        <f t="shared" si="89"/>
        <v>0</v>
      </c>
      <c r="K154" s="14">
        <f t="shared" si="89"/>
        <v>0</v>
      </c>
      <c r="L154" s="14">
        <f t="shared" si="89"/>
        <v>0</v>
      </c>
      <c r="M154" s="14">
        <f t="shared" si="89"/>
        <v>0</v>
      </c>
      <c r="N154" s="14">
        <f t="shared" si="89"/>
        <v>0</v>
      </c>
    </row>
    <row r="155" spans="1:14" s="11" customFormat="1" ht="18" customHeight="1">
      <c r="A155" s="106"/>
      <c r="B155" s="61">
        <v>32</v>
      </c>
      <c r="C155" s="62" t="s">
        <v>10</v>
      </c>
      <c r="D155" s="63">
        <f>D156</f>
        <v>150000</v>
      </c>
      <c r="E155" s="63">
        <f>E156</f>
        <v>0</v>
      </c>
      <c r="F155" s="63">
        <f t="shared" si="85"/>
        <v>150000</v>
      </c>
      <c r="G155" s="63">
        <f aca="true" t="shared" si="90" ref="G155:N155">G156</f>
        <v>150000</v>
      </c>
      <c r="H155" s="63">
        <f t="shared" si="90"/>
        <v>0</v>
      </c>
      <c r="I155" s="63">
        <f t="shared" si="90"/>
        <v>0</v>
      </c>
      <c r="J155" s="63">
        <f t="shared" si="90"/>
        <v>0</v>
      </c>
      <c r="K155" s="63">
        <f t="shared" si="90"/>
        <v>0</v>
      </c>
      <c r="L155" s="63">
        <f t="shared" si="90"/>
        <v>0</v>
      </c>
      <c r="M155" s="63">
        <f t="shared" si="90"/>
        <v>0</v>
      </c>
      <c r="N155" s="63">
        <f t="shared" si="90"/>
        <v>0</v>
      </c>
    </row>
    <row r="156" spans="1:14" s="98" customFormat="1" ht="14.25" customHeight="1">
      <c r="A156" s="107"/>
      <c r="B156" s="95">
        <v>323</v>
      </c>
      <c r="C156" s="96" t="s">
        <v>392</v>
      </c>
      <c r="D156" s="59">
        <v>150000</v>
      </c>
      <c r="E156" s="59">
        <f>F156-D156</f>
        <v>0</v>
      </c>
      <c r="F156" s="59">
        <f t="shared" si="85"/>
        <v>150000</v>
      </c>
      <c r="G156" s="59">
        <v>150000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</row>
    <row r="157" spans="1:14" s="11" customFormat="1" ht="27.75" customHeight="1">
      <c r="A157" s="113"/>
      <c r="B157" s="155" t="s">
        <v>652</v>
      </c>
      <c r="C157" s="152"/>
      <c r="D157" s="15">
        <f aca="true" t="shared" si="91" ref="D157:N158">D158</f>
        <v>100000</v>
      </c>
      <c r="E157" s="15">
        <f t="shared" si="91"/>
        <v>0</v>
      </c>
      <c r="F157" s="15">
        <f t="shared" si="85"/>
        <v>100000</v>
      </c>
      <c r="G157" s="15">
        <f t="shared" si="91"/>
        <v>100000</v>
      </c>
      <c r="H157" s="15">
        <f t="shared" si="91"/>
        <v>0</v>
      </c>
      <c r="I157" s="15">
        <f t="shared" si="91"/>
        <v>0</v>
      </c>
      <c r="J157" s="15">
        <f t="shared" si="91"/>
        <v>0</v>
      </c>
      <c r="K157" s="15">
        <f t="shared" si="91"/>
        <v>0</v>
      </c>
      <c r="L157" s="15">
        <f t="shared" si="91"/>
        <v>0</v>
      </c>
      <c r="M157" s="15">
        <f t="shared" si="91"/>
        <v>0</v>
      </c>
      <c r="N157" s="15">
        <f t="shared" si="91"/>
        <v>0</v>
      </c>
    </row>
    <row r="158" spans="1:14" s="11" customFormat="1" ht="25.5" customHeight="1">
      <c r="A158" s="104" t="s">
        <v>68</v>
      </c>
      <c r="B158" s="154" t="s">
        <v>502</v>
      </c>
      <c r="C158" s="148"/>
      <c r="D158" s="14">
        <f>D159</f>
        <v>100000</v>
      </c>
      <c r="E158" s="14">
        <f>E159</f>
        <v>0</v>
      </c>
      <c r="F158" s="121">
        <f t="shared" si="85"/>
        <v>100000</v>
      </c>
      <c r="G158" s="14">
        <f t="shared" si="91"/>
        <v>100000</v>
      </c>
      <c r="H158" s="14">
        <f t="shared" si="91"/>
        <v>0</v>
      </c>
      <c r="I158" s="14">
        <f t="shared" si="91"/>
        <v>0</v>
      </c>
      <c r="J158" s="14">
        <f t="shared" si="91"/>
        <v>0</v>
      </c>
      <c r="K158" s="14">
        <f t="shared" si="91"/>
        <v>0</v>
      </c>
      <c r="L158" s="14">
        <f t="shared" si="91"/>
        <v>0</v>
      </c>
      <c r="M158" s="14">
        <f t="shared" si="91"/>
        <v>0</v>
      </c>
      <c r="N158" s="14">
        <f t="shared" si="91"/>
        <v>0</v>
      </c>
    </row>
    <row r="159" spans="1:14" s="11" customFormat="1" ht="18" customHeight="1">
      <c r="A159" s="106" t="s">
        <v>1</v>
      </c>
      <c r="B159" s="61">
        <v>38</v>
      </c>
      <c r="C159" s="62" t="s">
        <v>397</v>
      </c>
      <c r="D159" s="63">
        <f>D160</f>
        <v>100000</v>
      </c>
      <c r="E159" s="63">
        <f>E160</f>
        <v>0</v>
      </c>
      <c r="F159" s="63">
        <f t="shared" si="85"/>
        <v>100000</v>
      </c>
      <c r="G159" s="63">
        <f aca="true" t="shared" si="92" ref="G159:N159">G160</f>
        <v>100000</v>
      </c>
      <c r="H159" s="63">
        <f t="shared" si="92"/>
        <v>0</v>
      </c>
      <c r="I159" s="63">
        <f t="shared" si="92"/>
        <v>0</v>
      </c>
      <c r="J159" s="63">
        <f t="shared" si="92"/>
        <v>0</v>
      </c>
      <c r="K159" s="63">
        <f t="shared" si="92"/>
        <v>0</v>
      </c>
      <c r="L159" s="63">
        <f t="shared" si="92"/>
        <v>0</v>
      </c>
      <c r="M159" s="63">
        <f t="shared" si="92"/>
        <v>0</v>
      </c>
      <c r="N159" s="63">
        <f t="shared" si="92"/>
        <v>0</v>
      </c>
    </row>
    <row r="160" spans="1:14" s="98" customFormat="1" ht="14.25" customHeight="1">
      <c r="A160" s="107"/>
      <c r="B160" s="95">
        <v>386</v>
      </c>
      <c r="C160" s="96" t="s">
        <v>406</v>
      </c>
      <c r="D160" s="59">
        <v>100000</v>
      </c>
      <c r="E160" s="59">
        <f>F160-D160</f>
        <v>0</v>
      </c>
      <c r="F160" s="59">
        <f t="shared" si="85"/>
        <v>100000</v>
      </c>
      <c r="G160" s="59">
        <v>100000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</row>
    <row r="161" spans="1:14" s="11" customFormat="1" ht="27.75" customHeight="1">
      <c r="A161" s="113"/>
      <c r="B161" s="155" t="s">
        <v>653</v>
      </c>
      <c r="C161" s="152"/>
      <c r="D161" s="15">
        <f>D162+D166</f>
        <v>2090000</v>
      </c>
      <c r="E161" s="15">
        <f>E162+E166</f>
        <v>0</v>
      </c>
      <c r="F161" s="15">
        <f aca="true" t="shared" si="93" ref="F161:F183">SUM(G161:N161)</f>
        <v>2090000</v>
      </c>
      <c r="G161" s="15">
        <f aca="true" t="shared" si="94" ref="G161:N161">G162+G166</f>
        <v>0</v>
      </c>
      <c r="H161" s="15">
        <f t="shared" si="94"/>
        <v>0</v>
      </c>
      <c r="I161" s="15">
        <f t="shared" si="94"/>
        <v>1770000</v>
      </c>
      <c r="J161" s="15">
        <f t="shared" si="94"/>
        <v>200000</v>
      </c>
      <c r="K161" s="15">
        <f t="shared" si="94"/>
        <v>0</v>
      </c>
      <c r="L161" s="15">
        <f t="shared" si="94"/>
        <v>20000</v>
      </c>
      <c r="M161" s="15">
        <f t="shared" si="94"/>
        <v>0</v>
      </c>
      <c r="N161" s="15">
        <f t="shared" si="94"/>
        <v>100000</v>
      </c>
    </row>
    <row r="162" spans="1:14" s="11" customFormat="1" ht="24" customHeight="1">
      <c r="A162" s="104" t="s">
        <v>69</v>
      </c>
      <c r="B162" s="147" t="s">
        <v>654</v>
      </c>
      <c r="C162" s="148"/>
      <c r="D162" s="14">
        <f>D163</f>
        <v>890000</v>
      </c>
      <c r="E162" s="14">
        <f>E163</f>
        <v>0</v>
      </c>
      <c r="F162" s="121">
        <f t="shared" si="93"/>
        <v>890000</v>
      </c>
      <c r="G162" s="14">
        <f aca="true" t="shared" si="95" ref="G162:N162">G163</f>
        <v>0</v>
      </c>
      <c r="H162" s="14">
        <f t="shared" si="95"/>
        <v>0</v>
      </c>
      <c r="I162" s="14">
        <f t="shared" si="95"/>
        <v>890000</v>
      </c>
      <c r="J162" s="14">
        <f t="shared" si="95"/>
        <v>0</v>
      </c>
      <c r="K162" s="14">
        <f t="shared" si="95"/>
        <v>0</v>
      </c>
      <c r="L162" s="14">
        <f t="shared" si="95"/>
        <v>0</v>
      </c>
      <c r="M162" s="14">
        <f t="shared" si="95"/>
        <v>0</v>
      </c>
      <c r="N162" s="14">
        <f t="shared" si="95"/>
        <v>0</v>
      </c>
    </row>
    <row r="163" spans="1:14" s="11" customFormat="1" ht="18" customHeight="1">
      <c r="A163" s="106" t="s">
        <v>2</v>
      </c>
      <c r="B163" s="61">
        <v>32</v>
      </c>
      <c r="C163" s="62" t="s">
        <v>10</v>
      </c>
      <c r="D163" s="63">
        <f>D164+D165</f>
        <v>890000</v>
      </c>
      <c r="E163" s="63">
        <f>E164+E165</f>
        <v>0</v>
      </c>
      <c r="F163" s="63">
        <f t="shared" si="93"/>
        <v>890000</v>
      </c>
      <c r="G163" s="63">
        <f aca="true" t="shared" si="96" ref="G163:N163">G164+G165</f>
        <v>0</v>
      </c>
      <c r="H163" s="63">
        <f t="shared" si="96"/>
        <v>0</v>
      </c>
      <c r="I163" s="63">
        <f t="shared" si="96"/>
        <v>890000</v>
      </c>
      <c r="J163" s="63">
        <f t="shared" si="96"/>
        <v>0</v>
      </c>
      <c r="K163" s="63">
        <f t="shared" si="96"/>
        <v>0</v>
      </c>
      <c r="L163" s="63">
        <f t="shared" si="96"/>
        <v>0</v>
      </c>
      <c r="M163" s="63">
        <f>M164+M165</f>
        <v>0</v>
      </c>
      <c r="N163" s="63">
        <f t="shared" si="96"/>
        <v>0</v>
      </c>
    </row>
    <row r="164" spans="1:14" s="98" customFormat="1" ht="14.25" customHeight="1">
      <c r="A164" s="107"/>
      <c r="B164" s="95">
        <v>322</v>
      </c>
      <c r="C164" s="96" t="s">
        <v>386</v>
      </c>
      <c r="D164" s="59">
        <v>490000</v>
      </c>
      <c r="E164" s="59">
        <f>F164-D164</f>
        <v>0</v>
      </c>
      <c r="F164" s="59">
        <f t="shared" si="93"/>
        <v>490000</v>
      </c>
      <c r="G164" s="59">
        <v>0</v>
      </c>
      <c r="H164" s="59">
        <v>0</v>
      </c>
      <c r="I164" s="59">
        <v>490000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</row>
    <row r="165" spans="1:14" s="98" customFormat="1" ht="14.25" customHeight="1">
      <c r="A165" s="107"/>
      <c r="B165" s="95">
        <v>323</v>
      </c>
      <c r="C165" s="96" t="s">
        <v>392</v>
      </c>
      <c r="D165" s="59">
        <v>400000</v>
      </c>
      <c r="E165" s="14">
        <f>E166</f>
        <v>0</v>
      </c>
      <c r="F165" s="59">
        <f t="shared" si="93"/>
        <v>400000</v>
      </c>
      <c r="G165" s="59">
        <v>0</v>
      </c>
      <c r="H165" s="59">
        <v>0</v>
      </c>
      <c r="I165" s="59">
        <v>400000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</row>
    <row r="166" spans="1:14" s="11" customFormat="1" ht="24" customHeight="1">
      <c r="A166" s="104" t="s">
        <v>69</v>
      </c>
      <c r="B166" s="147" t="s">
        <v>503</v>
      </c>
      <c r="C166" s="148"/>
      <c r="D166" s="14">
        <f>D167</f>
        <v>1200000</v>
      </c>
      <c r="E166" s="14">
        <f>E167</f>
        <v>0</v>
      </c>
      <c r="F166" s="121">
        <f t="shared" si="93"/>
        <v>1200000</v>
      </c>
      <c r="G166" s="14">
        <f aca="true" t="shared" si="97" ref="G166:N166">G167</f>
        <v>0</v>
      </c>
      <c r="H166" s="14">
        <f t="shared" si="97"/>
        <v>0</v>
      </c>
      <c r="I166" s="14">
        <f t="shared" si="97"/>
        <v>880000</v>
      </c>
      <c r="J166" s="14">
        <f t="shared" si="97"/>
        <v>200000</v>
      </c>
      <c r="K166" s="14">
        <f t="shared" si="97"/>
        <v>0</v>
      </c>
      <c r="L166" s="14">
        <f t="shared" si="97"/>
        <v>20000</v>
      </c>
      <c r="M166" s="14">
        <f t="shared" si="97"/>
        <v>0</v>
      </c>
      <c r="N166" s="14">
        <f t="shared" si="97"/>
        <v>100000</v>
      </c>
    </row>
    <row r="167" spans="1:14" s="11" customFormat="1" ht="18" customHeight="1">
      <c r="A167" s="106" t="s">
        <v>1</v>
      </c>
      <c r="B167" s="61">
        <v>42</v>
      </c>
      <c r="C167" s="62" t="s">
        <v>404</v>
      </c>
      <c r="D167" s="63">
        <f>D168</f>
        <v>1200000</v>
      </c>
      <c r="E167" s="63">
        <f>E168</f>
        <v>0</v>
      </c>
      <c r="F167" s="63">
        <f t="shared" si="93"/>
        <v>1200000</v>
      </c>
      <c r="G167" s="63">
        <f aca="true" t="shared" si="98" ref="G167:N167">G168</f>
        <v>0</v>
      </c>
      <c r="H167" s="63">
        <f t="shared" si="98"/>
        <v>0</v>
      </c>
      <c r="I167" s="63">
        <f t="shared" si="98"/>
        <v>880000</v>
      </c>
      <c r="J167" s="63">
        <f t="shared" si="98"/>
        <v>200000</v>
      </c>
      <c r="K167" s="63">
        <f t="shared" si="98"/>
        <v>0</v>
      </c>
      <c r="L167" s="63">
        <f t="shared" si="98"/>
        <v>20000</v>
      </c>
      <c r="M167" s="63">
        <f t="shared" si="98"/>
        <v>0</v>
      </c>
      <c r="N167" s="63">
        <f t="shared" si="98"/>
        <v>100000</v>
      </c>
    </row>
    <row r="168" spans="1:14" s="98" customFormat="1" ht="14.25" customHeight="1">
      <c r="A168" s="107" t="s">
        <v>1</v>
      </c>
      <c r="B168" s="95" t="s">
        <v>97</v>
      </c>
      <c r="C168" s="96" t="s">
        <v>405</v>
      </c>
      <c r="D168" s="59">
        <v>1200000</v>
      </c>
      <c r="E168" s="59">
        <f>F168-D168</f>
        <v>0</v>
      </c>
      <c r="F168" s="59">
        <f t="shared" si="93"/>
        <v>1200000</v>
      </c>
      <c r="G168" s="59">
        <v>0</v>
      </c>
      <c r="H168" s="59">
        <v>0</v>
      </c>
      <c r="I168" s="59">
        <v>880000</v>
      </c>
      <c r="J168" s="59">
        <v>200000</v>
      </c>
      <c r="K168" s="59">
        <v>0</v>
      </c>
      <c r="L168" s="59">
        <v>20000</v>
      </c>
      <c r="M168" s="59">
        <v>0</v>
      </c>
      <c r="N168" s="59">
        <v>100000</v>
      </c>
    </row>
    <row r="169" ht="8.25" customHeight="1"/>
    <row r="170" spans="1:14" s="55" customFormat="1" ht="15" customHeight="1">
      <c r="A170" s="149" t="s">
        <v>17</v>
      </c>
      <c r="B170" s="149" t="s">
        <v>233</v>
      </c>
      <c r="C170" s="143" t="s">
        <v>25</v>
      </c>
      <c r="D170" s="142" t="s">
        <v>617</v>
      </c>
      <c r="E170" s="142" t="s">
        <v>615</v>
      </c>
      <c r="F170" s="145" t="s">
        <v>618</v>
      </c>
      <c r="G170" s="141" t="s">
        <v>480</v>
      </c>
      <c r="H170" s="141"/>
      <c r="I170" s="141"/>
      <c r="J170" s="141"/>
      <c r="K170" s="141"/>
      <c r="L170" s="141"/>
      <c r="M170" s="141"/>
      <c r="N170" s="141"/>
    </row>
    <row r="171" spans="1:14" s="55" customFormat="1" ht="35.25" customHeight="1">
      <c r="A171" s="150"/>
      <c r="B171" s="150"/>
      <c r="C171" s="144"/>
      <c r="D171" s="141"/>
      <c r="E171" s="141"/>
      <c r="F171" s="146"/>
      <c r="G171" s="53" t="s">
        <v>163</v>
      </c>
      <c r="H171" s="53" t="s">
        <v>18</v>
      </c>
      <c r="I171" s="53" t="s">
        <v>162</v>
      </c>
      <c r="J171" s="53" t="s">
        <v>164</v>
      </c>
      <c r="K171" s="53" t="s">
        <v>19</v>
      </c>
      <c r="L171" s="53" t="s">
        <v>436</v>
      </c>
      <c r="M171" s="53" t="s">
        <v>165</v>
      </c>
      <c r="N171" s="53" t="s">
        <v>305</v>
      </c>
    </row>
    <row r="172" spans="1:14" s="55" customFormat="1" ht="10.5" customHeight="1">
      <c r="A172" s="54">
        <v>1</v>
      </c>
      <c r="B172" s="54">
        <v>2</v>
      </c>
      <c r="C172" s="54">
        <v>3</v>
      </c>
      <c r="D172" s="54">
        <v>4</v>
      </c>
      <c r="E172" s="54">
        <v>5</v>
      </c>
      <c r="F172" s="54">
        <v>6</v>
      </c>
      <c r="G172" s="54">
        <v>7</v>
      </c>
      <c r="H172" s="54">
        <v>8</v>
      </c>
      <c r="I172" s="54">
        <v>9</v>
      </c>
      <c r="J172" s="54">
        <v>10</v>
      </c>
      <c r="K172" s="54">
        <v>11</v>
      </c>
      <c r="L172" s="54">
        <v>12</v>
      </c>
      <c r="M172" s="54">
        <v>13</v>
      </c>
      <c r="N172" s="54">
        <v>14</v>
      </c>
    </row>
    <row r="173" spans="1:14" s="11" customFormat="1" ht="27.75" customHeight="1">
      <c r="A173" s="113"/>
      <c r="B173" s="155" t="s">
        <v>655</v>
      </c>
      <c r="C173" s="152"/>
      <c r="D173" s="15">
        <f>D174+D178+D181+D186</f>
        <v>5530000</v>
      </c>
      <c r="E173" s="15">
        <f>E174+E178+E181+E186</f>
        <v>110000</v>
      </c>
      <c r="F173" s="15">
        <f t="shared" si="93"/>
        <v>5640000</v>
      </c>
      <c r="G173" s="15">
        <f aca="true" t="shared" si="99" ref="G173:N173">G174+G178+G181+G186</f>
        <v>1170000</v>
      </c>
      <c r="H173" s="15">
        <f t="shared" si="99"/>
        <v>0</v>
      </c>
      <c r="I173" s="15">
        <f t="shared" si="99"/>
        <v>3020000</v>
      </c>
      <c r="J173" s="15">
        <f t="shared" si="99"/>
        <v>600000</v>
      </c>
      <c r="K173" s="15">
        <f t="shared" si="99"/>
        <v>0</v>
      </c>
      <c r="L173" s="15">
        <f t="shared" si="99"/>
        <v>0</v>
      </c>
      <c r="M173" s="15">
        <f t="shared" si="99"/>
        <v>0</v>
      </c>
      <c r="N173" s="15">
        <f t="shared" si="99"/>
        <v>850000</v>
      </c>
    </row>
    <row r="174" spans="1:14" s="11" customFormat="1" ht="24" customHeight="1">
      <c r="A174" s="104" t="s">
        <v>70</v>
      </c>
      <c r="B174" s="156" t="s">
        <v>656</v>
      </c>
      <c r="C174" s="157"/>
      <c r="D174" s="14">
        <f>D175</f>
        <v>3160000</v>
      </c>
      <c r="E174" s="14">
        <f>E175</f>
        <v>110000</v>
      </c>
      <c r="F174" s="121">
        <f t="shared" si="93"/>
        <v>3270000</v>
      </c>
      <c r="G174" s="14">
        <f aca="true" t="shared" si="100" ref="G174:N174">G175</f>
        <v>900000</v>
      </c>
      <c r="H174" s="14">
        <f t="shared" si="100"/>
        <v>0</v>
      </c>
      <c r="I174" s="14">
        <f t="shared" si="100"/>
        <v>2070000</v>
      </c>
      <c r="J174" s="14">
        <f t="shared" si="100"/>
        <v>0</v>
      </c>
      <c r="K174" s="14">
        <f t="shared" si="100"/>
        <v>0</v>
      </c>
      <c r="L174" s="14">
        <f t="shared" si="100"/>
        <v>0</v>
      </c>
      <c r="M174" s="14">
        <f t="shared" si="100"/>
        <v>0</v>
      </c>
      <c r="N174" s="14">
        <f t="shared" si="100"/>
        <v>300000</v>
      </c>
    </row>
    <row r="175" spans="1:14" s="11" customFormat="1" ht="18" customHeight="1">
      <c r="A175" s="106"/>
      <c r="B175" s="61">
        <v>32</v>
      </c>
      <c r="C175" s="62" t="s">
        <v>10</v>
      </c>
      <c r="D175" s="63">
        <f>SUM(D176+D177)</f>
        <v>3160000</v>
      </c>
      <c r="E175" s="63">
        <f>SUM(E176+E177)</f>
        <v>110000</v>
      </c>
      <c r="F175" s="63">
        <f t="shared" si="93"/>
        <v>3270000</v>
      </c>
      <c r="G175" s="63">
        <f>SUM(G176+G177)</f>
        <v>900000</v>
      </c>
      <c r="H175" s="63">
        <f aca="true" t="shared" si="101" ref="H175:N175">H176+H177</f>
        <v>0</v>
      </c>
      <c r="I175" s="63">
        <f t="shared" si="101"/>
        <v>2070000</v>
      </c>
      <c r="J175" s="63">
        <f t="shared" si="101"/>
        <v>0</v>
      </c>
      <c r="K175" s="63">
        <f t="shared" si="101"/>
        <v>0</v>
      </c>
      <c r="L175" s="63">
        <f t="shared" si="101"/>
        <v>0</v>
      </c>
      <c r="M175" s="63">
        <f>M176+M177</f>
        <v>0</v>
      </c>
      <c r="N175" s="63">
        <f t="shared" si="101"/>
        <v>300000</v>
      </c>
    </row>
    <row r="176" spans="1:14" s="98" customFormat="1" ht="15" customHeight="1">
      <c r="A176" s="107"/>
      <c r="B176" s="95">
        <v>322</v>
      </c>
      <c r="C176" s="96" t="s">
        <v>386</v>
      </c>
      <c r="D176" s="59">
        <v>220000</v>
      </c>
      <c r="E176" s="59">
        <f>F176-D176</f>
        <v>50000</v>
      </c>
      <c r="F176" s="59">
        <f t="shared" si="93"/>
        <v>270000</v>
      </c>
      <c r="G176" s="59">
        <v>70000</v>
      </c>
      <c r="H176" s="59">
        <v>0</v>
      </c>
      <c r="I176" s="59">
        <v>200000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</row>
    <row r="177" spans="1:14" s="98" customFormat="1" ht="15" customHeight="1">
      <c r="A177" s="107"/>
      <c r="B177" s="95">
        <v>323</v>
      </c>
      <c r="C177" s="96" t="s">
        <v>392</v>
      </c>
      <c r="D177" s="59">
        <v>2940000</v>
      </c>
      <c r="E177" s="59">
        <f>F177-D177</f>
        <v>60000</v>
      </c>
      <c r="F177" s="59">
        <f t="shared" si="93"/>
        <v>3000000</v>
      </c>
      <c r="G177" s="59">
        <v>830000</v>
      </c>
      <c r="H177" s="59">
        <v>0</v>
      </c>
      <c r="I177" s="59">
        <v>1870000</v>
      </c>
      <c r="J177" s="59">
        <v>0</v>
      </c>
      <c r="K177" s="59">
        <v>0</v>
      </c>
      <c r="L177" s="59">
        <v>0</v>
      </c>
      <c r="M177" s="59">
        <v>0</v>
      </c>
      <c r="N177" s="59">
        <v>300000</v>
      </c>
    </row>
    <row r="178" spans="1:14" s="11" customFormat="1" ht="25.5" customHeight="1">
      <c r="A178" s="104" t="s">
        <v>70</v>
      </c>
      <c r="B178" s="154" t="s">
        <v>504</v>
      </c>
      <c r="C178" s="148"/>
      <c r="D178" s="14">
        <f>D179</f>
        <v>1000000</v>
      </c>
      <c r="E178" s="14">
        <f>E179</f>
        <v>0</v>
      </c>
      <c r="F178" s="121">
        <f t="shared" si="93"/>
        <v>1000000</v>
      </c>
      <c r="G178" s="14">
        <f aca="true" t="shared" si="102" ref="G178:N178">G179</f>
        <v>200000</v>
      </c>
      <c r="H178" s="14">
        <f t="shared" si="102"/>
        <v>0</v>
      </c>
      <c r="I178" s="14">
        <f t="shared" si="102"/>
        <v>0</v>
      </c>
      <c r="J178" s="14">
        <f t="shared" si="102"/>
        <v>600000</v>
      </c>
      <c r="K178" s="14">
        <f t="shared" si="102"/>
        <v>0</v>
      </c>
      <c r="L178" s="14">
        <f t="shared" si="102"/>
        <v>0</v>
      </c>
      <c r="M178" s="14">
        <f t="shared" si="102"/>
        <v>0</v>
      </c>
      <c r="N178" s="14">
        <f t="shared" si="102"/>
        <v>200000</v>
      </c>
    </row>
    <row r="179" spans="1:14" s="11" customFormat="1" ht="18" customHeight="1">
      <c r="A179" s="106"/>
      <c r="B179" s="61">
        <v>38</v>
      </c>
      <c r="C179" s="62" t="s">
        <v>397</v>
      </c>
      <c r="D179" s="63">
        <f>D180</f>
        <v>1000000</v>
      </c>
      <c r="E179" s="63">
        <f>E180</f>
        <v>0</v>
      </c>
      <c r="F179" s="63">
        <f t="shared" si="93"/>
        <v>1000000</v>
      </c>
      <c r="G179" s="63">
        <f>G180</f>
        <v>200000</v>
      </c>
      <c r="H179" s="63">
        <f aca="true" t="shared" si="103" ref="H179:N179">H180</f>
        <v>0</v>
      </c>
      <c r="I179" s="63">
        <f t="shared" si="103"/>
        <v>0</v>
      </c>
      <c r="J179" s="63">
        <f t="shared" si="103"/>
        <v>600000</v>
      </c>
      <c r="K179" s="63">
        <f t="shared" si="103"/>
        <v>0</v>
      </c>
      <c r="L179" s="63">
        <f t="shared" si="103"/>
        <v>0</v>
      </c>
      <c r="M179" s="63">
        <f t="shared" si="103"/>
        <v>0</v>
      </c>
      <c r="N179" s="63">
        <f t="shared" si="103"/>
        <v>200000</v>
      </c>
    </row>
    <row r="180" spans="1:14" s="98" customFormat="1" ht="15" customHeight="1">
      <c r="A180" s="107" t="s">
        <v>1</v>
      </c>
      <c r="B180" s="95">
        <v>386</v>
      </c>
      <c r="C180" s="96" t="s">
        <v>406</v>
      </c>
      <c r="D180" s="59">
        <v>1000000</v>
      </c>
      <c r="E180" s="59">
        <f>F180-D180</f>
        <v>0</v>
      </c>
      <c r="F180" s="59">
        <f t="shared" si="93"/>
        <v>1000000</v>
      </c>
      <c r="G180" s="59">
        <v>200000</v>
      </c>
      <c r="H180" s="59">
        <v>0</v>
      </c>
      <c r="I180" s="59">
        <v>0</v>
      </c>
      <c r="J180" s="59">
        <v>600000</v>
      </c>
      <c r="K180" s="59">
        <v>0</v>
      </c>
      <c r="L180" s="59">
        <v>0</v>
      </c>
      <c r="M180" s="59">
        <v>0</v>
      </c>
      <c r="N180" s="59">
        <v>200000</v>
      </c>
    </row>
    <row r="181" spans="1:14" s="11" customFormat="1" ht="24" customHeight="1">
      <c r="A181" s="104" t="s">
        <v>70</v>
      </c>
      <c r="B181" s="147" t="s">
        <v>657</v>
      </c>
      <c r="C181" s="148"/>
      <c r="D181" s="14">
        <f>D182</f>
        <v>1300000</v>
      </c>
      <c r="E181" s="14">
        <f>E182</f>
        <v>0</v>
      </c>
      <c r="F181" s="121">
        <f t="shared" si="93"/>
        <v>1300000</v>
      </c>
      <c r="G181" s="14">
        <f aca="true" t="shared" si="104" ref="G181:N181">G182</f>
        <v>0</v>
      </c>
      <c r="H181" s="14">
        <f t="shared" si="104"/>
        <v>0</v>
      </c>
      <c r="I181" s="14">
        <f t="shared" si="104"/>
        <v>950000</v>
      </c>
      <c r="J181" s="14">
        <f t="shared" si="104"/>
        <v>0</v>
      </c>
      <c r="K181" s="14">
        <f t="shared" si="104"/>
        <v>0</v>
      </c>
      <c r="L181" s="14">
        <f t="shared" si="104"/>
        <v>0</v>
      </c>
      <c r="M181" s="14">
        <f t="shared" si="104"/>
        <v>0</v>
      </c>
      <c r="N181" s="14">
        <f t="shared" si="104"/>
        <v>350000</v>
      </c>
    </row>
    <row r="182" spans="1:14" s="11" customFormat="1" ht="18" customHeight="1">
      <c r="A182" s="106" t="s">
        <v>1</v>
      </c>
      <c r="B182" s="61">
        <v>42</v>
      </c>
      <c r="C182" s="62" t="s">
        <v>404</v>
      </c>
      <c r="D182" s="63">
        <f>D183</f>
        <v>1300000</v>
      </c>
      <c r="E182" s="63">
        <f>E183</f>
        <v>0</v>
      </c>
      <c r="F182" s="63">
        <f t="shared" si="93"/>
        <v>1300000</v>
      </c>
      <c r="G182" s="63">
        <f>G183</f>
        <v>0</v>
      </c>
      <c r="H182" s="63">
        <f aca="true" t="shared" si="105" ref="H182:I185">H183</f>
        <v>0</v>
      </c>
      <c r="I182" s="63">
        <f t="shared" si="105"/>
        <v>950000</v>
      </c>
      <c r="J182" s="63">
        <f aca="true" t="shared" si="106" ref="J182:N185">J183</f>
        <v>0</v>
      </c>
      <c r="K182" s="63">
        <f t="shared" si="106"/>
        <v>0</v>
      </c>
      <c r="L182" s="63">
        <f t="shared" si="106"/>
        <v>0</v>
      </c>
      <c r="M182" s="63">
        <f t="shared" si="106"/>
        <v>0</v>
      </c>
      <c r="N182" s="63">
        <f t="shared" si="106"/>
        <v>350000</v>
      </c>
    </row>
    <row r="183" spans="1:14" s="98" customFormat="1" ht="15" customHeight="1">
      <c r="A183" s="107" t="s">
        <v>1</v>
      </c>
      <c r="B183" s="95" t="s">
        <v>97</v>
      </c>
      <c r="C183" s="96" t="s">
        <v>405</v>
      </c>
      <c r="D183" s="59">
        <v>1300000</v>
      </c>
      <c r="E183" s="59">
        <f>F183-D183</f>
        <v>0</v>
      </c>
      <c r="F183" s="59">
        <f t="shared" si="93"/>
        <v>1300000</v>
      </c>
      <c r="G183" s="59">
        <v>0</v>
      </c>
      <c r="H183" s="59">
        <v>0</v>
      </c>
      <c r="I183" s="59">
        <v>950000</v>
      </c>
      <c r="J183" s="59">
        <v>0</v>
      </c>
      <c r="K183" s="59">
        <v>0</v>
      </c>
      <c r="L183" s="59">
        <v>0</v>
      </c>
      <c r="M183" s="59">
        <v>0</v>
      </c>
      <c r="N183" s="59">
        <v>350000</v>
      </c>
    </row>
    <row r="184" spans="1:14" s="11" customFormat="1" ht="24" customHeight="1">
      <c r="A184" s="104" t="s">
        <v>70</v>
      </c>
      <c r="B184" s="147" t="s">
        <v>658</v>
      </c>
      <c r="C184" s="148"/>
      <c r="D184" s="14">
        <f>D185</f>
        <v>70000</v>
      </c>
      <c r="E184" s="14">
        <f>E185</f>
        <v>0</v>
      </c>
      <c r="F184" s="121">
        <f>SUM(G184:N184)</f>
        <v>70000</v>
      </c>
      <c r="G184" s="14">
        <f aca="true" t="shared" si="107" ref="G184:N184">G185</f>
        <v>70000</v>
      </c>
      <c r="H184" s="14">
        <f t="shared" si="107"/>
        <v>0</v>
      </c>
      <c r="I184" s="14">
        <f t="shared" si="107"/>
        <v>0</v>
      </c>
      <c r="J184" s="14">
        <f t="shared" si="107"/>
        <v>0</v>
      </c>
      <c r="K184" s="14">
        <f t="shared" si="107"/>
        <v>0</v>
      </c>
      <c r="L184" s="14">
        <f t="shared" si="107"/>
        <v>0</v>
      </c>
      <c r="M184" s="14">
        <f t="shared" si="107"/>
        <v>0</v>
      </c>
      <c r="N184" s="14">
        <f t="shared" si="107"/>
        <v>0</v>
      </c>
    </row>
    <row r="185" spans="1:14" s="11" customFormat="1" ht="18" customHeight="1">
      <c r="A185" s="106" t="s">
        <v>1</v>
      </c>
      <c r="B185" s="61">
        <v>42</v>
      </c>
      <c r="C185" s="62" t="s">
        <v>404</v>
      </c>
      <c r="D185" s="63">
        <f>D186</f>
        <v>70000</v>
      </c>
      <c r="E185" s="63">
        <f>E186</f>
        <v>0</v>
      </c>
      <c r="F185" s="63">
        <f>SUM(G185:N185)</f>
        <v>70000</v>
      </c>
      <c r="G185" s="63">
        <f>G186</f>
        <v>70000</v>
      </c>
      <c r="H185" s="63">
        <f t="shared" si="105"/>
        <v>0</v>
      </c>
      <c r="I185" s="63">
        <f t="shared" si="105"/>
        <v>0</v>
      </c>
      <c r="J185" s="63">
        <f t="shared" si="106"/>
        <v>0</v>
      </c>
      <c r="K185" s="63">
        <f t="shared" si="106"/>
        <v>0</v>
      </c>
      <c r="L185" s="63">
        <f t="shared" si="106"/>
        <v>0</v>
      </c>
      <c r="M185" s="63">
        <f t="shared" si="106"/>
        <v>0</v>
      </c>
      <c r="N185" s="63">
        <f t="shared" si="106"/>
        <v>0</v>
      </c>
    </row>
    <row r="186" spans="1:14" s="98" customFormat="1" ht="15" customHeight="1">
      <c r="A186" s="107" t="s">
        <v>1</v>
      </c>
      <c r="B186" s="95" t="s">
        <v>96</v>
      </c>
      <c r="C186" s="96" t="s">
        <v>389</v>
      </c>
      <c r="D186" s="59">
        <v>70000</v>
      </c>
      <c r="E186" s="59">
        <f>F186-D186</f>
        <v>0</v>
      </c>
      <c r="F186" s="59">
        <f>SUM(G186:N186)</f>
        <v>70000</v>
      </c>
      <c r="G186" s="59">
        <v>70000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</row>
    <row r="187" spans="1:14" s="11" customFormat="1" ht="27" customHeight="1">
      <c r="A187" s="113"/>
      <c r="B187" s="155" t="s">
        <v>659</v>
      </c>
      <c r="C187" s="152"/>
      <c r="D187" s="15">
        <f>D188+D191+D194</f>
        <v>570000</v>
      </c>
      <c r="E187" s="15">
        <f>E188+E191+E194</f>
        <v>0</v>
      </c>
      <c r="F187" s="15">
        <f aca="true" t="shared" si="108" ref="F187:F196">SUM(G187:N187)</f>
        <v>570000</v>
      </c>
      <c r="G187" s="15">
        <f aca="true" t="shared" si="109" ref="G187:N187">G188+G191+G194</f>
        <v>150000</v>
      </c>
      <c r="H187" s="15">
        <f t="shared" si="109"/>
        <v>0</v>
      </c>
      <c r="I187" s="15">
        <f t="shared" si="109"/>
        <v>220000</v>
      </c>
      <c r="J187" s="15">
        <f t="shared" si="109"/>
        <v>0</v>
      </c>
      <c r="K187" s="15">
        <f t="shared" si="109"/>
        <v>0</v>
      </c>
      <c r="L187" s="15">
        <f t="shared" si="109"/>
        <v>0</v>
      </c>
      <c r="M187" s="15">
        <f t="shared" si="109"/>
        <v>0</v>
      </c>
      <c r="N187" s="15">
        <f t="shared" si="109"/>
        <v>200000</v>
      </c>
    </row>
    <row r="188" spans="1:14" s="11" customFormat="1" ht="24" customHeight="1">
      <c r="A188" s="104" t="s">
        <v>70</v>
      </c>
      <c r="B188" s="156" t="s">
        <v>660</v>
      </c>
      <c r="C188" s="157"/>
      <c r="D188" s="14">
        <f>D189</f>
        <v>70000</v>
      </c>
      <c r="E188" s="14">
        <f>E189</f>
        <v>0</v>
      </c>
      <c r="F188" s="121">
        <f t="shared" si="108"/>
        <v>70000</v>
      </c>
      <c r="G188" s="14">
        <f aca="true" t="shared" si="110" ref="G188:N188">G189</f>
        <v>0</v>
      </c>
      <c r="H188" s="14">
        <f t="shared" si="110"/>
        <v>0</v>
      </c>
      <c r="I188" s="14">
        <f t="shared" si="110"/>
        <v>20000</v>
      </c>
      <c r="J188" s="14">
        <f t="shared" si="110"/>
        <v>0</v>
      </c>
      <c r="K188" s="14">
        <f t="shared" si="110"/>
        <v>0</v>
      </c>
      <c r="L188" s="14">
        <f t="shared" si="110"/>
        <v>0</v>
      </c>
      <c r="M188" s="14">
        <f t="shared" si="110"/>
        <v>0</v>
      </c>
      <c r="N188" s="14">
        <f t="shared" si="110"/>
        <v>50000</v>
      </c>
    </row>
    <row r="189" spans="1:14" s="11" customFormat="1" ht="18" customHeight="1">
      <c r="A189" s="106"/>
      <c r="B189" s="61" t="s">
        <v>175</v>
      </c>
      <c r="C189" s="62" t="s">
        <v>402</v>
      </c>
      <c r="D189" s="63">
        <f>D190</f>
        <v>70000</v>
      </c>
      <c r="E189" s="63">
        <f>E190</f>
        <v>0</v>
      </c>
      <c r="F189" s="63">
        <f t="shared" si="108"/>
        <v>70000</v>
      </c>
      <c r="G189" s="63">
        <f>G190</f>
        <v>0</v>
      </c>
      <c r="H189" s="63">
        <f aca="true" t="shared" si="111" ref="H189:N189">H190</f>
        <v>0</v>
      </c>
      <c r="I189" s="63">
        <f t="shared" si="111"/>
        <v>20000</v>
      </c>
      <c r="J189" s="63">
        <f t="shared" si="111"/>
        <v>0</v>
      </c>
      <c r="K189" s="63">
        <f t="shared" si="111"/>
        <v>0</v>
      </c>
      <c r="L189" s="63">
        <f t="shared" si="111"/>
        <v>0</v>
      </c>
      <c r="M189" s="63">
        <f t="shared" si="111"/>
        <v>0</v>
      </c>
      <c r="N189" s="63">
        <f t="shared" si="111"/>
        <v>50000</v>
      </c>
    </row>
    <row r="190" spans="1:14" s="98" customFormat="1" ht="15" customHeight="1">
      <c r="A190" s="107"/>
      <c r="B190" s="95" t="s">
        <v>176</v>
      </c>
      <c r="C190" s="96" t="s">
        <v>403</v>
      </c>
      <c r="D190" s="59">
        <v>70000</v>
      </c>
      <c r="E190" s="59">
        <f>F190-D190</f>
        <v>0</v>
      </c>
      <c r="F190" s="59">
        <f t="shared" si="108"/>
        <v>70000</v>
      </c>
      <c r="G190" s="59">
        <v>0</v>
      </c>
      <c r="H190" s="59">
        <v>0</v>
      </c>
      <c r="I190" s="59">
        <v>20000</v>
      </c>
      <c r="J190" s="59">
        <v>0</v>
      </c>
      <c r="K190" s="59">
        <v>0</v>
      </c>
      <c r="L190" s="59">
        <v>0</v>
      </c>
      <c r="M190" s="59">
        <v>0</v>
      </c>
      <c r="N190" s="59">
        <v>50000</v>
      </c>
    </row>
    <row r="191" spans="1:14" s="11" customFormat="1" ht="24" customHeight="1">
      <c r="A191" s="104" t="s">
        <v>70</v>
      </c>
      <c r="B191" s="147" t="s">
        <v>661</v>
      </c>
      <c r="C191" s="148"/>
      <c r="D191" s="14">
        <f>D192</f>
        <v>150000</v>
      </c>
      <c r="E191" s="14">
        <f>E192</f>
        <v>0</v>
      </c>
      <c r="F191" s="121">
        <f t="shared" si="108"/>
        <v>150000</v>
      </c>
      <c r="G191" s="14">
        <f aca="true" t="shared" si="112" ref="G191:N191">G192</f>
        <v>0</v>
      </c>
      <c r="H191" s="14">
        <f t="shared" si="112"/>
        <v>0</v>
      </c>
      <c r="I191" s="14">
        <f t="shared" si="112"/>
        <v>150000</v>
      </c>
      <c r="J191" s="14">
        <f t="shared" si="112"/>
        <v>0</v>
      </c>
      <c r="K191" s="14">
        <f t="shared" si="112"/>
        <v>0</v>
      </c>
      <c r="L191" s="14">
        <f t="shared" si="112"/>
        <v>0</v>
      </c>
      <c r="M191" s="14">
        <f t="shared" si="112"/>
        <v>0</v>
      </c>
      <c r="N191" s="14">
        <f t="shared" si="112"/>
        <v>0</v>
      </c>
    </row>
    <row r="192" spans="1:14" s="11" customFormat="1" ht="18" customHeight="1">
      <c r="A192" s="106" t="s">
        <v>1</v>
      </c>
      <c r="B192" s="61">
        <v>42</v>
      </c>
      <c r="C192" s="62" t="s">
        <v>404</v>
      </c>
      <c r="D192" s="63">
        <f>D193</f>
        <v>150000</v>
      </c>
      <c r="E192" s="63">
        <f>E193</f>
        <v>0</v>
      </c>
      <c r="F192" s="63">
        <f t="shared" si="108"/>
        <v>150000</v>
      </c>
      <c r="G192" s="63">
        <f>G193</f>
        <v>0</v>
      </c>
      <c r="H192" s="63">
        <f aca="true" t="shared" si="113" ref="H192:N192">H193</f>
        <v>0</v>
      </c>
      <c r="I192" s="63">
        <f t="shared" si="113"/>
        <v>150000</v>
      </c>
      <c r="J192" s="63">
        <f t="shared" si="113"/>
        <v>0</v>
      </c>
      <c r="K192" s="63">
        <f t="shared" si="113"/>
        <v>0</v>
      </c>
      <c r="L192" s="63">
        <f t="shared" si="113"/>
        <v>0</v>
      </c>
      <c r="M192" s="63">
        <f t="shared" si="113"/>
        <v>0</v>
      </c>
      <c r="N192" s="63">
        <f t="shared" si="113"/>
        <v>0</v>
      </c>
    </row>
    <row r="193" spans="1:14" s="98" customFormat="1" ht="15" customHeight="1">
      <c r="A193" s="107" t="s">
        <v>1</v>
      </c>
      <c r="B193" s="95" t="s">
        <v>97</v>
      </c>
      <c r="C193" s="96" t="s">
        <v>405</v>
      </c>
      <c r="D193" s="59">
        <v>150000</v>
      </c>
      <c r="E193" s="59">
        <f>F193-D193</f>
        <v>0</v>
      </c>
      <c r="F193" s="59">
        <f t="shared" si="108"/>
        <v>150000</v>
      </c>
      <c r="G193" s="59">
        <v>0</v>
      </c>
      <c r="H193" s="59">
        <v>0</v>
      </c>
      <c r="I193" s="59">
        <v>150000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</row>
    <row r="194" spans="1:14" s="11" customFormat="1" ht="24" customHeight="1">
      <c r="A194" s="104" t="s">
        <v>70</v>
      </c>
      <c r="B194" s="156" t="s">
        <v>662</v>
      </c>
      <c r="C194" s="157"/>
      <c r="D194" s="14">
        <f>D195</f>
        <v>350000</v>
      </c>
      <c r="E194" s="14">
        <f>E195</f>
        <v>0</v>
      </c>
      <c r="F194" s="121">
        <f t="shared" si="108"/>
        <v>350000</v>
      </c>
      <c r="G194" s="14">
        <f aca="true" t="shared" si="114" ref="G194:N194">G195</f>
        <v>150000</v>
      </c>
      <c r="H194" s="14">
        <f t="shared" si="114"/>
        <v>0</v>
      </c>
      <c r="I194" s="14">
        <f t="shared" si="114"/>
        <v>50000</v>
      </c>
      <c r="J194" s="14">
        <f t="shared" si="114"/>
        <v>0</v>
      </c>
      <c r="K194" s="14">
        <f t="shared" si="114"/>
        <v>0</v>
      </c>
      <c r="L194" s="14">
        <f t="shared" si="114"/>
        <v>0</v>
      </c>
      <c r="M194" s="14">
        <f t="shared" si="114"/>
        <v>0</v>
      </c>
      <c r="N194" s="14">
        <f t="shared" si="114"/>
        <v>150000</v>
      </c>
    </row>
    <row r="195" spans="1:14" s="11" customFormat="1" ht="18" customHeight="1">
      <c r="A195" s="106"/>
      <c r="B195" s="61">
        <v>32</v>
      </c>
      <c r="C195" s="62" t="s">
        <v>10</v>
      </c>
      <c r="D195" s="63">
        <f>D196</f>
        <v>350000</v>
      </c>
      <c r="E195" s="63">
        <f>E196</f>
        <v>0</v>
      </c>
      <c r="F195" s="63">
        <f t="shared" si="108"/>
        <v>350000</v>
      </c>
      <c r="G195" s="63">
        <f>G196</f>
        <v>150000</v>
      </c>
      <c r="H195" s="63">
        <f aca="true" t="shared" si="115" ref="H195:N195">H196</f>
        <v>0</v>
      </c>
      <c r="I195" s="63">
        <f t="shared" si="115"/>
        <v>50000</v>
      </c>
      <c r="J195" s="63">
        <f t="shared" si="115"/>
        <v>0</v>
      </c>
      <c r="K195" s="63">
        <f t="shared" si="115"/>
        <v>0</v>
      </c>
      <c r="L195" s="63">
        <f t="shared" si="115"/>
        <v>0</v>
      </c>
      <c r="M195" s="63">
        <f t="shared" si="115"/>
        <v>0</v>
      </c>
      <c r="N195" s="63">
        <f t="shared" si="115"/>
        <v>150000</v>
      </c>
    </row>
    <row r="196" spans="1:14" s="98" customFormat="1" ht="15" customHeight="1">
      <c r="A196" s="107"/>
      <c r="B196" s="95">
        <v>323</v>
      </c>
      <c r="C196" s="96" t="s">
        <v>392</v>
      </c>
      <c r="D196" s="59">
        <v>350000</v>
      </c>
      <c r="E196" s="59">
        <f>F196-D196</f>
        <v>0</v>
      </c>
      <c r="F196" s="59">
        <f t="shared" si="108"/>
        <v>350000</v>
      </c>
      <c r="G196" s="59">
        <v>150000</v>
      </c>
      <c r="H196" s="59">
        <v>0</v>
      </c>
      <c r="I196" s="59">
        <v>50000</v>
      </c>
      <c r="J196" s="59">
        <v>0</v>
      </c>
      <c r="K196" s="59">
        <v>0</v>
      </c>
      <c r="L196" s="59">
        <v>0</v>
      </c>
      <c r="M196" s="59">
        <v>0</v>
      </c>
      <c r="N196" s="59">
        <v>150000</v>
      </c>
    </row>
    <row r="197" spans="1:14" s="11" customFormat="1" ht="27" customHeight="1">
      <c r="A197" s="113"/>
      <c r="B197" s="155" t="s">
        <v>663</v>
      </c>
      <c r="C197" s="152"/>
      <c r="D197" s="15">
        <f>D198+D206+D210</f>
        <v>2200000</v>
      </c>
      <c r="E197" s="15">
        <f>E198+E206+E210</f>
        <v>250000</v>
      </c>
      <c r="F197" s="15">
        <f aca="true" t="shared" si="116" ref="F197:F227">SUM(G197:N197)</f>
        <v>2450000</v>
      </c>
      <c r="G197" s="15">
        <f aca="true" t="shared" si="117" ref="G197:N197">G198+G206+G210</f>
        <v>400000</v>
      </c>
      <c r="H197" s="15">
        <f t="shared" si="117"/>
        <v>0</v>
      </c>
      <c r="I197" s="15">
        <f t="shared" si="117"/>
        <v>1400000</v>
      </c>
      <c r="J197" s="15">
        <f t="shared" si="117"/>
        <v>280000</v>
      </c>
      <c r="K197" s="15">
        <f t="shared" si="117"/>
        <v>0</v>
      </c>
      <c r="L197" s="15">
        <f t="shared" si="117"/>
        <v>0</v>
      </c>
      <c r="M197" s="15">
        <f t="shared" si="117"/>
        <v>0</v>
      </c>
      <c r="N197" s="15">
        <f t="shared" si="117"/>
        <v>370000</v>
      </c>
    </row>
    <row r="198" spans="1:14" s="11" customFormat="1" ht="24.75" customHeight="1">
      <c r="A198" s="104" t="s">
        <v>101</v>
      </c>
      <c r="B198" s="156" t="s">
        <v>664</v>
      </c>
      <c r="C198" s="157"/>
      <c r="D198" s="14">
        <f>D199</f>
        <v>1250000</v>
      </c>
      <c r="E198" s="14">
        <f>E199</f>
        <v>20000</v>
      </c>
      <c r="F198" s="121">
        <f t="shared" si="116"/>
        <v>1270000</v>
      </c>
      <c r="G198" s="14">
        <f aca="true" t="shared" si="118" ref="G198:N198">G199</f>
        <v>50000</v>
      </c>
      <c r="H198" s="14">
        <f t="shared" si="118"/>
        <v>0</v>
      </c>
      <c r="I198" s="14">
        <f t="shared" si="118"/>
        <v>850000</v>
      </c>
      <c r="J198" s="14">
        <f t="shared" si="118"/>
        <v>100000</v>
      </c>
      <c r="K198" s="14">
        <f t="shared" si="118"/>
        <v>0</v>
      </c>
      <c r="L198" s="14">
        <f t="shared" si="118"/>
        <v>0</v>
      </c>
      <c r="M198" s="14">
        <f t="shared" si="118"/>
        <v>0</v>
      </c>
      <c r="N198" s="14">
        <f t="shared" si="118"/>
        <v>270000</v>
      </c>
    </row>
    <row r="199" spans="1:14" s="11" customFormat="1" ht="18" customHeight="1">
      <c r="A199" s="106"/>
      <c r="B199" s="61">
        <v>32</v>
      </c>
      <c r="C199" s="62" t="s">
        <v>10</v>
      </c>
      <c r="D199" s="63">
        <f>D200+D201</f>
        <v>1250000</v>
      </c>
      <c r="E199" s="63">
        <f>E200+E201</f>
        <v>20000</v>
      </c>
      <c r="F199" s="63">
        <f t="shared" si="116"/>
        <v>1270000</v>
      </c>
      <c r="G199" s="63">
        <f>G200+G201</f>
        <v>50000</v>
      </c>
      <c r="H199" s="63">
        <f>H200+H201</f>
        <v>0</v>
      </c>
      <c r="I199" s="63">
        <f>I200+I201</f>
        <v>850000</v>
      </c>
      <c r="J199" s="63">
        <f>J201</f>
        <v>100000</v>
      </c>
      <c r="K199" s="63">
        <f>K201</f>
        <v>0</v>
      </c>
      <c r="L199" s="63">
        <f>L201</f>
        <v>0</v>
      </c>
      <c r="M199" s="63">
        <f>M201</f>
        <v>0</v>
      </c>
      <c r="N199" s="63">
        <f>N201</f>
        <v>270000</v>
      </c>
    </row>
    <row r="200" spans="1:14" s="98" customFormat="1" ht="15" customHeight="1">
      <c r="A200" s="107"/>
      <c r="B200" s="95">
        <v>322</v>
      </c>
      <c r="C200" s="96" t="s">
        <v>386</v>
      </c>
      <c r="D200" s="59">
        <v>180000</v>
      </c>
      <c r="E200" s="59">
        <f>F200-D200</f>
        <v>20000</v>
      </c>
      <c r="F200" s="59">
        <f t="shared" si="116"/>
        <v>200000</v>
      </c>
      <c r="G200" s="59">
        <v>50000</v>
      </c>
      <c r="H200" s="59">
        <v>0</v>
      </c>
      <c r="I200" s="59">
        <v>150000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</row>
    <row r="201" spans="1:14" s="98" customFormat="1" ht="15" customHeight="1">
      <c r="A201" s="107"/>
      <c r="B201" s="95">
        <v>323</v>
      </c>
      <c r="C201" s="96" t="s">
        <v>392</v>
      </c>
      <c r="D201" s="59">
        <v>1070000</v>
      </c>
      <c r="E201" s="59">
        <f>F201-D201</f>
        <v>0</v>
      </c>
      <c r="F201" s="59">
        <f t="shared" si="116"/>
        <v>1070000</v>
      </c>
      <c r="G201" s="59">
        <v>0</v>
      </c>
      <c r="H201" s="59">
        <v>0</v>
      </c>
      <c r="I201" s="59">
        <v>700000</v>
      </c>
      <c r="J201" s="59">
        <v>100000</v>
      </c>
      <c r="K201" s="59">
        <v>0</v>
      </c>
      <c r="L201" s="59">
        <v>0</v>
      </c>
      <c r="M201" s="59">
        <v>0</v>
      </c>
      <c r="N201" s="59">
        <v>270000</v>
      </c>
    </row>
    <row r="202" ht="8.25" customHeight="1"/>
    <row r="203" spans="1:14" s="55" customFormat="1" ht="15" customHeight="1">
      <c r="A203" s="149" t="s">
        <v>17</v>
      </c>
      <c r="B203" s="149" t="s">
        <v>233</v>
      </c>
      <c r="C203" s="143" t="s">
        <v>25</v>
      </c>
      <c r="D203" s="142" t="s">
        <v>617</v>
      </c>
      <c r="E203" s="142" t="s">
        <v>615</v>
      </c>
      <c r="F203" s="145" t="s">
        <v>618</v>
      </c>
      <c r="G203" s="141" t="s">
        <v>480</v>
      </c>
      <c r="H203" s="141"/>
      <c r="I203" s="141"/>
      <c r="J203" s="141"/>
      <c r="K203" s="141"/>
      <c r="L203" s="141"/>
      <c r="M203" s="141"/>
      <c r="N203" s="141"/>
    </row>
    <row r="204" spans="1:14" s="55" customFormat="1" ht="35.25" customHeight="1">
      <c r="A204" s="150"/>
      <c r="B204" s="150"/>
      <c r="C204" s="144"/>
      <c r="D204" s="141"/>
      <c r="E204" s="141"/>
      <c r="F204" s="146"/>
      <c r="G204" s="53" t="s">
        <v>163</v>
      </c>
      <c r="H204" s="53" t="s">
        <v>18</v>
      </c>
      <c r="I204" s="53" t="s">
        <v>162</v>
      </c>
      <c r="J204" s="53" t="s">
        <v>164</v>
      </c>
      <c r="K204" s="53" t="s">
        <v>19</v>
      </c>
      <c r="L204" s="53" t="s">
        <v>436</v>
      </c>
      <c r="M204" s="53" t="s">
        <v>165</v>
      </c>
      <c r="N204" s="53" t="s">
        <v>305</v>
      </c>
    </row>
    <row r="205" spans="1:14" s="55" customFormat="1" ht="10.5" customHeight="1">
      <c r="A205" s="54">
        <v>1</v>
      </c>
      <c r="B205" s="54">
        <v>2</v>
      </c>
      <c r="C205" s="54">
        <v>3</v>
      </c>
      <c r="D205" s="54">
        <v>4</v>
      </c>
      <c r="E205" s="54">
        <v>5</v>
      </c>
      <c r="F205" s="54">
        <v>6</v>
      </c>
      <c r="G205" s="54">
        <v>7</v>
      </c>
      <c r="H205" s="54">
        <v>8</v>
      </c>
      <c r="I205" s="54">
        <v>9</v>
      </c>
      <c r="J205" s="54">
        <v>10</v>
      </c>
      <c r="K205" s="54">
        <v>11</v>
      </c>
      <c r="L205" s="54">
        <v>12</v>
      </c>
      <c r="M205" s="54">
        <v>13</v>
      </c>
      <c r="N205" s="54">
        <v>14</v>
      </c>
    </row>
    <row r="206" spans="1:14" s="11" customFormat="1" ht="27" customHeight="1">
      <c r="A206" s="104" t="s">
        <v>70</v>
      </c>
      <c r="B206" s="156" t="s">
        <v>507</v>
      </c>
      <c r="C206" s="157"/>
      <c r="D206" s="14">
        <f>D207</f>
        <v>750000</v>
      </c>
      <c r="E206" s="14">
        <f>E207</f>
        <v>230000</v>
      </c>
      <c r="F206" s="121">
        <f t="shared" si="116"/>
        <v>980000</v>
      </c>
      <c r="G206" s="14">
        <f aca="true" t="shared" si="119" ref="G206:N206">G207</f>
        <v>150000</v>
      </c>
      <c r="H206" s="14">
        <f t="shared" si="119"/>
        <v>0</v>
      </c>
      <c r="I206" s="14">
        <f t="shared" si="119"/>
        <v>550000</v>
      </c>
      <c r="J206" s="14">
        <f t="shared" si="119"/>
        <v>180000</v>
      </c>
      <c r="K206" s="14">
        <f t="shared" si="119"/>
        <v>0</v>
      </c>
      <c r="L206" s="14">
        <f t="shared" si="119"/>
        <v>0</v>
      </c>
      <c r="M206" s="14">
        <f t="shared" si="119"/>
        <v>0</v>
      </c>
      <c r="N206" s="14">
        <f t="shared" si="119"/>
        <v>100000</v>
      </c>
    </row>
    <row r="207" spans="1:14" s="11" customFormat="1" ht="18" customHeight="1">
      <c r="A207" s="106"/>
      <c r="B207" s="61">
        <v>32</v>
      </c>
      <c r="C207" s="62" t="s">
        <v>10</v>
      </c>
      <c r="D207" s="63">
        <f>D208+D209</f>
        <v>750000</v>
      </c>
      <c r="E207" s="63">
        <f>E208+E209</f>
        <v>230000</v>
      </c>
      <c r="F207" s="63">
        <f t="shared" si="116"/>
        <v>980000</v>
      </c>
      <c r="G207" s="63">
        <f>G208+G209</f>
        <v>150000</v>
      </c>
      <c r="H207" s="63">
        <f>H208+H209</f>
        <v>0</v>
      </c>
      <c r="I207" s="63">
        <f>I208+I209</f>
        <v>550000</v>
      </c>
      <c r="J207" s="63">
        <f>J208</f>
        <v>180000</v>
      </c>
      <c r="K207" s="63">
        <f>K208</f>
        <v>0</v>
      </c>
      <c r="L207" s="63">
        <f>L208</f>
        <v>0</v>
      </c>
      <c r="M207" s="63">
        <f>M208</f>
        <v>0</v>
      </c>
      <c r="N207" s="63">
        <f>N208</f>
        <v>100000</v>
      </c>
    </row>
    <row r="208" spans="1:14" s="98" customFormat="1" ht="15" customHeight="1">
      <c r="A208" s="107"/>
      <c r="B208" s="95">
        <v>323</v>
      </c>
      <c r="C208" s="96" t="s">
        <v>392</v>
      </c>
      <c r="D208" s="59">
        <v>700000</v>
      </c>
      <c r="E208" s="59">
        <f>F208-D208</f>
        <v>230000</v>
      </c>
      <c r="F208" s="59">
        <f t="shared" si="116"/>
        <v>930000</v>
      </c>
      <c r="G208" s="59">
        <v>150000</v>
      </c>
      <c r="H208" s="59">
        <v>0</v>
      </c>
      <c r="I208" s="59">
        <v>500000</v>
      </c>
      <c r="J208" s="59">
        <v>180000</v>
      </c>
      <c r="K208" s="59">
        <v>0</v>
      </c>
      <c r="L208" s="59">
        <v>0</v>
      </c>
      <c r="M208" s="59">
        <v>0</v>
      </c>
      <c r="N208" s="59">
        <v>100000</v>
      </c>
    </row>
    <row r="209" spans="1:14" s="98" customFormat="1" ht="15" customHeight="1">
      <c r="A209" s="107"/>
      <c r="B209" s="95">
        <v>329</v>
      </c>
      <c r="C209" s="96" t="s">
        <v>387</v>
      </c>
      <c r="D209" s="59">
        <v>50000</v>
      </c>
      <c r="E209" s="59">
        <f>F209-D209</f>
        <v>0</v>
      </c>
      <c r="F209" s="59">
        <f t="shared" si="116"/>
        <v>50000</v>
      </c>
      <c r="G209" s="59">
        <v>0</v>
      </c>
      <c r="H209" s="59">
        <v>0</v>
      </c>
      <c r="I209" s="59">
        <v>50000</v>
      </c>
      <c r="J209" s="57">
        <v>0</v>
      </c>
      <c r="K209" s="57">
        <v>0</v>
      </c>
      <c r="L209" s="57">
        <v>0</v>
      </c>
      <c r="M209" s="57">
        <v>0</v>
      </c>
      <c r="N209" s="57">
        <v>0</v>
      </c>
    </row>
    <row r="210" spans="1:14" s="11" customFormat="1" ht="24" customHeight="1">
      <c r="A210" s="104" t="s">
        <v>101</v>
      </c>
      <c r="B210" s="147" t="s">
        <v>665</v>
      </c>
      <c r="C210" s="148"/>
      <c r="D210" s="14">
        <f>D211</f>
        <v>200000</v>
      </c>
      <c r="E210" s="14">
        <f>E211</f>
        <v>0</v>
      </c>
      <c r="F210" s="121">
        <f t="shared" si="116"/>
        <v>200000</v>
      </c>
      <c r="G210" s="14">
        <f aca="true" t="shared" si="120" ref="G210:N210">G211</f>
        <v>200000</v>
      </c>
      <c r="H210" s="14">
        <f t="shared" si="120"/>
        <v>0</v>
      </c>
      <c r="I210" s="14">
        <f t="shared" si="120"/>
        <v>0</v>
      </c>
      <c r="J210" s="14">
        <f t="shared" si="120"/>
        <v>0</v>
      </c>
      <c r="K210" s="14">
        <f t="shared" si="120"/>
        <v>0</v>
      </c>
      <c r="L210" s="14">
        <f t="shared" si="120"/>
        <v>0</v>
      </c>
      <c r="M210" s="14">
        <f t="shared" si="120"/>
        <v>0</v>
      </c>
      <c r="N210" s="14">
        <f t="shared" si="120"/>
        <v>0</v>
      </c>
    </row>
    <row r="211" spans="1:14" s="11" customFormat="1" ht="18" customHeight="1">
      <c r="A211" s="106" t="s">
        <v>1</v>
      </c>
      <c r="B211" s="61">
        <v>42</v>
      </c>
      <c r="C211" s="62" t="s">
        <v>404</v>
      </c>
      <c r="D211" s="63">
        <f>D212</f>
        <v>200000</v>
      </c>
      <c r="E211" s="63">
        <f>E212</f>
        <v>0</v>
      </c>
      <c r="F211" s="63">
        <f t="shared" si="116"/>
        <v>200000</v>
      </c>
      <c r="G211" s="63">
        <f>G212</f>
        <v>200000</v>
      </c>
      <c r="H211" s="63">
        <f aca="true" t="shared" si="121" ref="H211:N211">H212</f>
        <v>0</v>
      </c>
      <c r="I211" s="63">
        <f t="shared" si="121"/>
        <v>0</v>
      </c>
      <c r="J211" s="63">
        <f t="shared" si="121"/>
        <v>0</v>
      </c>
      <c r="K211" s="63">
        <f t="shared" si="121"/>
        <v>0</v>
      </c>
      <c r="L211" s="63">
        <f t="shared" si="121"/>
        <v>0</v>
      </c>
      <c r="M211" s="63">
        <f t="shared" si="121"/>
        <v>0</v>
      </c>
      <c r="N211" s="63">
        <f t="shared" si="121"/>
        <v>0</v>
      </c>
    </row>
    <row r="212" spans="1:14" s="98" customFormat="1" ht="15" customHeight="1">
      <c r="A212" s="107" t="s">
        <v>1</v>
      </c>
      <c r="B212" s="95" t="s">
        <v>97</v>
      </c>
      <c r="C212" s="96" t="s">
        <v>405</v>
      </c>
      <c r="D212" s="59">
        <v>200000</v>
      </c>
      <c r="E212" s="59">
        <f>F212-D212</f>
        <v>0</v>
      </c>
      <c r="F212" s="59">
        <f t="shared" si="116"/>
        <v>200000</v>
      </c>
      <c r="G212" s="59">
        <v>200000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</row>
    <row r="213" spans="1:14" s="11" customFormat="1" ht="27" customHeight="1">
      <c r="A213" s="112"/>
      <c r="B213" s="155" t="s">
        <v>508</v>
      </c>
      <c r="C213" s="152"/>
      <c r="D213" s="15">
        <f>D214+D217+D220</f>
        <v>950000</v>
      </c>
      <c r="E213" s="15">
        <f>E214+E217+E220</f>
        <v>0</v>
      </c>
      <c r="F213" s="15">
        <f t="shared" si="116"/>
        <v>950000</v>
      </c>
      <c r="G213" s="15">
        <f aca="true" t="shared" si="122" ref="G213:N213">G214+G217+G220</f>
        <v>950000</v>
      </c>
      <c r="H213" s="15">
        <f t="shared" si="122"/>
        <v>0</v>
      </c>
      <c r="I213" s="15">
        <f t="shared" si="122"/>
        <v>0</v>
      </c>
      <c r="J213" s="15">
        <f t="shared" si="122"/>
        <v>0</v>
      </c>
      <c r="K213" s="15">
        <f t="shared" si="122"/>
        <v>0</v>
      </c>
      <c r="L213" s="15">
        <f t="shared" si="122"/>
        <v>0</v>
      </c>
      <c r="M213" s="15">
        <f t="shared" si="122"/>
        <v>0</v>
      </c>
      <c r="N213" s="15">
        <f t="shared" si="122"/>
        <v>0</v>
      </c>
    </row>
    <row r="214" spans="1:14" s="11" customFormat="1" ht="24.75" customHeight="1">
      <c r="A214" s="104" t="s">
        <v>72</v>
      </c>
      <c r="B214" s="147" t="s">
        <v>666</v>
      </c>
      <c r="C214" s="148"/>
      <c r="D214" s="14">
        <f>D215</f>
        <v>660000</v>
      </c>
      <c r="E214" s="14">
        <f>E215</f>
        <v>0</v>
      </c>
      <c r="F214" s="121">
        <f t="shared" si="116"/>
        <v>660000</v>
      </c>
      <c r="G214" s="14">
        <f aca="true" t="shared" si="123" ref="G214:N214">G215</f>
        <v>660000</v>
      </c>
      <c r="H214" s="14">
        <f t="shared" si="123"/>
        <v>0</v>
      </c>
      <c r="I214" s="14">
        <f t="shared" si="123"/>
        <v>0</v>
      </c>
      <c r="J214" s="14">
        <f t="shared" si="123"/>
        <v>0</v>
      </c>
      <c r="K214" s="14">
        <f t="shared" si="123"/>
        <v>0</v>
      </c>
      <c r="L214" s="14">
        <f t="shared" si="123"/>
        <v>0</v>
      </c>
      <c r="M214" s="14">
        <f t="shared" si="123"/>
        <v>0</v>
      </c>
      <c r="N214" s="14">
        <f t="shared" si="123"/>
        <v>0</v>
      </c>
    </row>
    <row r="215" spans="1:14" s="11" customFormat="1" ht="18" customHeight="1">
      <c r="A215" s="106"/>
      <c r="B215" s="61" t="s">
        <v>201</v>
      </c>
      <c r="C215" s="62" t="s">
        <v>409</v>
      </c>
      <c r="D215" s="63">
        <f>D216</f>
        <v>660000</v>
      </c>
      <c r="E215" s="63">
        <f>E216</f>
        <v>0</v>
      </c>
      <c r="F215" s="63">
        <f t="shared" si="116"/>
        <v>660000</v>
      </c>
      <c r="G215" s="63">
        <f>G216</f>
        <v>660000</v>
      </c>
      <c r="H215" s="63">
        <f aca="true" t="shared" si="124" ref="H215:N215">H216</f>
        <v>0</v>
      </c>
      <c r="I215" s="63">
        <f t="shared" si="124"/>
        <v>0</v>
      </c>
      <c r="J215" s="63">
        <f t="shared" si="124"/>
        <v>0</v>
      </c>
      <c r="K215" s="63">
        <f t="shared" si="124"/>
        <v>0</v>
      </c>
      <c r="L215" s="63">
        <f t="shared" si="124"/>
        <v>0</v>
      </c>
      <c r="M215" s="63">
        <f t="shared" si="124"/>
        <v>0</v>
      </c>
      <c r="N215" s="63">
        <f t="shared" si="124"/>
        <v>0</v>
      </c>
    </row>
    <row r="216" spans="1:14" s="98" customFormat="1" ht="15" customHeight="1">
      <c r="A216" s="107"/>
      <c r="B216" s="95" t="s">
        <v>236</v>
      </c>
      <c r="C216" s="96" t="s">
        <v>410</v>
      </c>
      <c r="D216" s="59">
        <v>660000</v>
      </c>
      <c r="E216" s="59">
        <f>F216-D216</f>
        <v>0</v>
      </c>
      <c r="F216" s="59">
        <f t="shared" si="116"/>
        <v>660000</v>
      </c>
      <c r="G216" s="59">
        <v>660000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</row>
    <row r="217" spans="1:14" s="11" customFormat="1" ht="27" customHeight="1">
      <c r="A217" s="104" t="s">
        <v>72</v>
      </c>
      <c r="B217" s="154" t="s">
        <v>509</v>
      </c>
      <c r="C217" s="148"/>
      <c r="D217" s="14">
        <f>D218</f>
        <v>40000</v>
      </c>
      <c r="E217" s="14">
        <f>E218</f>
        <v>0</v>
      </c>
      <c r="F217" s="121">
        <f aca="true" t="shared" si="125" ref="F217:F222">SUM(G217:N217)</f>
        <v>40000</v>
      </c>
      <c r="G217" s="14">
        <f aca="true" t="shared" si="126" ref="G217:N217">G218</f>
        <v>40000</v>
      </c>
      <c r="H217" s="14">
        <f t="shared" si="126"/>
        <v>0</v>
      </c>
      <c r="I217" s="14">
        <f t="shared" si="126"/>
        <v>0</v>
      </c>
      <c r="J217" s="14">
        <f t="shared" si="126"/>
        <v>0</v>
      </c>
      <c r="K217" s="14">
        <f t="shared" si="126"/>
        <v>0</v>
      </c>
      <c r="L217" s="14">
        <f t="shared" si="126"/>
        <v>0</v>
      </c>
      <c r="M217" s="14">
        <f t="shared" si="126"/>
        <v>0</v>
      </c>
      <c r="N217" s="14">
        <f t="shared" si="126"/>
        <v>0</v>
      </c>
    </row>
    <row r="218" spans="1:14" s="11" customFormat="1" ht="18" customHeight="1">
      <c r="A218" s="106"/>
      <c r="B218" s="61" t="s">
        <v>201</v>
      </c>
      <c r="C218" s="62" t="s">
        <v>409</v>
      </c>
      <c r="D218" s="63">
        <f>D219</f>
        <v>40000</v>
      </c>
      <c r="E218" s="63">
        <f>E219</f>
        <v>0</v>
      </c>
      <c r="F218" s="63">
        <f t="shared" si="125"/>
        <v>40000</v>
      </c>
      <c r="G218" s="63">
        <f>G219</f>
        <v>40000</v>
      </c>
      <c r="H218" s="63">
        <f aca="true" t="shared" si="127" ref="H218:N218">H219</f>
        <v>0</v>
      </c>
      <c r="I218" s="63">
        <f t="shared" si="127"/>
        <v>0</v>
      </c>
      <c r="J218" s="63">
        <f t="shared" si="127"/>
        <v>0</v>
      </c>
      <c r="K218" s="63">
        <f t="shared" si="127"/>
        <v>0</v>
      </c>
      <c r="L218" s="63">
        <f t="shared" si="127"/>
        <v>0</v>
      </c>
      <c r="M218" s="63">
        <f t="shared" si="127"/>
        <v>0</v>
      </c>
      <c r="N218" s="63">
        <f t="shared" si="127"/>
        <v>0</v>
      </c>
    </row>
    <row r="219" spans="1:14" s="98" customFormat="1" ht="15" customHeight="1">
      <c r="A219" s="107"/>
      <c r="B219" s="95" t="s">
        <v>236</v>
      </c>
      <c r="C219" s="96" t="s">
        <v>410</v>
      </c>
      <c r="D219" s="59">
        <v>40000</v>
      </c>
      <c r="E219" s="59">
        <f>F219-D219</f>
        <v>0</v>
      </c>
      <c r="F219" s="59">
        <f t="shared" si="125"/>
        <v>40000</v>
      </c>
      <c r="G219" s="59">
        <v>40000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</row>
    <row r="220" spans="1:14" s="11" customFormat="1" ht="24.75" customHeight="1">
      <c r="A220" s="104" t="s">
        <v>72</v>
      </c>
      <c r="B220" s="147" t="s">
        <v>667</v>
      </c>
      <c r="C220" s="148"/>
      <c r="D220" s="14">
        <f>D221</f>
        <v>250000</v>
      </c>
      <c r="E220" s="14">
        <f>E221</f>
        <v>0</v>
      </c>
      <c r="F220" s="121">
        <f t="shared" si="125"/>
        <v>250000</v>
      </c>
      <c r="G220" s="14">
        <f aca="true" t="shared" si="128" ref="G220:N220">G221</f>
        <v>250000</v>
      </c>
      <c r="H220" s="14">
        <f t="shared" si="128"/>
        <v>0</v>
      </c>
      <c r="I220" s="14">
        <f t="shared" si="128"/>
        <v>0</v>
      </c>
      <c r="J220" s="14">
        <f t="shared" si="128"/>
        <v>0</v>
      </c>
      <c r="K220" s="14">
        <f t="shared" si="128"/>
        <v>0</v>
      </c>
      <c r="L220" s="14">
        <f t="shared" si="128"/>
        <v>0</v>
      </c>
      <c r="M220" s="14">
        <f t="shared" si="128"/>
        <v>0</v>
      </c>
      <c r="N220" s="14">
        <f t="shared" si="128"/>
        <v>0</v>
      </c>
    </row>
    <row r="221" spans="1:14" s="11" customFormat="1" ht="18" customHeight="1">
      <c r="A221" s="106"/>
      <c r="B221" s="61">
        <v>42</v>
      </c>
      <c r="C221" s="62" t="s">
        <v>404</v>
      </c>
      <c r="D221" s="63">
        <f>D222</f>
        <v>250000</v>
      </c>
      <c r="E221" s="63">
        <f>E222</f>
        <v>0</v>
      </c>
      <c r="F221" s="63">
        <f t="shared" si="125"/>
        <v>250000</v>
      </c>
      <c r="G221" s="63">
        <f>G222</f>
        <v>250000</v>
      </c>
      <c r="H221" s="63">
        <f aca="true" t="shared" si="129" ref="H221:N221">H222</f>
        <v>0</v>
      </c>
      <c r="I221" s="63">
        <f t="shared" si="129"/>
        <v>0</v>
      </c>
      <c r="J221" s="63">
        <f t="shared" si="129"/>
        <v>0</v>
      </c>
      <c r="K221" s="63">
        <f t="shared" si="129"/>
        <v>0</v>
      </c>
      <c r="L221" s="63">
        <f t="shared" si="129"/>
        <v>0</v>
      </c>
      <c r="M221" s="63">
        <f t="shared" si="129"/>
        <v>0</v>
      </c>
      <c r="N221" s="63">
        <f t="shared" si="129"/>
        <v>0</v>
      </c>
    </row>
    <row r="222" spans="1:14" s="98" customFormat="1" ht="15" customHeight="1">
      <c r="A222" s="107"/>
      <c r="B222" s="95" t="s">
        <v>97</v>
      </c>
      <c r="C222" s="96" t="s">
        <v>405</v>
      </c>
      <c r="D222" s="59">
        <v>250000</v>
      </c>
      <c r="E222" s="59">
        <f>F222-D222</f>
        <v>0</v>
      </c>
      <c r="F222" s="59">
        <f t="shared" si="125"/>
        <v>250000</v>
      </c>
      <c r="G222" s="59">
        <v>250000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</row>
    <row r="223" spans="1:14" s="11" customFormat="1" ht="30" customHeight="1">
      <c r="A223" s="113"/>
      <c r="B223" s="155" t="s">
        <v>668</v>
      </c>
      <c r="C223" s="152"/>
      <c r="D223" s="15">
        <f>D224+D228+D231+D239+D242</f>
        <v>2960000</v>
      </c>
      <c r="E223" s="15">
        <f>E224+E228+E231+E239+E242</f>
        <v>0</v>
      </c>
      <c r="F223" s="15">
        <f t="shared" si="116"/>
        <v>2960000</v>
      </c>
      <c r="G223" s="15">
        <f aca="true" t="shared" si="130" ref="G223:N223">G224+G228+G231+G239+G242</f>
        <v>2960000</v>
      </c>
      <c r="H223" s="15">
        <f t="shared" si="130"/>
        <v>0</v>
      </c>
      <c r="I223" s="15">
        <f t="shared" si="130"/>
        <v>0</v>
      </c>
      <c r="J223" s="15">
        <f t="shared" si="130"/>
        <v>0</v>
      </c>
      <c r="K223" s="15">
        <f t="shared" si="130"/>
        <v>0</v>
      </c>
      <c r="L223" s="15">
        <f t="shared" si="130"/>
        <v>0</v>
      </c>
      <c r="M223" s="15">
        <f t="shared" si="130"/>
        <v>0</v>
      </c>
      <c r="N223" s="15">
        <f t="shared" si="130"/>
        <v>0</v>
      </c>
    </row>
    <row r="224" spans="1:14" s="11" customFormat="1" ht="24.75" customHeight="1">
      <c r="A224" s="104" t="s">
        <v>74</v>
      </c>
      <c r="B224" s="147" t="s">
        <v>669</v>
      </c>
      <c r="C224" s="148"/>
      <c r="D224" s="14">
        <f>D225</f>
        <v>310000</v>
      </c>
      <c r="E224" s="14">
        <f>E225</f>
        <v>0</v>
      </c>
      <c r="F224" s="121">
        <f t="shared" si="116"/>
        <v>310000</v>
      </c>
      <c r="G224" s="14">
        <f aca="true" t="shared" si="131" ref="G224:N224">G225</f>
        <v>310000</v>
      </c>
      <c r="H224" s="14">
        <f t="shared" si="131"/>
        <v>0</v>
      </c>
      <c r="I224" s="14">
        <f t="shared" si="131"/>
        <v>0</v>
      </c>
      <c r="J224" s="14">
        <f t="shared" si="131"/>
        <v>0</v>
      </c>
      <c r="K224" s="14">
        <f t="shared" si="131"/>
        <v>0</v>
      </c>
      <c r="L224" s="14">
        <f t="shared" si="131"/>
        <v>0</v>
      </c>
      <c r="M224" s="14">
        <f t="shared" si="131"/>
        <v>0</v>
      </c>
      <c r="N224" s="14">
        <f t="shared" si="131"/>
        <v>0</v>
      </c>
    </row>
    <row r="225" spans="1:14" s="11" customFormat="1" ht="18" customHeight="1">
      <c r="A225" s="106"/>
      <c r="B225" s="61" t="s">
        <v>20</v>
      </c>
      <c r="C225" s="62" t="s">
        <v>10</v>
      </c>
      <c r="D225" s="63">
        <f>SUM(D226+D227)</f>
        <v>310000</v>
      </c>
      <c r="E225" s="63">
        <f>SUM(E226+E227)</f>
        <v>0</v>
      </c>
      <c r="F225" s="63">
        <f t="shared" si="116"/>
        <v>310000</v>
      </c>
      <c r="G225" s="63">
        <f>SUM(G226+G227)</f>
        <v>310000</v>
      </c>
      <c r="H225" s="63">
        <f aca="true" t="shared" si="132" ref="H225:N225">H227</f>
        <v>0</v>
      </c>
      <c r="I225" s="63">
        <f t="shared" si="132"/>
        <v>0</v>
      </c>
      <c r="J225" s="63">
        <f t="shared" si="132"/>
        <v>0</v>
      </c>
      <c r="K225" s="63">
        <f t="shared" si="132"/>
        <v>0</v>
      </c>
      <c r="L225" s="63">
        <f t="shared" si="132"/>
        <v>0</v>
      </c>
      <c r="M225" s="63">
        <f>M227</f>
        <v>0</v>
      </c>
      <c r="N225" s="63">
        <f t="shared" si="132"/>
        <v>0</v>
      </c>
    </row>
    <row r="226" spans="1:14" s="98" customFormat="1" ht="15" customHeight="1">
      <c r="A226" s="107"/>
      <c r="B226" s="95">
        <v>322</v>
      </c>
      <c r="C226" s="96" t="s">
        <v>386</v>
      </c>
      <c r="D226" s="59">
        <v>10000</v>
      </c>
      <c r="E226" s="59">
        <f>F226-D226</f>
        <v>0</v>
      </c>
      <c r="F226" s="59">
        <f t="shared" si="116"/>
        <v>10000</v>
      </c>
      <c r="G226" s="59">
        <v>10000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</row>
    <row r="227" spans="1:14" s="98" customFormat="1" ht="15" customHeight="1">
      <c r="A227" s="107"/>
      <c r="B227" s="95" t="s">
        <v>21</v>
      </c>
      <c r="C227" s="96" t="s">
        <v>392</v>
      </c>
      <c r="D227" s="59">
        <v>300000</v>
      </c>
      <c r="E227" s="59">
        <f>F227-D227</f>
        <v>0</v>
      </c>
      <c r="F227" s="59">
        <f t="shared" si="116"/>
        <v>300000</v>
      </c>
      <c r="G227" s="59">
        <v>300000</v>
      </c>
      <c r="H227" s="59">
        <v>0</v>
      </c>
      <c r="I227" s="59">
        <v>0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</row>
    <row r="228" spans="1:14" s="11" customFormat="1" ht="24.75" customHeight="1">
      <c r="A228" s="104" t="s">
        <v>74</v>
      </c>
      <c r="B228" s="147" t="s">
        <v>670</v>
      </c>
      <c r="C228" s="148"/>
      <c r="D228" s="14">
        <f>D229</f>
        <v>1050000</v>
      </c>
      <c r="E228" s="14">
        <f>E229</f>
        <v>0</v>
      </c>
      <c r="F228" s="121">
        <f aca="true" t="shared" si="133" ref="F228:F254">SUM(G228:N228)</f>
        <v>1050000</v>
      </c>
      <c r="G228" s="14">
        <f aca="true" t="shared" si="134" ref="G228:N228">G229</f>
        <v>1050000</v>
      </c>
      <c r="H228" s="14">
        <f t="shared" si="134"/>
        <v>0</v>
      </c>
      <c r="I228" s="14">
        <f t="shared" si="134"/>
        <v>0</v>
      </c>
      <c r="J228" s="14">
        <f t="shared" si="134"/>
        <v>0</v>
      </c>
      <c r="K228" s="14">
        <f t="shared" si="134"/>
        <v>0</v>
      </c>
      <c r="L228" s="14">
        <f t="shared" si="134"/>
        <v>0</v>
      </c>
      <c r="M228" s="14">
        <f t="shared" si="134"/>
        <v>0</v>
      </c>
      <c r="N228" s="14">
        <f t="shared" si="134"/>
        <v>0</v>
      </c>
    </row>
    <row r="229" spans="1:14" s="11" customFormat="1" ht="18" customHeight="1">
      <c r="A229" s="106"/>
      <c r="B229" s="61">
        <v>38</v>
      </c>
      <c r="C229" s="62" t="s">
        <v>397</v>
      </c>
      <c r="D229" s="63">
        <f>D230</f>
        <v>1050000</v>
      </c>
      <c r="E229" s="63">
        <f>E230</f>
        <v>0</v>
      </c>
      <c r="F229" s="63">
        <f t="shared" si="133"/>
        <v>1050000</v>
      </c>
      <c r="G229" s="63">
        <f>G230</f>
        <v>1050000</v>
      </c>
      <c r="H229" s="63">
        <f aca="true" t="shared" si="135" ref="H229:N229">H230</f>
        <v>0</v>
      </c>
      <c r="I229" s="63">
        <f t="shared" si="135"/>
        <v>0</v>
      </c>
      <c r="J229" s="63">
        <f t="shared" si="135"/>
        <v>0</v>
      </c>
      <c r="K229" s="63">
        <f t="shared" si="135"/>
        <v>0</v>
      </c>
      <c r="L229" s="63">
        <f t="shared" si="135"/>
        <v>0</v>
      </c>
      <c r="M229" s="63">
        <f t="shared" si="135"/>
        <v>0</v>
      </c>
      <c r="N229" s="63">
        <f t="shared" si="135"/>
        <v>0</v>
      </c>
    </row>
    <row r="230" spans="1:14" s="98" customFormat="1" ht="15" customHeight="1">
      <c r="A230" s="107"/>
      <c r="B230" s="95">
        <v>381</v>
      </c>
      <c r="C230" s="96" t="s">
        <v>398</v>
      </c>
      <c r="D230" s="59">
        <v>1050000</v>
      </c>
      <c r="E230" s="59">
        <f>F230-D230</f>
        <v>0</v>
      </c>
      <c r="F230" s="59">
        <f t="shared" si="133"/>
        <v>1050000</v>
      </c>
      <c r="G230" s="59">
        <v>1050000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59">
        <v>0</v>
      </c>
      <c r="N230" s="59">
        <v>0</v>
      </c>
    </row>
    <row r="231" spans="1:14" s="11" customFormat="1" ht="24.75" customHeight="1">
      <c r="A231" s="104" t="s">
        <v>74</v>
      </c>
      <c r="B231" s="147" t="s">
        <v>671</v>
      </c>
      <c r="C231" s="148"/>
      <c r="D231" s="14">
        <f>D232</f>
        <v>100000</v>
      </c>
      <c r="E231" s="14">
        <f>E232</f>
        <v>0</v>
      </c>
      <c r="F231" s="121">
        <f t="shared" si="133"/>
        <v>100000</v>
      </c>
      <c r="G231" s="14">
        <f aca="true" t="shared" si="136" ref="G231:N231">G232</f>
        <v>100000</v>
      </c>
      <c r="H231" s="14">
        <f t="shared" si="136"/>
        <v>0</v>
      </c>
      <c r="I231" s="14">
        <f t="shared" si="136"/>
        <v>0</v>
      </c>
      <c r="J231" s="14">
        <f t="shared" si="136"/>
        <v>0</v>
      </c>
      <c r="K231" s="14">
        <f t="shared" si="136"/>
        <v>0</v>
      </c>
      <c r="L231" s="14">
        <f t="shared" si="136"/>
        <v>0</v>
      </c>
      <c r="M231" s="14">
        <f t="shared" si="136"/>
        <v>0</v>
      </c>
      <c r="N231" s="14">
        <f t="shared" si="136"/>
        <v>0</v>
      </c>
    </row>
    <row r="232" spans="1:14" s="11" customFormat="1" ht="18" customHeight="1">
      <c r="A232" s="106"/>
      <c r="B232" s="61">
        <v>42</v>
      </c>
      <c r="C232" s="62" t="s">
        <v>404</v>
      </c>
      <c r="D232" s="63">
        <f>D233</f>
        <v>100000</v>
      </c>
      <c r="E232" s="63">
        <f>E233</f>
        <v>0</v>
      </c>
      <c r="F232" s="63">
        <f t="shared" si="133"/>
        <v>100000</v>
      </c>
      <c r="G232" s="63">
        <f aca="true" t="shared" si="137" ref="G232:N232">G233</f>
        <v>100000</v>
      </c>
      <c r="H232" s="63">
        <f t="shared" si="137"/>
        <v>0</v>
      </c>
      <c r="I232" s="63">
        <f t="shared" si="137"/>
        <v>0</v>
      </c>
      <c r="J232" s="63">
        <f t="shared" si="137"/>
        <v>0</v>
      </c>
      <c r="K232" s="63">
        <f t="shared" si="137"/>
        <v>0</v>
      </c>
      <c r="L232" s="63">
        <f t="shared" si="137"/>
        <v>0</v>
      </c>
      <c r="M232" s="63">
        <f t="shared" si="137"/>
        <v>0</v>
      </c>
      <c r="N232" s="63">
        <f t="shared" si="137"/>
        <v>0</v>
      </c>
    </row>
    <row r="233" spans="1:14" s="98" customFormat="1" ht="15" customHeight="1">
      <c r="A233" s="107"/>
      <c r="B233" s="95" t="s">
        <v>97</v>
      </c>
      <c r="C233" s="96" t="s">
        <v>405</v>
      </c>
      <c r="D233" s="59">
        <v>100000</v>
      </c>
      <c r="E233" s="59">
        <f>F233-D233</f>
        <v>0</v>
      </c>
      <c r="F233" s="59">
        <f t="shared" si="133"/>
        <v>100000</v>
      </c>
      <c r="G233" s="59">
        <v>100000</v>
      </c>
      <c r="H233" s="59">
        <v>0</v>
      </c>
      <c r="I233" s="59"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</row>
    <row r="234" ht="19.5" customHeight="1"/>
    <row r="235" ht="13.5" customHeight="1"/>
    <row r="236" spans="1:14" s="55" customFormat="1" ht="15" customHeight="1">
      <c r="A236" s="142" t="s">
        <v>17</v>
      </c>
      <c r="B236" s="142" t="s">
        <v>233</v>
      </c>
      <c r="C236" s="141" t="s">
        <v>25</v>
      </c>
      <c r="D236" s="142" t="s">
        <v>617</v>
      </c>
      <c r="E236" s="142" t="s">
        <v>615</v>
      </c>
      <c r="F236" s="145" t="s">
        <v>618</v>
      </c>
      <c r="G236" s="141" t="s">
        <v>480</v>
      </c>
      <c r="H236" s="141"/>
      <c r="I236" s="141"/>
      <c r="J236" s="141"/>
      <c r="K236" s="141"/>
      <c r="L236" s="141"/>
      <c r="M236" s="141"/>
      <c r="N236" s="141"/>
    </row>
    <row r="237" spans="1:14" s="55" customFormat="1" ht="35.25" customHeight="1">
      <c r="A237" s="141"/>
      <c r="B237" s="141"/>
      <c r="C237" s="141"/>
      <c r="D237" s="141"/>
      <c r="E237" s="141"/>
      <c r="F237" s="146"/>
      <c r="G237" s="53" t="s">
        <v>163</v>
      </c>
      <c r="H237" s="53" t="s">
        <v>18</v>
      </c>
      <c r="I237" s="53" t="s">
        <v>162</v>
      </c>
      <c r="J237" s="53" t="s">
        <v>164</v>
      </c>
      <c r="K237" s="53" t="s">
        <v>19</v>
      </c>
      <c r="L237" s="53" t="s">
        <v>436</v>
      </c>
      <c r="M237" s="53" t="s">
        <v>165</v>
      </c>
      <c r="N237" s="53" t="s">
        <v>305</v>
      </c>
    </row>
    <row r="238" spans="1:14" s="55" customFormat="1" ht="10.5" customHeight="1">
      <c r="A238" s="54">
        <v>1</v>
      </c>
      <c r="B238" s="54">
        <v>2</v>
      </c>
      <c r="C238" s="54">
        <v>3</v>
      </c>
      <c r="D238" s="54">
        <v>4</v>
      </c>
      <c r="E238" s="54">
        <v>5</v>
      </c>
      <c r="F238" s="54">
        <v>6</v>
      </c>
      <c r="G238" s="54">
        <v>7</v>
      </c>
      <c r="H238" s="54">
        <v>8</v>
      </c>
      <c r="I238" s="54">
        <v>9</v>
      </c>
      <c r="J238" s="54">
        <v>10</v>
      </c>
      <c r="K238" s="54">
        <v>11</v>
      </c>
      <c r="L238" s="54">
        <v>12</v>
      </c>
      <c r="M238" s="54">
        <v>13</v>
      </c>
      <c r="N238" s="54">
        <v>14</v>
      </c>
    </row>
    <row r="239" spans="1:14" s="11" customFormat="1" ht="24.75" customHeight="1">
      <c r="A239" s="104" t="s">
        <v>74</v>
      </c>
      <c r="B239" s="147" t="s">
        <v>672</v>
      </c>
      <c r="C239" s="148"/>
      <c r="D239" s="14">
        <f>D240</f>
        <v>300000</v>
      </c>
      <c r="E239" s="14">
        <f>E240</f>
        <v>0</v>
      </c>
      <c r="F239" s="121">
        <f aca="true" t="shared" si="138" ref="F239:F244">SUM(G239:N239)</f>
        <v>300000</v>
      </c>
      <c r="G239" s="14">
        <f aca="true" t="shared" si="139" ref="G239:N239">G240</f>
        <v>300000</v>
      </c>
      <c r="H239" s="14">
        <f t="shared" si="139"/>
        <v>0</v>
      </c>
      <c r="I239" s="14">
        <f t="shared" si="139"/>
        <v>0</v>
      </c>
      <c r="J239" s="14">
        <f t="shared" si="139"/>
        <v>0</v>
      </c>
      <c r="K239" s="14">
        <f t="shared" si="139"/>
        <v>0</v>
      </c>
      <c r="L239" s="14">
        <f t="shared" si="139"/>
        <v>0</v>
      </c>
      <c r="M239" s="14">
        <f t="shared" si="139"/>
        <v>0</v>
      </c>
      <c r="N239" s="14">
        <f t="shared" si="139"/>
        <v>0</v>
      </c>
    </row>
    <row r="240" spans="1:14" s="11" customFormat="1" ht="18" customHeight="1">
      <c r="A240" s="106"/>
      <c r="B240" s="61">
        <v>42</v>
      </c>
      <c r="C240" s="62" t="s">
        <v>404</v>
      </c>
      <c r="D240" s="63">
        <f>D241</f>
        <v>300000</v>
      </c>
      <c r="E240" s="63">
        <f>E241</f>
        <v>0</v>
      </c>
      <c r="F240" s="63">
        <f t="shared" si="138"/>
        <v>300000</v>
      </c>
      <c r="G240" s="63">
        <f aca="true" t="shared" si="140" ref="G240:N240">G241</f>
        <v>300000</v>
      </c>
      <c r="H240" s="63">
        <f t="shared" si="140"/>
        <v>0</v>
      </c>
      <c r="I240" s="63">
        <f t="shared" si="140"/>
        <v>0</v>
      </c>
      <c r="J240" s="63">
        <f t="shared" si="140"/>
        <v>0</v>
      </c>
      <c r="K240" s="63">
        <f t="shared" si="140"/>
        <v>0</v>
      </c>
      <c r="L240" s="63">
        <f t="shared" si="140"/>
        <v>0</v>
      </c>
      <c r="M240" s="63">
        <f t="shared" si="140"/>
        <v>0</v>
      </c>
      <c r="N240" s="63">
        <f t="shared" si="140"/>
        <v>0</v>
      </c>
    </row>
    <row r="241" spans="1:14" s="98" customFormat="1" ht="15" customHeight="1">
      <c r="A241" s="107"/>
      <c r="B241" s="95" t="s">
        <v>97</v>
      </c>
      <c r="C241" s="96" t="s">
        <v>405</v>
      </c>
      <c r="D241" s="59">
        <v>300000</v>
      </c>
      <c r="E241" s="59">
        <f>F241-D241</f>
        <v>0</v>
      </c>
      <c r="F241" s="59">
        <f t="shared" si="138"/>
        <v>300000</v>
      </c>
      <c r="G241" s="59">
        <v>300000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</row>
    <row r="242" spans="1:14" s="11" customFormat="1" ht="24.75" customHeight="1">
      <c r="A242" s="104" t="s">
        <v>74</v>
      </c>
      <c r="B242" s="147" t="s">
        <v>673</v>
      </c>
      <c r="C242" s="148"/>
      <c r="D242" s="14">
        <f>D243</f>
        <v>1200000</v>
      </c>
      <c r="E242" s="14">
        <f>E243</f>
        <v>0</v>
      </c>
      <c r="F242" s="121">
        <f t="shared" si="138"/>
        <v>1200000</v>
      </c>
      <c r="G242" s="14">
        <f aca="true" t="shared" si="141" ref="G242:N242">G243</f>
        <v>1200000</v>
      </c>
      <c r="H242" s="14">
        <f t="shared" si="141"/>
        <v>0</v>
      </c>
      <c r="I242" s="14">
        <f t="shared" si="141"/>
        <v>0</v>
      </c>
      <c r="J242" s="14">
        <f t="shared" si="141"/>
        <v>0</v>
      </c>
      <c r="K242" s="14">
        <f t="shared" si="141"/>
        <v>0</v>
      </c>
      <c r="L242" s="14">
        <f t="shared" si="141"/>
        <v>0</v>
      </c>
      <c r="M242" s="14">
        <f t="shared" si="141"/>
        <v>0</v>
      </c>
      <c r="N242" s="14">
        <f t="shared" si="141"/>
        <v>0</v>
      </c>
    </row>
    <row r="243" spans="1:14" s="11" customFormat="1" ht="18" customHeight="1">
      <c r="A243" s="106"/>
      <c r="B243" s="61" t="s">
        <v>6</v>
      </c>
      <c r="C243" s="62" t="s">
        <v>438</v>
      </c>
      <c r="D243" s="63">
        <f>D244</f>
        <v>1200000</v>
      </c>
      <c r="E243" s="63">
        <f>E244</f>
        <v>0</v>
      </c>
      <c r="F243" s="63">
        <f t="shared" si="138"/>
        <v>1200000</v>
      </c>
      <c r="G243" s="63">
        <f aca="true" t="shared" si="142" ref="G243:N243">G244</f>
        <v>1200000</v>
      </c>
      <c r="H243" s="63">
        <f t="shared" si="142"/>
        <v>0</v>
      </c>
      <c r="I243" s="63">
        <f t="shared" si="142"/>
        <v>0</v>
      </c>
      <c r="J243" s="63">
        <f t="shared" si="142"/>
        <v>0</v>
      </c>
      <c r="K243" s="63">
        <f t="shared" si="142"/>
        <v>0</v>
      </c>
      <c r="L243" s="63">
        <f t="shared" si="142"/>
        <v>0</v>
      </c>
      <c r="M243" s="63">
        <f t="shared" si="142"/>
        <v>0</v>
      </c>
      <c r="N243" s="63">
        <f t="shared" si="142"/>
        <v>0</v>
      </c>
    </row>
    <row r="244" spans="1:14" s="98" customFormat="1" ht="15" customHeight="1">
      <c r="A244" s="107"/>
      <c r="B244" s="95" t="s">
        <v>8</v>
      </c>
      <c r="C244" s="96" t="s">
        <v>439</v>
      </c>
      <c r="D244" s="59">
        <v>1200000</v>
      </c>
      <c r="E244" s="59">
        <f>F244-D244</f>
        <v>0</v>
      </c>
      <c r="F244" s="59">
        <f t="shared" si="138"/>
        <v>1200000</v>
      </c>
      <c r="G244" s="59">
        <v>1200000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</row>
    <row r="245" spans="1:14" s="11" customFormat="1" ht="30" customHeight="1">
      <c r="A245" s="112"/>
      <c r="B245" s="155" t="s">
        <v>674</v>
      </c>
      <c r="C245" s="152"/>
      <c r="D245" s="15">
        <f>D246+D251+D255+D258+D261+D265+D273+D278+D281+D291</f>
        <v>11095000</v>
      </c>
      <c r="E245" s="15">
        <f>E246+E251+E255+E258+E261+E265+E273+E278+E281+E291</f>
        <v>4710000</v>
      </c>
      <c r="F245" s="15">
        <f t="shared" si="133"/>
        <v>15805000</v>
      </c>
      <c r="G245" s="15">
        <f aca="true" t="shared" si="143" ref="G245:N245">G246+G251+G255+G258+G261+G265+G273+G278+G281+G291</f>
        <v>3535000</v>
      </c>
      <c r="H245" s="15">
        <f t="shared" si="143"/>
        <v>2820000</v>
      </c>
      <c r="I245" s="15">
        <f t="shared" si="143"/>
        <v>400000</v>
      </c>
      <c r="J245" s="15">
        <f t="shared" si="143"/>
        <v>8910000</v>
      </c>
      <c r="K245" s="15">
        <f t="shared" si="143"/>
        <v>140000</v>
      </c>
      <c r="L245" s="15">
        <f t="shared" si="143"/>
        <v>0</v>
      </c>
      <c r="M245" s="15">
        <f t="shared" si="143"/>
        <v>0</v>
      </c>
      <c r="N245" s="15">
        <f t="shared" si="143"/>
        <v>0</v>
      </c>
    </row>
    <row r="246" spans="1:14" s="11" customFormat="1" ht="24.75" customHeight="1">
      <c r="A246" s="104" t="s">
        <v>75</v>
      </c>
      <c r="B246" s="147" t="s">
        <v>675</v>
      </c>
      <c r="C246" s="148"/>
      <c r="D246" s="14">
        <f>D247</f>
        <v>850000</v>
      </c>
      <c r="E246" s="14">
        <f>E247</f>
        <v>0</v>
      </c>
      <c r="F246" s="121">
        <f t="shared" si="133"/>
        <v>850000</v>
      </c>
      <c r="G246" s="14">
        <f aca="true" t="shared" si="144" ref="G246:N246">G247</f>
        <v>350000</v>
      </c>
      <c r="H246" s="14">
        <f t="shared" si="144"/>
        <v>230000</v>
      </c>
      <c r="I246" s="14">
        <f t="shared" si="144"/>
        <v>0</v>
      </c>
      <c r="J246" s="14">
        <f t="shared" si="144"/>
        <v>130000</v>
      </c>
      <c r="K246" s="14">
        <f t="shared" si="144"/>
        <v>140000</v>
      </c>
      <c r="L246" s="14">
        <f t="shared" si="144"/>
        <v>0</v>
      </c>
      <c r="M246" s="14">
        <f t="shared" si="144"/>
        <v>0</v>
      </c>
      <c r="N246" s="14">
        <f t="shared" si="144"/>
        <v>0</v>
      </c>
    </row>
    <row r="247" spans="1:14" s="11" customFormat="1" ht="18" customHeight="1">
      <c r="A247" s="106"/>
      <c r="B247" s="61">
        <v>32</v>
      </c>
      <c r="C247" s="62" t="s">
        <v>10</v>
      </c>
      <c r="D247" s="63">
        <f>D248+D249+D250</f>
        <v>850000</v>
      </c>
      <c r="E247" s="63">
        <f>E248+E249+E250</f>
        <v>0</v>
      </c>
      <c r="F247" s="63">
        <f t="shared" si="133"/>
        <v>850000</v>
      </c>
      <c r="G247" s="63">
        <f aca="true" t="shared" si="145" ref="G247:N247">G248+G249+G250</f>
        <v>350000</v>
      </c>
      <c r="H247" s="63">
        <f t="shared" si="145"/>
        <v>230000</v>
      </c>
      <c r="I247" s="63">
        <f t="shared" si="145"/>
        <v>0</v>
      </c>
      <c r="J247" s="63">
        <f t="shared" si="145"/>
        <v>130000</v>
      </c>
      <c r="K247" s="63">
        <f t="shared" si="145"/>
        <v>140000</v>
      </c>
      <c r="L247" s="63">
        <f t="shared" si="145"/>
        <v>0</v>
      </c>
      <c r="M247" s="63">
        <f>M248+M249+M250</f>
        <v>0</v>
      </c>
      <c r="N247" s="63">
        <f t="shared" si="145"/>
        <v>0</v>
      </c>
    </row>
    <row r="248" spans="1:14" s="98" customFormat="1" ht="15" customHeight="1">
      <c r="A248" s="107"/>
      <c r="B248" s="95">
        <v>322</v>
      </c>
      <c r="C248" s="96" t="s">
        <v>386</v>
      </c>
      <c r="D248" s="59">
        <v>7000</v>
      </c>
      <c r="E248" s="59">
        <f>F248-D248</f>
        <v>0</v>
      </c>
      <c r="F248" s="59">
        <f t="shared" si="133"/>
        <v>7000</v>
      </c>
      <c r="G248" s="59">
        <v>0</v>
      </c>
      <c r="H248" s="59">
        <v>7000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</row>
    <row r="249" spans="1:14" s="98" customFormat="1" ht="15" customHeight="1">
      <c r="A249" s="107"/>
      <c r="B249" s="95">
        <v>323</v>
      </c>
      <c r="C249" s="96" t="s">
        <v>392</v>
      </c>
      <c r="D249" s="59">
        <v>783000</v>
      </c>
      <c r="E249" s="59">
        <f>F249-D249</f>
        <v>0</v>
      </c>
      <c r="F249" s="59">
        <f t="shared" si="133"/>
        <v>783000</v>
      </c>
      <c r="G249" s="59">
        <v>310000</v>
      </c>
      <c r="H249" s="59">
        <v>203000</v>
      </c>
      <c r="I249" s="59">
        <v>0</v>
      </c>
      <c r="J249" s="59">
        <v>130000</v>
      </c>
      <c r="K249" s="59">
        <v>140000</v>
      </c>
      <c r="L249" s="59">
        <v>0</v>
      </c>
      <c r="M249" s="59">
        <v>0</v>
      </c>
      <c r="N249" s="59">
        <v>0</v>
      </c>
    </row>
    <row r="250" spans="1:14" s="98" customFormat="1" ht="15" customHeight="1">
      <c r="A250" s="107"/>
      <c r="B250" s="95">
        <v>329</v>
      </c>
      <c r="C250" s="96" t="s">
        <v>387</v>
      </c>
      <c r="D250" s="59">
        <v>60000</v>
      </c>
      <c r="E250" s="59">
        <f>F250-D250</f>
        <v>0</v>
      </c>
      <c r="F250" s="59">
        <f t="shared" si="133"/>
        <v>60000</v>
      </c>
      <c r="G250" s="59">
        <v>40000</v>
      </c>
      <c r="H250" s="59">
        <v>20000</v>
      </c>
      <c r="I250" s="59">
        <v>0</v>
      </c>
      <c r="J250" s="59">
        <v>0</v>
      </c>
      <c r="K250" s="59">
        <v>0</v>
      </c>
      <c r="L250" s="59">
        <v>0</v>
      </c>
      <c r="M250" s="59">
        <v>0</v>
      </c>
      <c r="N250" s="59">
        <v>0</v>
      </c>
    </row>
    <row r="251" spans="1:14" s="11" customFormat="1" ht="24.75" customHeight="1">
      <c r="A251" s="104" t="s">
        <v>75</v>
      </c>
      <c r="B251" s="147" t="s">
        <v>676</v>
      </c>
      <c r="C251" s="148"/>
      <c r="D251" s="14">
        <f>D252</f>
        <v>240000</v>
      </c>
      <c r="E251" s="14">
        <f>E252</f>
        <v>0</v>
      </c>
      <c r="F251" s="121">
        <f t="shared" si="133"/>
        <v>240000</v>
      </c>
      <c r="G251" s="14">
        <f aca="true" t="shared" si="146" ref="G251:N251">G252</f>
        <v>240000</v>
      </c>
      <c r="H251" s="14">
        <f t="shared" si="146"/>
        <v>0</v>
      </c>
      <c r="I251" s="14">
        <f t="shared" si="146"/>
        <v>0</v>
      </c>
      <c r="J251" s="14">
        <f t="shared" si="146"/>
        <v>0</v>
      </c>
      <c r="K251" s="14">
        <f t="shared" si="146"/>
        <v>0</v>
      </c>
      <c r="L251" s="14">
        <f t="shared" si="146"/>
        <v>0</v>
      </c>
      <c r="M251" s="14">
        <f t="shared" si="146"/>
        <v>0</v>
      </c>
      <c r="N251" s="14">
        <f t="shared" si="146"/>
        <v>0</v>
      </c>
    </row>
    <row r="252" spans="1:14" s="11" customFormat="1" ht="18" customHeight="1">
      <c r="A252" s="106"/>
      <c r="B252" s="61">
        <v>32</v>
      </c>
      <c r="C252" s="62" t="s">
        <v>10</v>
      </c>
      <c r="D252" s="63">
        <f>D253+D254</f>
        <v>240000</v>
      </c>
      <c r="E252" s="63">
        <f>E253+E254</f>
        <v>0</v>
      </c>
      <c r="F252" s="63">
        <f t="shared" si="133"/>
        <v>240000</v>
      </c>
      <c r="G252" s="63">
        <f aca="true" t="shared" si="147" ref="G252:N252">G253+G254</f>
        <v>240000</v>
      </c>
      <c r="H252" s="63">
        <f t="shared" si="147"/>
        <v>0</v>
      </c>
      <c r="I252" s="63">
        <f t="shared" si="147"/>
        <v>0</v>
      </c>
      <c r="J252" s="63">
        <f t="shared" si="147"/>
        <v>0</v>
      </c>
      <c r="K252" s="63">
        <f t="shared" si="147"/>
        <v>0</v>
      </c>
      <c r="L252" s="63">
        <f t="shared" si="147"/>
        <v>0</v>
      </c>
      <c r="M252" s="63">
        <f>M253+M254</f>
        <v>0</v>
      </c>
      <c r="N252" s="63">
        <f t="shared" si="147"/>
        <v>0</v>
      </c>
    </row>
    <row r="253" spans="1:14" s="98" customFormat="1" ht="15" customHeight="1">
      <c r="A253" s="107"/>
      <c r="B253" s="95">
        <v>323</v>
      </c>
      <c r="C253" s="96" t="s">
        <v>392</v>
      </c>
      <c r="D253" s="59">
        <v>200000</v>
      </c>
      <c r="E253" s="59">
        <f>F253-D253</f>
        <v>0</v>
      </c>
      <c r="F253" s="59">
        <f t="shared" si="133"/>
        <v>200000</v>
      </c>
      <c r="G253" s="59">
        <v>200000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59">
        <v>0</v>
      </c>
      <c r="N253" s="59">
        <v>0</v>
      </c>
    </row>
    <row r="254" spans="1:14" s="98" customFormat="1" ht="15" customHeight="1">
      <c r="A254" s="107"/>
      <c r="B254" s="95">
        <v>329</v>
      </c>
      <c r="C254" s="96" t="s">
        <v>387</v>
      </c>
      <c r="D254" s="59">
        <v>40000</v>
      </c>
      <c r="E254" s="59">
        <f>F254-D254</f>
        <v>0</v>
      </c>
      <c r="F254" s="59">
        <f t="shared" si="133"/>
        <v>40000</v>
      </c>
      <c r="G254" s="59">
        <v>40000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</row>
    <row r="255" spans="1:14" s="11" customFormat="1" ht="24" customHeight="1">
      <c r="A255" s="104" t="s">
        <v>75</v>
      </c>
      <c r="B255" s="147" t="s">
        <v>677</v>
      </c>
      <c r="C255" s="148"/>
      <c r="D255" s="14">
        <f>D256</f>
        <v>650000</v>
      </c>
      <c r="E255" s="14">
        <f>E256</f>
        <v>0</v>
      </c>
      <c r="F255" s="121">
        <f aca="true" t="shared" si="148" ref="F255:F260">SUM(G255:N255)</f>
        <v>650000</v>
      </c>
      <c r="G255" s="14">
        <f aca="true" t="shared" si="149" ref="G255:N255">G256</f>
        <v>650000</v>
      </c>
      <c r="H255" s="14">
        <f t="shared" si="149"/>
        <v>0</v>
      </c>
      <c r="I255" s="14">
        <f t="shared" si="149"/>
        <v>0</v>
      </c>
      <c r="J255" s="14">
        <f t="shared" si="149"/>
        <v>0</v>
      </c>
      <c r="K255" s="14">
        <f t="shared" si="149"/>
        <v>0</v>
      </c>
      <c r="L255" s="14">
        <f t="shared" si="149"/>
        <v>0</v>
      </c>
      <c r="M255" s="14">
        <f t="shared" si="149"/>
        <v>0</v>
      </c>
      <c r="N255" s="14">
        <f t="shared" si="149"/>
        <v>0</v>
      </c>
    </row>
    <row r="256" spans="1:14" s="11" customFormat="1" ht="18" customHeight="1">
      <c r="A256" s="106"/>
      <c r="B256" s="61">
        <v>38</v>
      </c>
      <c r="C256" s="62" t="s">
        <v>397</v>
      </c>
      <c r="D256" s="63">
        <f>D257</f>
        <v>650000</v>
      </c>
      <c r="E256" s="63">
        <f>E257</f>
        <v>0</v>
      </c>
      <c r="F256" s="63">
        <f t="shared" si="148"/>
        <v>650000</v>
      </c>
      <c r="G256" s="63">
        <f aca="true" t="shared" si="150" ref="G256:N256">G257</f>
        <v>650000</v>
      </c>
      <c r="H256" s="63">
        <f t="shared" si="150"/>
        <v>0</v>
      </c>
      <c r="I256" s="63">
        <f t="shared" si="150"/>
        <v>0</v>
      </c>
      <c r="J256" s="63">
        <f t="shared" si="150"/>
        <v>0</v>
      </c>
      <c r="K256" s="63">
        <f t="shared" si="150"/>
        <v>0</v>
      </c>
      <c r="L256" s="63">
        <f t="shared" si="150"/>
        <v>0</v>
      </c>
      <c r="M256" s="63">
        <f t="shared" si="150"/>
        <v>0</v>
      </c>
      <c r="N256" s="63">
        <f t="shared" si="150"/>
        <v>0</v>
      </c>
    </row>
    <row r="257" spans="1:14" s="98" customFormat="1" ht="15" customHeight="1">
      <c r="A257" s="107"/>
      <c r="B257" s="95">
        <v>381</v>
      </c>
      <c r="C257" s="96" t="s">
        <v>398</v>
      </c>
      <c r="D257" s="59">
        <v>650000</v>
      </c>
      <c r="E257" s="59">
        <f>F257-D257</f>
        <v>0</v>
      </c>
      <c r="F257" s="59">
        <f t="shared" si="148"/>
        <v>650000</v>
      </c>
      <c r="G257" s="59">
        <v>650000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59">
        <v>0</v>
      </c>
    </row>
    <row r="258" spans="1:14" s="11" customFormat="1" ht="24.75" customHeight="1">
      <c r="A258" s="104" t="s">
        <v>75</v>
      </c>
      <c r="B258" s="167" t="s">
        <v>678</v>
      </c>
      <c r="C258" s="168"/>
      <c r="D258" s="14">
        <f>D259</f>
        <v>295000</v>
      </c>
      <c r="E258" s="14">
        <f>E259</f>
        <v>0</v>
      </c>
      <c r="F258" s="121">
        <f t="shared" si="148"/>
        <v>295000</v>
      </c>
      <c r="G258" s="14">
        <f aca="true" t="shared" si="151" ref="G258:N258">G259</f>
        <v>295000</v>
      </c>
      <c r="H258" s="14">
        <f t="shared" si="151"/>
        <v>0</v>
      </c>
      <c r="I258" s="14">
        <f t="shared" si="151"/>
        <v>0</v>
      </c>
      <c r="J258" s="14">
        <f t="shared" si="151"/>
        <v>0</v>
      </c>
      <c r="K258" s="14">
        <f t="shared" si="151"/>
        <v>0</v>
      </c>
      <c r="L258" s="14">
        <f t="shared" si="151"/>
        <v>0</v>
      </c>
      <c r="M258" s="14">
        <f t="shared" si="151"/>
        <v>0</v>
      </c>
      <c r="N258" s="14">
        <f t="shared" si="151"/>
        <v>0</v>
      </c>
    </row>
    <row r="259" spans="1:14" s="11" customFormat="1" ht="18" customHeight="1">
      <c r="A259" s="106"/>
      <c r="B259" s="61" t="s">
        <v>201</v>
      </c>
      <c r="C259" s="62" t="s">
        <v>409</v>
      </c>
      <c r="D259" s="63">
        <f>D260</f>
        <v>295000</v>
      </c>
      <c r="E259" s="63">
        <f>E260</f>
        <v>0</v>
      </c>
      <c r="F259" s="63">
        <f t="shared" si="148"/>
        <v>295000</v>
      </c>
      <c r="G259" s="63">
        <f>G260</f>
        <v>295000</v>
      </c>
      <c r="H259" s="63">
        <f aca="true" t="shared" si="152" ref="H259:N259">H260</f>
        <v>0</v>
      </c>
      <c r="I259" s="63">
        <f t="shared" si="152"/>
        <v>0</v>
      </c>
      <c r="J259" s="63">
        <f t="shared" si="152"/>
        <v>0</v>
      </c>
      <c r="K259" s="63">
        <f t="shared" si="152"/>
        <v>0</v>
      </c>
      <c r="L259" s="63">
        <f t="shared" si="152"/>
        <v>0</v>
      </c>
      <c r="M259" s="63">
        <f t="shared" si="152"/>
        <v>0</v>
      </c>
      <c r="N259" s="63">
        <f t="shared" si="152"/>
        <v>0</v>
      </c>
    </row>
    <row r="260" spans="1:14" s="98" customFormat="1" ht="15" customHeight="1">
      <c r="A260" s="107"/>
      <c r="B260" s="95" t="s">
        <v>236</v>
      </c>
      <c r="C260" s="96" t="s">
        <v>410</v>
      </c>
      <c r="D260" s="59">
        <v>295000</v>
      </c>
      <c r="E260" s="59">
        <f>F260-D260</f>
        <v>0</v>
      </c>
      <c r="F260" s="59">
        <f t="shared" si="148"/>
        <v>295000</v>
      </c>
      <c r="G260" s="59">
        <v>295000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</row>
    <row r="261" spans="1:14" s="11" customFormat="1" ht="24" customHeight="1">
      <c r="A261" s="104" t="s">
        <v>75</v>
      </c>
      <c r="B261" s="147" t="s">
        <v>679</v>
      </c>
      <c r="C261" s="148"/>
      <c r="D261" s="14">
        <f>D262</f>
        <v>1340000</v>
      </c>
      <c r="E261" s="14">
        <f>E262</f>
        <v>0</v>
      </c>
      <c r="F261" s="121">
        <f aca="true" t="shared" si="153" ref="F261:F276">SUM(G261:N261)</f>
        <v>1340000</v>
      </c>
      <c r="G261" s="14">
        <f aca="true" t="shared" si="154" ref="G261:N261">G262</f>
        <v>0</v>
      </c>
      <c r="H261" s="14">
        <f t="shared" si="154"/>
        <v>560000</v>
      </c>
      <c r="I261" s="14">
        <f t="shared" si="154"/>
        <v>40000</v>
      </c>
      <c r="J261" s="14">
        <f t="shared" si="154"/>
        <v>740000</v>
      </c>
      <c r="K261" s="14">
        <f t="shared" si="154"/>
        <v>0</v>
      </c>
      <c r="L261" s="14">
        <f t="shared" si="154"/>
        <v>0</v>
      </c>
      <c r="M261" s="14">
        <f t="shared" si="154"/>
        <v>0</v>
      </c>
      <c r="N261" s="14">
        <f t="shared" si="154"/>
        <v>0</v>
      </c>
    </row>
    <row r="262" spans="1:14" s="11" customFormat="1" ht="18" customHeight="1">
      <c r="A262" s="106"/>
      <c r="B262" s="61">
        <v>32</v>
      </c>
      <c r="C262" s="62" t="s">
        <v>10</v>
      </c>
      <c r="D262" s="63">
        <f>D263+D264</f>
        <v>1340000</v>
      </c>
      <c r="E262" s="63">
        <f>E263+E264</f>
        <v>0</v>
      </c>
      <c r="F262" s="63">
        <f t="shared" si="153"/>
        <v>1340000</v>
      </c>
      <c r="G262" s="63">
        <f aca="true" t="shared" si="155" ref="G262:N262">G263+G264</f>
        <v>0</v>
      </c>
      <c r="H262" s="63">
        <f t="shared" si="155"/>
        <v>560000</v>
      </c>
      <c r="I262" s="63">
        <f t="shared" si="155"/>
        <v>40000</v>
      </c>
      <c r="J262" s="63">
        <f t="shared" si="155"/>
        <v>740000</v>
      </c>
      <c r="K262" s="63">
        <f t="shared" si="155"/>
        <v>0</v>
      </c>
      <c r="L262" s="63">
        <f t="shared" si="155"/>
        <v>0</v>
      </c>
      <c r="M262" s="63">
        <f>M263+M264</f>
        <v>0</v>
      </c>
      <c r="N262" s="63">
        <f t="shared" si="155"/>
        <v>0</v>
      </c>
    </row>
    <row r="263" spans="1:14" s="98" customFormat="1" ht="14.25" customHeight="1">
      <c r="A263" s="107"/>
      <c r="B263" s="95">
        <v>322</v>
      </c>
      <c r="C263" s="96" t="s">
        <v>386</v>
      </c>
      <c r="D263" s="59">
        <v>180000</v>
      </c>
      <c r="E263" s="59">
        <f>F263-D263</f>
        <v>0</v>
      </c>
      <c r="F263" s="59">
        <f t="shared" si="153"/>
        <v>180000</v>
      </c>
      <c r="G263" s="59">
        <v>0</v>
      </c>
      <c r="H263" s="59">
        <v>180000</v>
      </c>
      <c r="I263" s="59">
        <v>0</v>
      </c>
      <c r="J263" s="57">
        <v>0</v>
      </c>
      <c r="K263" s="57">
        <v>0</v>
      </c>
      <c r="L263" s="57">
        <v>0</v>
      </c>
      <c r="M263" s="57">
        <v>0</v>
      </c>
      <c r="N263" s="57">
        <v>0</v>
      </c>
    </row>
    <row r="264" spans="1:14" s="98" customFormat="1" ht="14.25" customHeight="1">
      <c r="A264" s="107"/>
      <c r="B264" s="95">
        <v>323</v>
      </c>
      <c r="C264" s="96" t="s">
        <v>392</v>
      </c>
      <c r="D264" s="59">
        <v>1160000</v>
      </c>
      <c r="E264" s="59">
        <f>F264-D264</f>
        <v>0</v>
      </c>
      <c r="F264" s="59">
        <f t="shared" si="153"/>
        <v>1160000</v>
      </c>
      <c r="G264" s="59">
        <v>0</v>
      </c>
      <c r="H264" s="59">
        <v>380000</v>
      </c>
      <c r="I264" s="59">
        <v>40000</v>
      </c>
      <c r="J264" s="59">
        <v>740000</v>
      </c>
      <c r="K264" s="59">
        <v>0</v>
      </c>
      <c r="L264" s="59">
        <v>0</v>
      </c>
      <c r="M264" s="59">
        <v>0</v>
      </c>
      <c r="N264" s="59">
        <v>0</v>
      </c>
    </row>
    <row r="265" spans="1:14" s="11" customFormat="1" ht="24" customHeight="1">
      <c r="A265" s="104" t="s">
        <v>75</v>
      </c>
      <c r="B265" s="147" t="s">
        <v>680</v>
      </c>
      <c r="C265" s="148"/>
      <c r="D265" s="14">
        <f>D266</f>
        <v>1000000</v>
      </c>
      <c r="E265" s="14">
        <f>E266</f>
        <v>4500000</v>
      </c>
      <c r="F265" s="121">
        <f t="shared" si="153"/>
        <v>5500000</v>
      </c>
      <c r="G265" s="14">
        <f aca="true" t="shared" si="156" ref="G265:N265">G266</f>
        <v>0</v>
      </c>
      <c r="H265" s="14">
        <f t="shared" si="156"/>
        <v>500000</v>
      </c>
      <c r="I265" s="14">
        <f t="shared" si="156"/>
        <v>0</v>
      </c>
      <c r="J265" s="14">
        <f t="shared" si="156"/>
        <v>5000000</v>
      </c>
      <c r="K265" s="14">
        <f t="shared" si="156"/>
        <v>0</v>
      </c>
      <c r="L265" s="14">
        <f t="shared" si="156"/>
        <v>0</v>
      </c>
      <c r="M265" s="14">
        <f t="shared" si="156"/>
        <v>0</v>
      </c>
      <c r="N265" s="14">
        <f t="shared" si="156"/>
        <v>0</v>
      </c>
    </row>
    <row r="266" spans="1:14" s="11" customFormat="1" ht="18" customHeight="1">
      <c r="A266" s="106"/>
      <c r="B266" s="61">
        <v>45</v>
      </c>
      <c r="C266" s="62" t="s">
        <v>411</v>
      </c>
      <c r="D266" s="63">
        <f>D267</f>
        <v>1000000</v>
      </c>
      <c r="E266" s="63">
        <f>E267</f>
        <v>4500000</v>
      </c>
      <c r="F266" s="63">
        <f t="shared" si="153"/>
        <v>5500000</v>
      </c>
      <c r="G266" s="63">
        <f>G267</f>
        <v>0</v>
      </c>
      <c r="H266" s="63">
        <f aca="true" t="shared" si="157" ref="H266:N266">H267</f>
        <v>500000</v>
      </c>
      <c r="I266" s="63">
        <f t="shared" si="157"/>
        <v>0</v>
      </c>
      <c r="J266" s="63">
        <f t="shared" si="157"/>
        <v>5000000</v>
      </c>
      <c r="K266" s="63">
        <f t="shared" si="157"/>
        <v>0</v>
      </c>
      <c r="L266" s="63">
        <f t="shared" si="157"/>
        <v>0</v>
      </c>
      <c r="M266" s="63">
        <f t="shared" si="157"/>
        <v>0</v>
      </c>
      <c r="N266" s="63">
        <f t="shared" si="157"/>
        <v>0</v>
      </c>
    </row>
    <row r="267" spans="1:14" s="98" customFormat="1" ht="14.25" customHeight="1">
      <c r="A267" s="107"/>
      <c r="B267" s="95">
        <v>451</v>
      </c>
      <c r="C267" s="96" t="s">
        <v>412</v>
      </c>
      <c r="D267" s="59">
        <v>1000000</v>
      </c>
      <c r="E267" s="59">
        <f>F267-D267</f>
        <v>4500000</v>
      </c>
      <c r="F267" s="59">
        <f t="shared" si="153"/>
        <v>5500000</v>
      </c>
      <c r="G267" s="59">
        <v>0</v>
      </c>
      <c r="H267" s="59">
        <v>500000</v>
      </c>
      <c r="I267" s="59">
        <v>0</v>
      </c>
      <c r="J267" s="59">
        <v>5000000</v>
      </c>
      <c r="K267" s="59">
        <v>0</v>
      </c>
      <c r="L267" s="59">
        <v>0</v>
      </c>
      <c r="M267" s="59">
        <v>0</v>
      </c>
      <c r="N267" s="59">
        <v>0</v>
      </c>
    </row>
    <row r="268" ht="14.25" customHeight="1"/>
    <row r="269" ht="21" customHeight="1"/>
    <row r="270" spans="1:14" s="55" customFormat="1" ht="15" customHeight="1">
      <c r="A270" s="142" t="s">
        <v>17</v>
      </c>
      <c r="B270" s="142" t="s">
        <v>233</v>
      </c>
      <c r="C270" s="141" t="s">
        <v>25</v>
      </c>
      <c r="D270" s="142" t="s">
        <v>617</v>
      </c>
      <c r="E270" s="142" t="s">
        <v>615</v>
      </c>
      <c r="F270" s="145" t="s">
        <v>618</v>
      </c>
      <c r="G270" s="141" t="s">
        <v>480</v>
      </c>
      <c r="H270" s="141"/>
      <c r="I270" s="141"/>
      <c r="J270" s="141"/>
      <c r="K270" s="141"/>
      <c r="L270" s="141"/>
      <c r="M270" s="141"/>
      <c r="N270" s="141"/>
    </row>
    <row r="271" spans="1:14" s="55" customFormat="1" ht="35.25" customHeight="1">
      <c r="A271" s="141"/>
      <c r="B271" s="141"/>
      <c r="C271" s="141"/>
      <c r="D271" s="141"/>
      <c r="E271" s="141"/>
      <c r="F271" s="146"/>
      <c r="G271" s="53" t="s">
        <v>163</v>
      </c>
      <c r="H271" s="53" t="s">
        <v>18</v>
      </c>
      <c r="I271" s="53" t="s">
        <v>162</v>
      </c>
      <c r="J271" s="53" t="s">
        <v>164</v>
      </c>
      <c r="K271" s="53" t="s">
        <v>19</v>
      </c>
      <c r="L271" s="53" t="s">
        <v>436</v>
      </c>
      <c r="M271" s="53" t="s">
        <v>165</v>
      </c>
      <c r="N271" s="53" t="s">
        <v>305</v>
      </c>
    </row>
    <row r="272" spans="1:14" s="55" customFormat="1" ht="10.5" customHeight="1">
      <c r="A272" s="54">
        <v>1</v>
      </c>
      <c r="B272" s="54">
        <v>2</v>
      </c>
      <c r="C272" s="54">
        <v>3</v>
      </c>
      <c r="D272" s="54">
        <v>4</v>
      </c>
      <c r="E272" s="54">
        <v>5</v>
      </c>
      <c r="F272" s="54">
        <v>6</v>
      </c>
      <c r="G272" s="54">
        <v>7</v>
      </c>
      <c r="H272" s="54">
        <v>8</v>
      </c>
      <c r="I272" s="54">
        <v>9</v>
      </c>
      <c r="J272" s="54">
        <v>10</v>
      </c>
      <c r="K272" s="54">
        <v>11</v>
      </c>
      <c r="L272" s="54">
        <v>12</v>
      </c>
      <c r="M272" s="54">
        <v>13</v>
      </c>
      <c r="N272" s="54">
        <v>14</v>
      </c>
    </row>
    <row r="273" spans="1:14" s="11" customFormat="1" ht="24" customHeight="1">
      <c r="A273" s="104" t="s">
        <v>75</v>
      </c>
      <c r="B273" s="147" t="s">
        <v>681</v>
      </c>
      <c r="C273" s="148"/>
      <c r="D273" s="14">
        <f>D274+D276</f>
        <v>620000</v>
      </c>
      <c r="E273" s="14">
        <f>E274+E276</f>
        <v>0</v>
      </c>
      <c r="F273" s="126">
        <f t="shared" si="153"/>
        <v>620000</v>
      </c>
      <c r="G273" s="14">
        <f aca="true" t="shared" si="158" ref="G273:N273">G274+G276</f>
        <v>0</v>
      </c>
      <c r="H273" s="14">
        <f t="shared" si="158"/>
        <v>620000</v>
      </c>
      <c r="I273" s="14">
        <f t="shared" si="158"/>
        <v>0</v>
      </c>
      <c r="J273" s="14">
        <f t="shared" si="158"/>
        <v>0</v>
      </c>
      <c r="K273" s="14">
        <f t="shared" si="158"/>
        <v>0</v>
      </c>
      <c r="L273" s="14">
        <f t="shared" si="158"/>
        <v>0</v>
      </c>
      <c r="M273" s="14">
        <f t="shared" si="158"/>
        <v>0</v>
      </c>
      <c r="N273" s="14">
        <f t="shared" si="158"/>
        <v>0</v>
      </c>
    </row>
    <row r="274" spans="1:14" s="11" customFormat="1" ht="18" customHeight="1">
      <c r="A274" s="106"/>
      <c r="B274" s="61">
        <v>32</v>
      </c>
      <c r="C274" s="62" t="s">
        <v>10</v>
      </c>
      <c r="D274" s="63">
        <f>D275</f>
        <v>20000</v>
      </c>
      <c r="E274" s="63">
        <f>E275</f>
        <v>0</v>
      </c>
      <c r="F274" s="63">
        <f t="shared" si="153"/>
        <v>20000</v>
      </c>
      <c r="G274" s="63">
        <f>G275</f>
        <v>0</v>
      </c>
      <c r="H274" s="63">
        <f aca="true" t="shared" si="159" ref="H274:N274">H275</f>
        <v>20000</v>
      </c>
      <c r="I274" s="63">
        <f t="shared" si="159"/>
        <v>0</v>
      </c>
      <c r="J274" s="63">
        <f t="shared" si="159"/>
        <v>0</v>
      </c>
      <c r="K274" s="63">
        <f t="shared" si="159"/>
        <v>0</v>
      </c>
      <c r="L274" s="63">
        <f t="shared" si="159"/>
        <v>0</v>
      </c>
      <c r="M274" s="63">
        <f t="shared" si="159"/>
        <v>0</v>
      </c>
      <c r="N274" s="63">
        <f t="shared" si="159"/>
        <v>0</v>
      </c>
    </row>
    <row r="275" spans="1:14" s="98" customFormat="1" ht="14.25" customHeight="1">
      <c r="A275" s="107"/>
      <c r="B275" s="95">
        <v>322</v>
      </c>
      <c r="C275" s="96" t="s">
        <v>386</v>
      </c>
      <c r="D275" s="59">
        <v>20000</v>
      </c>
      <c r="E275" s="59">
        <f>F275-D275</f>
        <v>0</v>
      </c>
      <c r="F275" s="59">
        <f t="shared" si="153"/>
        <v>20000</v>
      </c>
      <c r="G275" s="59">
        <v>0</v>
      </c>
      <c r="H275" s="59">
        <v>20000</v>
      </c>
      <c r="I275" s="59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</row>
    <row r="276" spans="1:14" s="11" customFormat="1" ht="18" customHeight="1">
      <c r="A276" s="106"/>
      <c r="B276" s="61">
        <v>42</v>
      </c>
      <c r="C276" s="61" t="s">
        <v>413</v>
      </c>
      <c r="D276" s="63">
        <f>D277</f>
        <v>600000</v>
      </c>
      <c r="E276" s="63">
        <f>E277</f>
        <v>0</v>
      </c>
      <c r="F276" s="63">
        <f t="shared" si="153"/>
        <v>600000</v>
      </c>
      <c r="G276" s="63">
        <f>G277</f>
        <v>0</v>
      </c>
      <c r="H276" s="63">
        <f aca="true" t="shared" si="160" ref="H276:N276">H277</f>
        <v>600000</v>
      </c>
      <c r="I276" s="63">
        <f t="shared" si="160"/>
        <v>0</v>
      </c>
      <c r="J276" s="63">
        <f t="shared" si="160"/>
        <v>0</v>
      </c>
      <c r="K276" s="63">
        <f t="shared" si="160"/>
        <v>0</v>
      </c>
      <c r="L276" s="63">
        <f t="shared" si="160"/>
        <v>0</v>
      </c>
      <c r="M276" s="63">
        <f t="shared" si="160"/>
        <v>0</v>
      </c>
      <c r="N276" s="63">
        <f t="shared" si="160"/>
        <v>0</v>
      </c>
    </row>
    <row r="277" spans="1:14" s="98" customFormat="1" ht="14.25" customHeight="1">
      <c r="A277" s="107"/>
      <c r="B277" s="95" t="s">
        <v>96</v>
      </c>
      <c r="C277" s="96" t="s">
        <v>389</v>
      </c>
      <c r="D277" s="59">
        <v>600000</v>
      </c>
      <c r="E277" s="59">
        <f>F277-D277</f>
        <v>0</v>
      </c>
      <c r="F277" s="59">
        <f>SUM(G277:N277)</f>
        <v>600000</v>
      </c>
      <c r="G277" s="59">
        <v>0</v>
      </c>
      <c r="H277" s="59">
        <v>600000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</row>
    <row r="278" spans="1:14" s="11" customFormat="1" ht="24" customHeight="1">
      <c r="A278" s="104" t="s">
        <v>75</v>
      </c>
      <c r="B278" s="147" t="s">
        <v>682</v>
      </c>
      <c r="C278" s="148"/>
      <c r="D278" s="14">
        <f>D279</f>
        <v>600000</v>
      </c>
      <c r="E278" s="14">
        <f>E279</f>
        <v>0</v>
      </c>
      <c r="F278" s="121">
        <f>SUM(G278:N278)</f>
        <v>600000</v>
      </c>
      <c r="G278" s="14">
        <f aca="true" t="shared" si="161" ref="G278:N278">G279</f>
        <v>0</v>
      </c>
      <c r="H278" s="14">
        <f t="shared" si="161"/>
        <v>200000</v>
      </c>
      <c r="I278" s="14">
        <f t="shared" si="161"/>
        <v>0</v>
      </c>
      <c r="J278" s="14">
        <f t="shared" si="161"/>
        <v>400000</v>
      </c>
      <c r="K278" s="14">
        <f t="shared" si="161"/>
        <v>0</v>
      </c>
      <c r="L278" s="14">
        <f t="shared" si="161"/>
        <v>0</v>
      </c>
      <c r="M278" s="14">
        <f t="shared" si="161"/>
        <v>0</v>
      </c>
      <c r="N278" s="14">
        <f t="shared" si="161"/>
        <v>0</v>
      </c>
    </row>
    <row r="279" spans="1:14" s="11" customFormat="1" ht="18" customHeight="1">
      <c r="A279" s="106"/>
      <c r="B279" s="61">
        <v>45</v>
      </c>
      <c r="C279" s="62" t="s">
        <v>411</v>
      </c>
      <c r="D279" s="63">
        <f>D280</f>
        <v>600000</v>
      </c>
      <c r="E279" s="63">
        <f>E280</f>
        <v>0</v>
      </c>
      <c r="F279" s="63">
        <f>SUM(G279:N279)</f>
        <v>600000</v>
      </c>
      <c r="G279" s="63">
        <f aca="true" t="shared" si="162" ref="G279:N279">G280</f>
        <v>0</v>
      </c>
      <c r="H279" s="63">
        <f t="shared" si="162"/>
        <v>200000</v>
      </c>
      <c r="I279" s="63">
        <f t="shared" si="162"/>
        <v>0</v>
      </c>
      <c r="J279" s="63">
        <f t="shared" si="162"/>
        <v>400000</v>
      </c>
      <c r="K279" s="63">
        <f t="shared" si="162"/>
        <v>0</v>
      </c>
      <c r="L279" s="63">
        <f t="shared" si="162"/>
        <v>0</v>
      </c>
      <c r="M279" s="63">
        <f t="shared" si="162"/>
        <v>0</v>
      </c>
      <c r="N279" s="63">
        <f t="shared" si="162"/>
        <v>0</v>
      </c>
    </row>
    <row r="280" spans="1:14" s="98" customFormat="1" ht="14.25" customHeight="1">
      <c r="A280" s="107"/>
      <c r="B280" s="95">
        <v>451</v>
      </c>
      <c r="C280" s="96" t="s">
        <v>412</v>
      </c>
      <c r="D280" s="59">
        <v>600000</v>
      </c>
      <c r="E280" s="59">
        <f>F280-D280</f>
        <v>0</v>
      </c>
      <c r="F280" s="59">
        <f>SUM(G280:N280)</f>
        <v>600000</v>
      </c>
      <c r="G280" s="59">
        <v>0</v>
      </c>
      <c r="H280" s="59">
        <v>200000</v>
      </c>
      <c r="I280" s="59">
        <v>0</v>
      </c>
      <c r="J280" s="59">
        <v>400000</v>
      </c>
      <c r="K280" s="59">
        <v>0</v>
      </c>
      <c r="L280" s="59">
        <v>0</v>
      </c>
      <c r="M280" s="59">
        <v>0</v>
      </c>
      <c r="N280" s="59">
        <v>0</v>
      </c>
    </row>
    <row r="281" spans="1:14" s="11" customFormat="1" ht="24" customHeight="1">
      <c r="A281" s="104" t="s">
        <v>75</v>
      </c>
      <c r="B281" s="147" t="s">
        <v>683</v>
      </c>
      <c r="C281" s="148"/>
      <c r="D281" s="14">
        <f>D282+D289</f>
        <v>3000000</v>
      </c>
      <c r="E281" s="14">
        <f>E282+E289</f>
        <v>210000</v>
      </c>
      <c r="F281" s="121">
        <f aca="true" t="shared" si="163" ref="F281:F293">SUM(G281:N281)</f>
        <v>3210000</v>
      </c>
      <c r="G281" s="14">
        <f aca="true" t="shared" si="164" ref="G281:N281">G282+G289</f>
        <v>0</v>
      </c>
      <c r="H281" s="14">
        <f t="shared" si="164"/>
        <v>570000</v>
      </c>
      <c r="I281" s="14">
        <f t="shared" si="164"/>
        <v>0</v>
      </c>
      <c r="J281" s="14">
        <f t="shared" si="164"/>
        <v>2640000</v>
      </c>
      <c r="K281" s="14">
        <f t="shared" si="164"/>
        <v>0</v>
      </c>
      <c r="L281" s="14">
        <f t="shared" si="164"/>
        <v>0</v>
      </c>
      <c r="M281" s="14">
        <f t="shared" si="164"/>
        <v>0</v>
      </c>
      <c r="N281" s="14">
        <f t="shared" si="164"/>
        <v>0</v>
      </c>
    </row>
    <row r="282" spans="1:14" s="11" customFormat="1" ht="20.25" customHeight="1">
      <c r="A282" s="106"/>
      <c r="B282" s="61">
        <v>3</v>
      </c>
      <c r="C282" s="62" t="s">
        <v>3</v>
      </c>
      <c r="D282" s="63">
        <f>D283+D286</f>
        <v>810000</v>
      </c>
      <c r="E282" s="63">
        <f>E283+E286</f>
        <v>210000</v>
      </c>
      <c r="F282" s="63">
        <f t="shared" si="163"/>
        <v>1020000</v>
      </c>
      <c r="G282" s="63">
        <f aca="true" t="shared" si="165" ref="G282:N282">G283+G286</f>
        <v>0</v>
      </c>
      <c r="H282" s="63">
        <f t="shared" si="165"/>
        <v>130000</v>
      </c>
      <c r="I282" s="63">
        <f t="shared" si="165"/>
        <v>0</v>
      </c>
      <c r="J282" s="63">
        <f t="shared" si="165"/>
        <v>890000</v>
      </c>
      <c r="K282" s="63">
        <f t="shared" si="165"/>
        <v>0</v>
      </c>
      <c r="L282" s="63">
        <f t="shared" si="165"/>
        <v>0</v>
      </c>
      <c r="M282" s="63">
        <f t="shared" si="165"/>
        <v>0</v>
      </c>
      <c r="N282" s="63">
        <f t="shared" si="165"/>
        <v>0</v>
      </c>
    </row>
    <row r="283" spans="1:14" s="11" customFormat="1" ht="18" customHeight="1">
      <c r="A283" s="106"/>
      <c r="B283" s="61">
        <v>31</v>
      </c>
      <c r="C283" s="61" t="s">
        <v>9</v>
      </c>
      <c r="D283" s="63">
        <f>D284+D285</f>
        <v>0</v>
      </c>
      <c r="E283" s="63">
        <f>E284+E285</f>
        <v>205000</v>
      </c>
      <c r="F283" s="63">
        <f t="shared" si="163"/>
        <v>205000</v>
      </c>
      <c r="G283" s="63">
        <f aca="true" t="shared" si="166" ref="G283:N283">G284+G285</f>
        <v>0</v>
      </c>
      <c r="H283" s="63">
        <f t="shared" si="166"/>
        <v>0</v>
      </c>
      <c r="I283" s="63">
        <f t="shared" si="166"/>
        <v>0</v>
      </c>
      <c r="J283" s="63">
        <f t="shared" si="166"/>
        <v>205000</v>
      </c>
      <c r="K283" s="63">
        <f t="shared" si="166"/>
        <v>0</v>
      </c>
      <c r="L283" s="63">
        <f t="shared" si="166"/>
        <v>0</v>
      </c>
      <c r="M283" s="63">
        <f t="shared" si="166"/>
        <v>0</v>
      </c>
      <c r="N283" s="63">
        <f t="shared" si="166"/>
        <v>0</v>
      </c>
    </row>
    <row r="284" spans="1:14" s="98" customFormat="1" ht="15" customHeight="1">
      <c r="A284" s="107"/>
      <c r="B284" s="95">
        <v>311</v>
      </c>
      <c r="C284" s="95" t="s">
        <v>382</v>
      </c>
      <c r="D284" s="59">
        <v>0</v>
      </c>
      <c r="E284" s="59">
        <f>F284-D284</f>
        <v>175000</v>
      </c>
      <c r="F284" s="59">
        <f t="shared" si="163"/>
        <v>175000</v>
      </c>
      <c r="G284" s="59">
        <v>0</v>
      </c>
      <c r="H284" s="57">
        <v>0</v>
      </c>
      <c r="I284" s="57">
        <v>0</v>
      </c>
      <c r="J284" s="59">
        <v>175000</v>
      </c>
      <c r="K284" s="57">
        <v>0</v>
      </c>
      <c r="L284" s="57">
        <v>0</v>
      </c>
      <c r="M284" s="57">
        <v>0</v>
      </c>
      <c r="N284" s="57">
        <v>0</v>
      </c>
    </row>
    <row r="285" spans="1:14" s="98" customFormat="1" ht="15" customHeight="1">
      <c r="A285" s="107"/>
      <c r="B285" s="95">
        <v>313</v>
      </c>
      <c r="C285" s="95" t="s">
        <v>384</v>
      </c>
      <c r="D285" s="59">
        <v>0</v>
      </c>
      <c r="E285" s="59">
        <f>F285-D285</f>
        <v>30000</v>
      </c>
      <c r="F285" s="59">
        <f t="shared" si="163"/>
        <v>30000</v>
      </c>
      <c r="G285" s="59">
        <v>0</v>
      </c>
      <c r="H285" s="59">
        <v>0</v>
      </c>
      <c r="I285" s="59">
        <v>0</v>
      </c>
      <c r="J285" s="59">
        <v>30000</v>
      </c>
      <c r="K285" s="59">
        <v>0</v>
      </c>
      <c r="L285" s="59">
        <v>0</v>
      </c>
      <c r="M285" s="59">
        <v>0</v>
      </c>
      <c r="N285" s="59">
        <v>0</v>
      </c>
    </row>
    <row r="286" spans="1:14" s="11" customFormat="1" ht="18" customHeight="1">
      <c r="A286" s="106"/>
      <c r="B286" s="61">
        <v>32</v>
      </c>
      <c r="C286" s="62" t="s">
        <v>10</v>
      </c>
      <c r="D286" s="63">
        <f>D287+D288</f>
        <v>810000</v>
      </c>
      <c r="E286" s="63">
        <f>E287+E288</f>
        <v>5000</v>
      </c>
      <c r="F286" s="63">
        <f t="shared" si="163"/>
        <v>815000</v>
      </c>
      <c r="G286" s="63">
        <f aca="true" t="shared" si="167" ref="G286:N286">G287+G288</f>
        <v>0</v>
      </c>
      <c r="H286" s="63">
        <f t="shared" si="167"/>
        <v>130000</v>
      </c>
      <c r="I286" s="63">
        <f t="shared" si="167"/>
        <v>0</v>
      </c>
      <c r="J286" s="63">
        <f t="shared" si="167"/>
        <v>685000</v>
      </c>
      <c r="K286" s="63">
        <f t="shared" si="167"/>
        <v>0</v>
      </c>
      <c r="L286" s="63">
        <f t="shared" si="167"/>
        <v>0</v>
      </c>
      <c r="M286" s="63">
        <f t="shared" si="167"/>
        <v>0</v>
      </c>
      <c r="N286" s="63">
        <f t="shared" si="167"/>
        <v>0</v>
      </c>
    </row>
    <row r="287" spans="1:14" s="98" customFormat="1" ht="15" customHeight="1">
      <c r="A287" s="107"/>
      <c r="B287" s="99">
        <v>321</v>
      </c>
      <c r="C287" s="95" t="s">
        <v>418</v>
      </c>
      <c r="D287" s="59">
        <v>0</v>
      </c>
      <c r="E287" s="59">
        <f>F287-D287</f>
        <v>5000</v>
      </c>
      <c r="F287" s="59">
        <f t="shared" si="163"/>
        <v>5000</v>
      </c>
      <c r="G287" s="59">
        <v>0</v>
      </c>
      <c r="H287" s="59">
        <v>0</v>
      </c>
      <c r="I287" s="59">
        <v>0</v>
      </c>
      <c r="J287" s="59">
        <v>5000</v>
      </c>
      <c r="K287" s="59">
        <v>0</v>
      </c>
      <c r="L287" s="59">
        <v>0</v>
      </c>
      <c r="M287" s="59">
        <v>0</v>
      </c>
      <c r="N287" s="59">
        <v>0</v>
      </c>
    </row>
    <row r="288" spans="1:14" s="98" customFormat="1" ht="14.25" customHeight="1">
      <c r="A288" s="107"/>
      <c r="B288" s="95" t="s">
        <v>21</v>
      </c>
      <c r="C288" s="96" t="s">
        <v>392</v>
      </c>
      <c r="D288" s="59">
        <v>810000</v>
      </c>
      <c r="E288" s="59">
        <f>F288-D288</f>
        <v>0</v>
      </c>
      <c r="F288" s="59">
        <f t="shared" si="163"/>
        <v>810000</v>
      </c>
      <c r="G288" s="59">
        <v>0</v>
      </c>
      <c r="H288" s="59">
        <v>130000</v>
      </c>
      <c r="I288" s="59">
        <v>0</v>
      </c>
      <c r="J288" s="59">
        <v>680000</v>
      </c>
      <c r="K288" s="57">
        <v>0</v>
      </c>
      <c r="L288" s="57">
        <v>0</v>
      </c>
      <c r="M288" s="57">
        <v>0</v>
      </c>
      <c r="N288" s="57">
        <v>0</v>
      </c>
    </row>
    <row r="289" spans="1:14" s="11" customFormat="1" ht="18" customHeight="1">
      <c r="A289" s="106"/>
      <c r="B289" s="61">
        <v>45</v>
      </c>
      <c r="C289" s="62" t="s">
        <v>411</v>
      </c>
      <c r="D289" s="63">
        <f>D290</f>
        <v>2190000</v>
      </c>
      <c r="E289" s="63">
        <f>E290</f>
        <v>0</v>
      </c>
      <c r="F289" s="63">
        <f t="shared" si="163"/>
        <v>2190000</v>
      </c>
      <c r="G289" s="63">
        <f aca="true" t="shared" si="168" ref="G289:N289">G290</f>
        <v>0</v>
      </c>
      <c r="H289" s="63">
        <f t="shared" si="168"/>
        <v>440000</v>
      </c>
      <c r="I289" s="63">
        <f t="shared" si="168"/>
        <v>0</v>
      </c>
      <c r="J289" s="63">
        <f t="shared" si="168"/>
        <v>1750000</v>
      </c>
      <c r="K289" s="63">
        <f t="shared" si="168"/>
        <v>0</v>
      </c>
      <c r="L289" s="63">
        <f t="shared" si="168"/>
        <v>0</v>
      </c>
      <c r="M289" s="63">
        <f t="shared" si="168"/>
        <v>0</v>
      </c>
      <c r="N289" s="63">
        <f t="shared" si="168"/>
        <v>0</v>
      </c>
    </row>
    <row r="290" spans="1:14" s="98" customFormat="1" ht="14.25" customHeight="1">
      <c r="A290" s="107"/>
      <c r="B290" s="95">
        <v>451</v>
      </c>
      <c r="C290" s="96" t="s">
        <v>412</v>
      </c>
      <c r="D290" s="59">
        <v>2190000</v>
      </c>
      <c r="E290" s="59">
        <f>F290-D290</f>
        <v>0</v>
      </c>
      <c r="F290" s="59">
        <f t="shared" si="163"/>
        <v>2190000</v>
      </c>
      <c r="G290" s="59">
        <v>0</v>
      </c>
      <c r="H290" s="59">
        <v>440000</v>
      </c>
      <c r="I290" s="59">
        <v>0</v>
      </c>
      <c r="J290" s="59">
        <v>1750000</v>
      </c>
      <c r="K290" s="59">
        <v>0</v>
      </c>
      <c r="L290" s="59">
        <v>0</v>
      </c>
      <c r="M290" s="59">
        <v>0</v>
      </c>
      <c r="N290" s="59">
        <v>0</v>
      </c>
    </row>
    <row r="291" spans="1:14" s="11" customFormat="1" ht="24" customHeight="1">
      <c r="A291" s="104" t="s">
        <v>75</v>
      </c>
      <c r="B291" s="147" t="s">
        <v>684</v>
      </c>
      <c r="C291" s="148"/>
      <c r="D291" s="14">
        <f>D292</f>
        <v>2500000</v>
      </c>
      <c r="E291" s="14">
        <f>E292</f>
        <v>0</v>
      </c>
      <c r="F291" s="121">
        <f t="shared" si="163"/>
        <v>2500000</v>
      </c>
      <c r="G291" s="14">
        <f aca="true" t="shared" si="169" ref="G291:N291">G292</f>
        <v>2000000</v>
      </c>
      <c r="H291" s="14">
        <f t="shared" si="169"/>
        <v>140000</v>
      </c>
      <c r="I291" s="14">
        <f t="shared" si="169"/>
        <v>360000</v>
      </c>
      <c r="J291" s="14">
        <f t="shared" si="169"/>
        <v>0</v>
      </c>
      <c r="K291" s="14">
        <f t="shared" si="169"/>
        <v>0</v>
      </c>
      <c r="L291" s="14">
        <f t="shared" si="169"/>
        <v>0</v>
      </c>
      <c r="M291" s="14">
        <f t="shared" si="169"/>
        <v>0</v>
      </c>
      <c r="N291" s="14">
        <f t="shared" si="169"/>
        <v>0</v>
      </c>
    </row>
    <row r="292" spans="1:14" s="11" customFormat="1" ht="18" customHeight="1">
      <c r="A292" s="106"/>
      <c r="B292" s="61">
        <v>45</v>
      </c>
      <c r="C292" s="62" t="s">
        <v>411</v>
      </c>
      <c r="D292" s="63">
        <f>D293</f>
        <v>2500000</v>
      </c>
      <c r="E292" s="63">
        <f>E293</f>
        <v>0</v>
      </c>
      <c r="F292" s="63">
        <f t="shared" si="163"/>
        <v>2500000</v>
      </c>
      <c r="G292" s="63">
        <f aca="true" t="shared" si="170" ref="G292:N292">G293</f>
        <v>2000000</v>
      </c>
      <c r="H292" s="63">
        <f t="shared" si="170"/>
        <v>140000</v>
      </c>
      <c r="I292" s="63">
        <f t="shared" si="170"/>
        <v>360000</v>
      </c>
      <c r="J292" s="63">
        <f t="shared" si="170"/>
        <v>0</v>
      </c>
      <c r="K292" s="63">
        <f t="shared" si="170"/>
        <v>0</v>
      </c>
      <c r="L292" s="63">
        <f t="shared" si="170"/>
        <v>0</v>
      </c>
      <c r="M292" s="63">
        <f t="shared" si="170"/>
        <v>0</v>
      </c>
      <c r="N292" s="63">
        <f t="shared" si="170"/>
        <v>0</v>
      </c>
    </row>
    <row r="293" spans="1:14" s="98" customFormat="1" ht="14.25" customHeight="1">
      <c r="A293" s="107"/>
      <c r="B293" s="95">
        <v>451</v>
      </c>
      <c r="C293" s="96" t="s">
        <v>412</v>
      </c>
      <c r="D293" s="59">
        <v>2500000</v>
      </c>
      <c r="E293" s="59">
        <f>F293-D293</f>
        <v>0</v>
      </c>
      <c r="F293" s="59">
        <f t="shared" si="163"/>
        <v>2500000</v>
      </c>
      <c r="G293" s="59">
        <v>2000000</v>
      </c>
      <c r="H293" s="59">
        <v>140000</v>
      </c>
      <c r="I293" s="59">
        <v>360000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</row>
    <row r="294" spans="1:14" s="11" customFormat="1" ht="30" customHeight="1">
      <c r="A294" s="114"/>
      <c r="B294" s="174" t="s">
        <v>685</v>
      </c>
      <c r="C294" s="175"/>
      <c r="D294" s="15">
        <f aca="true" t="shared" si="171" ref="D294:N295">D295</f>
        <v>150000</v>
      </c>
      <c r="E294" s="15">
        <f t="shared" si="171"/>
        <v>0</v>
      </c>
      <c r="F294" s="15">
        <f>SUM(G294:N294)</f>
        <v>150000</v>
      </c>
      <c r="G294" s="15">
        <f t="shared" si="171"/>
        <v>150000</v>
      </c>
      <c r="H294" s="15">
        <f t="shared" si="171"/>
        <v>0</v>
      </c>
      <c r="I294" s="15">
        <f t="shared" si="171"/>
        <v>0</v>
      </c>
      <c r="J294" s="15">
        <f t="shared" si="171"/>
        <v>0</v>
      </c>
      <c r="K294" s="15">
        <f t="shared" si="171"/>
        <v>0</v>
      </c>
      <c r="L294" s="15">
        <f t="shared" si="171"/>
        <v>0</v>
      </c>
      <c r="M294" s="15">
        <f t="shared" si="171"/>
        <v>0</v>
      </c>
      <c r="N294" s="15">
        <f t="shared" si="171"/>
        <v>0</v>
      </c>
    </row>
    <row r="295" spans="1:14" s="11" customFormat="1" ht="24.75" customHeight="1">
      <c r="A295" s="104" t="s">
        <v>76</v>
      </c>
      <c r="B295" s="147" t="s">
        <v>686</v>
      </c>
      <c r="C295" s="148"/>
      <c r="D295" s="14">
        <f>D296</f>
        <v>150000</v>
      </c>
      <c r="E295" s="14">
        <f>E296</f>
        <v>0</v>
      </c>
      <c r="F295" s="121">
        <f>SUM(G295:N295)</f>
        <v>150000</v>
      </c>
      <c r="G295" s="14">
        <f t="shared" si="171"/>
        <v>150000</v>
      </c>
      <c r="H295" s="14">
        <f t="shared" si="171"/>
        <v>0</v>
      </c>
      <c r="I295" s="14">
        <f t="shared" si="171"/>
        <v>0</v>
      </c>
      <c r="J295" s="14">
        <f t="shared" si="171"/>
        <v>0</v>
      </c>
      <c r="K295" s="14">
        <f t="shared" si="171"/>
        <v>0</v>
      </c>
      <c r="L295" s="14">
        <f t="shared" si="171"/>
        <v>0</v>
      </c>
      <c r="M295" s="14">
        <f t="shared" si="171"/>
        <v>0</v>
      </c>
      <c r="N295" s="14">
        <f t="shared" si="171"/>
        <v>0</v>
      </c>
    </row>
    <row r="296" spans="1:14" s="11" customFormat="1" ht="18" customHeight="1">
      <c r="A296" s="106"/>
      <c r="B296" s="61">
        <v>38</v>
      </c>
      <c r="C296" s="62" t="s">
        <v>397</v>
      </c>
      <c r="D296" s="63">
        <f>D297</f>
        <v>150000</v>
      </c>
      <c r="E296" s="63">
        <f>E297</f>
        <v>0</v>
      </c>
      <c r="F296" s="63">
        <f>SUM(G296:N296)</f>
        <v>150000</v>
      </c>
      <c r="G296" s="63">
        <f>G297</f>
        <v>150000</v>
      </c>
      <c r="H296" s="63">
        <f aca="true" t="shared" si="172" ref="H296:N296">H297</f>
        <v>0</v>
      </c>
      <c r="I296" s="63">
        <f t="shared" si="172"/>
        <v>0</v>
      </c>
      <c r="J296" s="63">
        <f t="shared" si="172"/>
        <v>0</v>
      </c>
      <c r="K296" s="63">
        <f t="shared" si="172"/>
        <v>0</v>
      </c>
      <c r="L296" s="63">
        <f t="shared" si="172"/>
        <v>0</v>
      </c>
      <c r="M296" s="63">
        <f t="shared" si="172"/>
        <v>0</v>
      </c>
      <c r="N296" s="63">
        <f t="shared" si="172"/>
        <v>0</v>
      </c>
    </row>
    <row r="297" spans="1:14" s="98" customFormat="1" ht="15" customHeight="1">
      <c r="A297" s="107"/>
      <c r="B297" s="95">
        <v>381</v>
      </c>
      <c r="C297" s="96" t="s">
        <v>398</v>
      </c>
      <c r="D297" s="59">
        <v>150000</v>
      </c>
      <c r="E297" s="59">
        <f>F297-D297</f>
        <v>0</v>
      </c>
      <c r="F297" s="59">
        <f>SUM(G297:N297)</f>
        <v>150000</v>
      </c>
      <c r="G297" s="59">
        <v>150000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0</v>
      </c>
    </row>
    <row r="298" spans="1:14" s="11" customFormat="1" ht="30" customHeight="1">
      <c r="A298" s="113"/>
      <c r="B298" s="155" t="s">
        <v>517</v>
      </c>
      <c r="C298" s="152"/>
      <c r="D298" s="15">
        <f>D299+D306</f>
        <v>400000</v>
      </c>
      <c r="E298" s="15">
        <f>E299+E306</f>
        <v>0</v>
      </c>
      <c r="F298" s="15">
        <f aca="true" t="shared" si="173" ref="F298:F312">SUM(G298:N298)</f>
        <v>400000</v>
      </c>
      <c r="G298" s="15">
        <f aca="true" t="shared" si="174" ref="G298:N298">G299+G306</f>
        <v>400000</v>
      </c>
      <c r="H298" s="15">
        <f t="shared" si="174"/>
        <v>0</v>
      </c>
      <c r="I298" s="15">
        <f t="shared" si="174"/>
        <v>0</v>
      </c>
      <c r="J298" s="15">
        <f t="shared" si="174"/>
        <v>0</v>
      </c>
      <c r="K298" s="15">
        <f t="shared" si="174"/>
        <v>0</v>
      </c>
      <c r="L298" s="15">
        <f t="shared" si="174"/>
        <v>0</v>
      </c>
      <c r="M298" s="15">
        <f t="shared" si="174"/>
        <v>0</v>
      </c>
      <c r="N298" s="15">
        <f t="shared" si="174"/>
        <v>0</v>
      </c>
    </row>
    <row r="299" spans="1:14" s="11" customFormat="1" ht="24.75" customHeight="1">
      <c r="A299" s="104" t="s">
        <v>58</v>
      </c>
      <c r="B299" s="147" t="s">
        <v>518</v>
      </c>
      <c r="C299" s="148"/>
      <c r="D299" s="14">
        <f>D300</f>
        <v>100000</v>
      </c>
      <c r="E299" s="14">
        <f>E300</f>
        <v>0</v>
      </c>
      <c r="F299" s="121">
        <f t="shared" si="173"/>
        <v>100000</v>
      </c>
      <c r="G299" s="14">
        <f aca="true" t="shared" si="175" ref="G299:N299">G300</f>
        <v>100000</v>
      </c>
      <c r="H299" s="14">
        <f t="shared" si="175"/>
        <v>0</v>
      </c>
      <c r="I299" s="14">
        <f t="shared" si="175"/>
        <v>0</v>
      </c>
      <c r="J299" s="14">
        <f t="shared" si="175"/>
        <v>0</v>
      </c>
      <c r="K299" s="14">
        <f t="shared" si="175"/>
        <v>0</v>
      </c>
      <c r="L299" s="14">
        <f t="shared" si="175"/>
        <v>0</v>
      </c>
      <c r="M299" s="14">
        <f t="shared" si="175"/>
        <v>0</v>
      </c>
      <c r="N299" s="14">
        <f t="shared" si="175"/>
        <v>0</v>
      </c>
    </row>
    <row r="300" spans="1:14" s="11" customFormat="1" ht="18" customHeight="1">
      <c r="A300" s="106"/>
      <c r="B300" s="61">
        <v>38</v>
      </c>
      <c r="C300" s="62" t="s">
        <v>397</v>
      </c>
      <c r="D300" s="63">
        <f>D301</f>
        <v>100000</v>
      </c>
      <c r="E300" s="63">
        <f>E301</f>
        <v>0</v>
      </c>
      <c r="F300" s="63">
        <f t="shared" si="173"/>
        <v>100000</v>
      </c>
      <c r="G300" s="63">
        <f aca="true" t="shared" si="176" ref="G300:N300">G301</f>
        <v>100000</v>
      </c>
      <c r="H300" s="63">
        <f t="shared" si="176"/>
        <v>0</v>
      </c>
      <c r="I300" s="63">
        <f t="shared" si="176"/>
        <v>0</v>
      </c>
      <c r="J300" s="63">
        <f t="shared" si="176"/>
        <v>0</v>
      </c>
      <c r="K300" s="63">
        <f t="shared" si="176"/>
        <v>0</v>
      </c>
      <c r="L300" s="63">
        <f t="shared" si="176"/>
        <v>0</v>
      </c>
      <c r="M300" s="63">
        <f t="shared" si="176"/>
        <v>0</v>
      </c>
      <c r="N300" s="63">
        <f t="shared" si="176"/>
        <v>0</v>
      </c>
    </row>
    <row r="301" spans="1:14" s="98" customFormat="1" ht="15" customHeight="1">
      <c r="A301" s="107"/>
      <c r="B301" s="95">
        <v>381</v>
      </c>
      <c r="C301" s="96" t="s">
        <v>398</v>
      </c>
      <c r="D301" s="59">
        <v>100000</v>
      </c>
      <c r="E301" s="59">
        <f>F301-D301</f>
        <v>0</v>
      </c>
      <c r="F301" s="59">
        <f t="shared" si="173"/>
        <v>100000</v>
      </c>
      <c r="G301" s="59">
        <v>100000</v>
      </c>
      <c r="H301" s="59">
        <v>0</v>
      </c>
      <c r="I301" s="59">
        <v>0</v>
      </c>
      <c r="J301" s="59">
        <v>0</v>
      </c>
      <c r="K301" s="59">
        <v>0</v>
      </c>
      <c r="L301" s="59">
        <v>0</v>
      </c>
      <c r="M301" s="59">
        <v>0</v>
      </c>
      <c r="N301" s="59">
        <v>0</v>
      </c>
    </row>
    <row r="302" ht="32.25" customHeight="1"/>
    <row r="303" spans="1:14" s="55" customFormat="1" ht="15" customHeight="1">
      <c r="A303" s="142" t="s">
        <v>17</v>
      </c>
      <c r="B303" s="142" t="s">
        <v>233</v>
      </c>
      <c r="C303" s="141" t="s">
        <v>25</v>
      </c>
      <c r="D303" s="142" t="s">
        <v>617</v>
      </c>
      <c r="E303" s="142" t="s">
        <v>615</v>
      </c>
      <c r="F303" s="145" t="s">
        <v>618</v>
      </c>
      <c r="G303" s="141" t="s">
        <v>480</v>
      </c>
      <c r="H303" s="141"/>
      <c r="I303" s="141"/>
      <c r="J303" s="141"/>
      <c r="K303" s="141"/>
      <c r="L303" s="141"/>
      <c r="M303" s="141"/>
      <c r="N303" s="141"/>
    </row>
    <row r="304" spans="1:14" s="55" customFormat="1" ht="35.25" customHeight="1">
      <c r="A304" s="141"/>
      <c r="B304" s="141"/>
      <c r="C304" s="141"/>
      <c r="D304" s="141"/>
      <c r="E304" s="141"/>
      <c r="F304" s="146"/>
      <c r="G304" s="53" t="s">
        <v>163</v>
      </c>
      <c r="H304" s="53" t="s">
        <v>18</v>
      </c>
      <c r="I304" s="53" t="s">
        <v>162</v>
      </c>
      <c r="J304" s="53" t="s">
        <v>164</v>
      </c>
      <c r="K304" s="53" t="s">
        <v>19</v>
      </c>
      <c r="L304" s="53" t="s">
        <v>436</v>
      </c>
      <c r="M304" s="53" t="s">
        <v>165</v>
      </c>
      <c r="N304" s="53" t="s">
        <v>305</v>
      </c>
    </row>
    <row r="305" spans="1:14" s="55" customFormat="1" ht="10.5" customHeight="1">
      <c r="A305" s="54">
        <v>1</v>
      </c>
      <c r="B305" s="54">
        <v>2</v>
      </c>
      <c r="C305" s="54">
        <v>3</v>
      </c>
      <c r="D305" s="54">
        <v>4</v>
      </c>
      <c r="E305" s="54">
        <v>5</v>
      </c>
      <c r="F305" s="54">
        <v>6</v>
      </c>
      <c r="G305" s="54">
        <v>7</v>
      </c>
      <c r="H305" s="54">
        <v>8</v>
      </c>
      <c r="I305" s="54">
        <v>9</v>
      </c>
      <c r="J305" s="54">
        <v>10</v>
      </c>
      <c r="K305" s="54">
        <v>11</v>
      </c>
      <c r="L305" s="54">
        <v>12</v>
      </c>
      <c r="M305" s="54">
        <v>13</v>
      </c>
      <c r="N305" s="54">
        <v>14</v>
      </c>
    </row>
    <row r="306" spans="1:14" s="11" customFormat="1" ht="24.75" customHeight="1">
      <c r="A306" s="104" t="s">
        <v>58</v>
      </c>
      <c r="B306" s="147" t="s">
        <v>519</v>
      </c>
      <c r="C306" s="148"/>
      <c r="D306" s="14">
        <f>D307</f>
        <v>300000</v>
      </c>
      <c r="E306" s="14">
        <f>E307</f>
        <v>0</v>
      </c>
      <c r="F306" s="121">
        <f t="shared" si="173"/>
        <v>300000</v>
      </c>
      <c r="G306" s="14">
        <f aca="true" t="shared" si="177" ref="G306:N306">G307</f>
        <v>300000</v>
      </c>
      <c r="H306" s="14">
        <f t="shared" si="177"/>
        <v>0</v>
      </c>
      <c r="I306" s="14">
        <f t="shared" si="177"/>
        <v>0</v>
      </c>
      <c r="J306" s="14">
        <f t="shared" si="177"/>
        <v>0</v>
      </c>
      <c r="K306" s="14">
        <f t="shared" si="177"/>
        <v>0</v>
      </c>
      <c r="L306" s="14">
        <f t="shared" si="177"/>
        <v>0</v>
      </c>
      <c r="M306" s="14">
        <f t="shared" si="177"/>
        <v>0</v>
      </c>
      <c r="N306" s="14">
        <f t="shared" si="177"/>
        <v>0</v>
      </c>
    </row>
    <row r="307" spans="1:14" s="11" customFormat="1" ht="18" customHeight="1">
      <c r="A307" s="106"/>
      <c r="B307" s="61">
        <v>38</v>
      </c>
      <c r="C307" s="62" t="s">
        <v>397</v>
      </c>
      <c r="D307" s="63">
        <f>D308</f>
        <v>300000</v>
      </c>
      <c r="E307" s="63">
        <f>E308</f>
        <v>0</v>
      </c>
      <c r="F307" s="63">
        <f t="shared" si="173"/>
        <v>300000</v>
      </c>
      <c r="G307" s="63">
        <f aca="true" t="shared" si="178" ref="G307:N307">G308</f>
        <v>300000</v>
      </c>
      <c r="H307" s="63">
        <f t="shared" si="178"/>
        <v>0</v>
      </c>
      <c r="I307" s="63">
        <f t="shared" si="178"/>
        <v>0</v>
      </c>
      <c r="J307" s="63">
        <f t="shared" si="178"/>
        <v>0</v>
      </c>
      <c r="K307" s="63">
        <f t="shared" si="178"/>
        <v>0</v>
      </c>
      <c r="L307" s="63">
        <f t="shared" si="178"/>
        <v>0</v>
      </c>
      <c r="M307" s="63">
        <f t="shared" si="178"/>
        <v>0</v>
      </c>
      <c r="N307" s="63">
        <f t="shared" si="178"/>
        <v>0</v>
      </c>
    </row>
    <row r="308" spans="1:14" s="98" customFormat="1" ht="15" customHeight="1">
      <c r="A308" s="107"/>
      <c r="B308" s="95">
        <v>381</v>
      </c>
      <c r="C308" s="96" t="s">
        <v>398</v>
      </c>
      <c r="D308" s="59">
        <v>300000</v>
      </c>
      <c r="E308" s="59">
        <f>F308-D308</f>
        <v>0</v>
      </c>
      <c r="F308" s="59">
        <f t="shared" si="173"/>
        <v>300000</v>
      </c>
      <c r="G308" s="59">
        <v>300000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</row>
    <row r="309" spans="1:14" s="11" customFormat="1" ht="30" customHeight="1">
      <c r="A309" s="113"/>
      <c r="B309" s="155" t="s">
        <v>687</v>
      </c>
      <c r="C309" s="152"/>
      <c r="D309" s="15">
        <f>D310+D313+D316</f>
        <v>836000</v>
      </c>
      <c r="E309" s="15">
        <f>E310+E313+E316</f>
        <v>0</v>
      </c>
      <c r="F309" s="15">
        <f t="shared" si="173"/>
        <v>836000</v>
      </c>
      <c r="G309" s="15">
        <f aca="true" t="shared" si="179" ref="G309:N309">G310+G313+G316</f>
        <v>636000</v>
      </c>
      <c r="H309" s="15">
        <f t="shared" si="179"/>
        <v>0</v>
      </c>
      <c r="I309" s="15">
        <f t="shared" si="179"/>
        <v>0</v>
      </c>
      <c r="J309" s="15">
        <f t="shared" si="179"/>
        <v>0</v>
      </c>
      <c r="K309" s="15">
        <f t="shared" si="179"/>
        <v>0</v>
      </c>
      <c r="L309" s="15">
        <f t="shared" si="179"/>
        <v>0</v>
      </c>
      <c r="M309" s="15">
        <f t="shared" si="179"/>
        <v>0</v>
      </c>
      <c r="N309" s="15">
        <f t="shared" si="179"/>
        <v>200000</v>
      </c>
    </row>
    <row r="310" spans="1:14" s="11" customFormat="1" ht="24.75" customHeight="1">
      <c r="A310" s="104" t="s">
        <v>79</v>
      </c>
      <c r="B310" s="147" t="s">
        <v>688</v>
      </c>
      <c r="C310" s="148"/>
      <c r="D310" s="14">
        <f>D311</f>
        <v>720000</v>
      </c>
      <c r="E310" s="14">
        <f>E311</f>
        <v>0</v>
      </c>
      <c r="F310" s="121">
        <f t="shared" si="173"/>
        <v>720000</v>
      </c>
      <c r="G310" s="14">
        <f aca="true" t="shared" si="180" ref="G310:N310">G311</f>
        <v>520000</v>
      </c>
      <c r="H310" s="14">
        <f t="shared" si="180"/>
        <v>0</v>
      </c>
      <c r="I310" s="14">
        <f t="shared" si="180"/>
        <v>0</v>
      </c>
      <c r="J310" s="14">
        <f t="shared" si="180"/>
        <v>0</v>
      </c>
      <c r="K310" s="14">
        <f t="shared" si="180"/>
        <v>0</v>
      </c>
      <c r="L310" s="14">
        <f t="shared" si="180"/>
        <v>0</v>
      </c>
      <c r="M310" s="14">
        <f t="shared" si="180"/>
        <v>0</v>
      </c>
      <c r="N310" s="14">
        <f t="shared" si="180"/>
        <v>200000</v>
      </c>
    </row>
    <row r="311" spans="1:14" s="11" customFormat="1" ht="18" customHeight="1">
      <c r="A311" s="106"/>
      <c r="B311" s="61" t="s">
        <v>201</v>
      </c>
      <c r="C311" s="62" t="s">
        <v>409</v>
      </c>
      <c r="D311" s="63">
        <f>D312</f>
        <v>720000</v>
      </c>
      <c r="E311" s="63">
        <f>E312</f>
        <v>0</v>
      </c>
      <c r="F311" s="63">
        <f t="shared" si="173"/>
        <v>720000</v>
      </c>
      <c r="G311" s="63">
        <f>G312</f>
        <v>520000</v>
      </c>
      <c r="H311" s="63">
        <f aca="true" t="shared" si="181" ref="H311:N311">H312</f>
        <v>0</v>
      </c>
      <c r="I311" s="63">
        <f t="shared" si="181"/>
        <v>0</v>
      </c>
      <c r="J311" s="63">
        <f t="shared" si="181"/>
        <v>0</v>
      </c>
      <c r="K311" s="63">
        <f t="shared" si="181"/>
        <v>0</v>
      </c>
      <c r="L311" s="63">
        <f t="shared" si="181"/>
        <v>0</v>
      </c>
      <c r="M311" s="63">
        <f t="shared" si="181"/>
        <v>0</v>
      </c>
      <c r="N311" s="63">
        <f t="shared" si="181"/>
        <v>200000</v>
      </c>
    </row>
    <row r="312" spans="1:14" s="98" customFormat="1" ht="15" customHeight="1">
      <c r="A312" s="107"/>
      <c r="B312" s="95" t="s">
        <v>236</v>
      </c>
      <c r="C312" s="96" t="s">
        <v>410</v>
      </c>
      <c r="D312" s="59">
        <v>720000</v>
      </c>
      <c r="E312" s="59">
        <f>F312-D312</f>
        <v>0</v>
      </c>
      <c r="F312" s="59">
        <f t="shared" si="173"/>
        <v>720000</v>
      </c>
      <c r="G312" s="59">
        <v>520000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200000</v>
      </c>
    </row>
    <row r="313" spans="1:14" s="11" customFormat="1" ht="24.75" customHeight="1">
      <c r="A313" s="104" t="s">
        <v>434</v>
      </c>
      <c r="B313" s="147" t="s">
        <v>689</v>
      </c>
      <c r="C313" s="148"/>
      <c r="D313" s="14">
        <f>D314</f>
        <v>66000</v>
      </c>
      <c r="E313" s="14">
        <f>E314</f>
        <v>0</v>
      </c>
      <c r="F313" s="14">
        <f aca="true" t="shared" si="182" ref="F313:F318">SUM(G313:N313)</f>
        <v>66000</v>
      </c>
      <c r="G313" s="14">
        <f aca="true" t="shared" si="183" ref="G313:N313">G314</f>
        <v>66000</v>
      </c>
      <c r="H313" s="14">
        <f t="shared" si="183"/>
        <v>0</v>
      </c>
      <c r="I313" s="14">
        <f t="shared" si="183"/>
        <v>0</v>
      </c>
      <c r="J313" s="14">
        <f t="shared" si="183"/>
        <v>0</v>
      </c>
      <c r="K313" s="14">
        <f t="shared" si="183"/>
        <v>0</v>
      </c>
      <c r="L313" s="14">
        <f t="shared" si="183"/>
        <v>0</v>
      </c>
      <c r="M313" s="14">
        <f t="shared" si="183"/>
        <v>0</v>
      </c>
      <c r="N313" s="14">
        <f t="shared" si="183"/>
        <v>0</v>
      </c>
    </row>
    <row r="314" spans="1:14" s="11" customFormat="1" ht="18" customHeight="1">
      <c r="A314" s="106"/>
      <c r="B314" s="61" t="s">
        <v>201</v>
      </c>
      <c r="C314" s="62" t="s">
        <v>409</v>
      </c>
      <c r="D314" s="63">
        <f>D315</f>
        <v>66000</v>
      </c>
      <c r="E314" s="63">
        <f>E315</f>
        <v>0</v>
      </c>
      <c r="F314" s="63">
        <f t="shared" si="182"/>
        <v>66000</v>
      </c>
      <c r="G314" s="63">
        <f aca="true" t="shared" si="184" ref="G314:N314">G315</f>
        <v>66000</v>
      </c>
      <c r="H314" s="63">
        <f t="shared" si="184"/>
        <v>0</v>
      </c>
      <c r="I314" s="63">
        <f t="shared" si="184"/>
        <v>0</v>
      </c>
      <c r="J314" s="63">
        <f t="shared" si="184"/>
        <v>0</v>
      </c>
      <c r="K314" s="63">
        <f t="shared" si="184"/>
        <v>0</v>
      </c>
      <c r="L314" s="63">
        <f t="shared" si="184"/>
        <v>0</v>
      </c>
      <c r="M314" s="63">
        <f t="shared" si="184"/>
        <v>0</v>
      </c>
      <c r="N314" s="63">
        <f t="shared" si="184"/>
        <v>0</v>
      </c>
    </row>
    <row r="315" spans="1:14" s="98" customFormat="1" ht="15" customHeight="1">
      <c r="A315" s="107"/>
      <c r="B315" s="95" t="s">
        <v>236</v>
      </c>
      <c r="C315" s="96" t="s">
        <v>410</v>
      </c>
      <c r="D315" s="59">
        <v>66000</v>
      </c>
      <c r="E315" s="59">
        <f>F315-D315</f>
        <v>0</v>
      </c>
      <c r="F315" s="59">
        <f t="shared" si="182"/>
        <v>66000</v>
      </c>
      <c r="G315" s="59">
        <v>66000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</row>
    <row r="316" spans="1:14" s="11" customFormat="1" ht="24.75" customHeight="1">
      <c r="A316" s="104" t="s">
        <v>434</v>
      </c>
      <c r="B316" s="147" t="s">
        <v>690</v>
      </c>
      <c r="C316" s="148"/>
      <c r="D316" s="14">
        <f>D317</f>
        <v>50000</v>
      </c>
      <c r="E316" s="14">
        <f>E317</f>
        <v>0</v>
      </c>
      <c r="F316" s="121">
        <f t="shared" si="182"/>
        <v>50000</v>
      </c>
      <c r="G316" s="14">
        <f aca="true" t="shared" si="185" ref="G316:N316">G317</f>
        <v>50000</v>
      </c>
      <c r="H316" s="14">
        <f t="shared" si="185"/>
        <v>0</v>
      </c>
      <c r="I316" s="14">
        <f t="shared" si="185"/>
        <v>0</v>
      </c>
      <c r="J316" s="14">
        <f t="shared" si="185"/>
        <v>0</v>
      </c>
      <c r="K316" s="14">
        <f t="shared" si="185"/>
        <v>0</v>
      </c>
      <c r="L316" s="14">
        <f t="shared" si="185"/>
        <v>0</v>
      </c>
      <c r="M316" s="14">
        <f t="shared" si="185"/>
        <v>0</v>
      </c>
      <c r="N316" s="14">
        <f t="shared" si="185"/>
        <v>0</v>
      </c>
    </row>
    <row r="317" spans="1:14" s="11" customFormat="1" ht="18" customHeight="1">
      <c r="A317" s="106"/>
      <c r="B317" s="61" t="s">
        <v>185</v>
      </c>
      <c r="C317" s="61" t="s">
        <v>414</v>
      </c>
      <c r="D317" s="63">
        <f>D318</f>
        <v>50000</v>
      </c>
      <c r="E317" s="63">
        <f>E318</f>
        <v>0</v>
      </c>
      <c r="F317" s="63">
        <f t="shared" si="182"/>
        <v>50000</v>
      </c>
      <c r="G317" s="63">
        <f>G318</f>
        <v>50000</v>
      </c>
      <c r="H317" s="63">
        <f aca="true" t="shared" si="186" ref="H317:N317">H318</f>
        <v>0</v>
      </c>
      <c r="I317" s="63">
        <f t="shared" si="186"/>
        <v>0</v>
      </c>
      <c r="J317" s="63">
        <f t="shared" si="186"/>
        <v>0</v>
      </c>
      <c r="K317" s="63">
        <f t="shared" si="186"/>
        <v>0</v>
      </c>
      <c r="L317" s="63">
        <f t="shared" si="186"/>
        <v>0</v>
      </c>
      <c r="M317" s="63">
        <f t="shared" si="186"/>
        <v>0</v>
      </c>
      <c r="N317" s="63">
        <f t="shared" si="186"/>
        <v>0</v>
      </c>
    </row>
    <row r="318" spans="1:14" s="98" customFormat="1" ht="15" customHeight="1">
      <c r="A318" s="107"/>
      <c r="B318" s="95" t="s">
        <v>97</v>
      </c>
      <c r="C318" s="95" t="s">
        <v>405</v>
      </c>
      <c r="D318" s="59">
        <v>50000</v>
      </c>
      <c r="E318" s="59">
        <f>F318-D318</f>
        <v>0</v>
      </c>
      <c r="F318" s="59">
        <f t="shared" si="182"/>
        <v>50000</v>
      </c>
      <c r="G318" s="59">
        <v>50000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</row>
    <row r="319" spans="1:14" s="11" customFormat="1" ht="30" customHeight="1">
      <c r="A319" s="112"/>
      <c r="B319" s="155" t="s">
        <v>691</v>
      </c>
      <c r="C319" s="152"/>
      <c r="D319" s="15">
        <f>D320+D323+D326+D329+D332+D339+D342</f>
        <v>1339000</v>
      </c>
      <c r="E319" s="15">
        <f>E320+E323+E326+E329+E332+E339+E342</f>
        <v>0</v>
      </c>
      <c r="F319" s="15">
        <f aca="true" t="shared" si="187" ref="F319:F326">SUM(G319:N319)</f>
        <v>1339000</v>
      </c>
      <c r="G319" s="15">
        <f aca="true" t="shared" si="188" ref="G319:N319">G320+G323+G326+G329+G332+G339+G342</f>
        <v>1229000</v>
      </c>
      <c r="H319" s="15">
        <f t="shared" si="188"/>
        <v>0</v>
      </c>
      <c r="I319" s="15">
        <f t="shared" si="188"/>
        <v>0</v>
      </c>
      <c r="J319" s="15">
        <f t="shared" si="188"/>
        <v>10000</v>
      </c>
      <c r="K319" s="15">
        <f t="shared" si="188"/>
        <v>0</v>
      </c>
      <c r="L319" s="15">
        <f t="shared" si="188"/>
        <v>0</v>
      </c>
      <c r="M319" s="15">
        <f t="shared" si="188"/>
        <v>0</v>
      </c>
      <c r="N319" s="15">
        <f t="shared" si="188"/>
        <v>100000</v>
      </c>
    </row>
    <row r="320" spans="1:14" s="11" customFormat="1" ht="24.75" customHeight="1">
      <c r="A320" s="104" t="s">
        <v>424</v>
      </c>
      <c r="B320" s="147" t="s">
        <v>692</v>
      </c>
      <c r="C320" s="148"/>
      <c r="D320" s="14">
        <f>D321</f>
        <v>614000</v>
      </c>
      <c r="E320" s="14">
        <f>E321</f>
        <v>0</v>
      </c>
      <c r="F320" s="121">
        <f t="shared" si="187"/>
        <v>614000</v>
      </c>
      <c r="G320" s="14">
        <f aca="true" t="shared" si="189" ref="G320:N320">G321</f>
        <v>614000</v>
      </c>
      <c r="H320" s="14">
        <f t="shared" si="189"/>
        <v>0</v>
      </c>
      <c r="I320" s="14">
        <f t="shared" si="189"/>
        <v>0</v>
      </c>
      <c r="J320" s="14">
        <f t="shared" si="189"/>
        <v>0</v>
      </c>
      <c r="K320" s="14">
        <f t="shared" si="189"/>
        <v>0</v>
      </c>
      <c r="L320" s="14">
        <f t="shared" si="189"/>
        <v>0</v>
      </c>
      <c r="M320" s="14">
        <f t="shared" si="189"/>
        <v>0</v>
      </c>
      <c r="N320" s="14">
        <f t="shared" si="189"/>
        <v>0</v>
      </c>
    </row>
    <row r="321" spans="1:14" s="11" customFormat="1" ht="18" customHeight="1">
      <c r="A321" s="106"/>
      <c r="B321" s="61">
        <v>37</v>
      </c>
      <c r="C321" s="61" t="s">
        <v>415</v>
      </c>
      <c r="D321" s="63">
        <f>D322</f>
        <v>614000</v>
      </c>
      <c r="E321" s="63">
        <f>E322</f>
        <v>0</v>
      </c>
      <c r="F321" s="63">
        <f t="shared" si="187"/>
        <v>614000</v>
      </c>
      <c r="G321" s="63">
        <f aca="true" t="shared" si="190" ref="G321:N321">G322</f>
        <v>614000</v>
      </c>
      <c r="H321" s="63">
        <f t="shared" si="190"/>
        <v>0</v>
      </c>
      <c r="I321" s="63">
        <f t="shared" si="190"/>
        <v>0</v>
      </c>
      <c r="J321" s="63">
        <f t="shared" si="190"/>
        <v>0</v>
      </c>
      <c r="K321" s="63">
        <f t="shared" si="190"/>
        <v>0</v>
      </c>
      <c r="L321" s="63">
        <f t="shared" si="190"/>
        <v>0</v>
      </c>
      <c r="M321" s="63">
        <f t="shared" si="190"/>
        <v>0</v>
      </c>
      <c r="N321" s="63">
        <f t="shared" si="190"/>
        <v>0</v>
      </c>
    </row>
    <row r="322" spans="1:14" s="98" customFormat="1" ht="15" customHeight="1">
      <c r="A322" s="107"/>
      <c r="B322" s="95">
        <v>372</v>
      </c>
      <c r="C322" s="95" t="s">
        <v>416</v>
      </c>
      <c r="D322" s="59">
        <v>614000</v>
      </c>
      <c r="E322" s="59">
        <f>F322-D322</f>
        <v>0</v>
      </c>
      <c r="F322" s="59">
        <f t="shared" si="187"/>
        <v>614000</v>
      </c>
      <c r="G322" s="59">
        <v>614000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</row>
    <row r="323" spans="1:14" s="11" customFormat="1" ht="24.75" customHeight="1">
      <c r="A323" s="104" t="s">
        <v>425</v>
      </c>
      <c r="B323" s="147" t="s">
        <v>521</v>
      </c>
      <c r="C323" s="148"/>
      <c r="D323" s="14">
        <f>D324</f>
        <v>40000</v>
      </c>
      <c r="E323" s="14">
        <f>E324</f>
        <v>0</v>
      </c>
      <c r="F323" s="121">
        <f t="shared" si="187"/>
        <v>40000</v>
      </c>
      <c r="G323" s="14">
        <f aca="true" t="shared" si="191" ref="G323:N323">G324</f>
        <v>40000</v>
      </c>
      <c r="H323" s="14">
        <f t="shared" si="191"/>
        <v>0</v>
      </c>
      <c r="I323" s="14">
        <f t="shared" si="191"/>
        <v>0</v>
      </c>
      <c r="J323" s="14">
        <f t="shared" si="191"/>
        <v>0</v>
      </c>
      <c r="K323" s="14">
        <f t="shared" si="191"/>
        <v>0</v>
      </c>
      <c r="L323" s="14">
        <f t="shared" si="191"/>
        <v>0</v>
      </c>
      <c r="M323" s="14">
        <f t="shared" si="191"/>
        <v>0</v>
      </c>
      <c r="N323" s="14">
        <f t="shared" si="191"/>
        <v>0</v>
      </c>
    </row>
    <row r="324" spans="1:14" s="11" customFormat="1" ht="18" customHeight="1">
      <c r="A324" s="106"/>
      <c r="B324" s="61" t="s">
        <v>201</v>
      </c>
      <c r="C324" s="62" t="s">
        <v>409</v>
      </c>
      <c r="D324" s="63">
        <f>D325</f>
        <v>40000</v>
      </c>
      <c r="E324" s="63">
        <f>E325</f>
        <v>0</v>
      </c>
      <c r="F324" s="63">
        <f t="shared" si="187"/>
        <v>40000</v>
      </c>
      <c r="G324" s="63">
        <f aca="true" t="shared" si="192" ref="G324:N324">G325</f>
        <v>40000</v>
      </c>
      <c r="H324" s="63">
        <f t="shared" si="192"/>
        <v>0</v>
      </c>
      <c r="I324" s="63">
        <f t="shared" si="192"/>
        <v>0</v>
      </c>
      <c r="J324" s="63">
        <f t="shared" si="192"/>
        <v>0</v>
      </c>
      <c r="K324" s="63">
        <f t="shared" si="192"/>
        <v>0</v>
      </c>
      <c r="L324" s="63">
        <f t="shared" si="192"/>
        <v>0</v>
      </c>
      <c r="M324" s="63">
        <f t="shared" si="192"/>
        <v>0</v>
      </c>
      <c r="N324" s="63">
        <f t="shared" si="192"/>
        <v>0</v>
      </c>
    </row>
    <row r="325" spans="1:14" s="98" customFormat="1" ht="15" customHeight="1">
      <c r="A325" s="107"/>
      <c r="B325" s="95" t="s">
        <v>202</v>
      </c>
      <c r="C325" s="95" t="s">
        <v>417</v>
      </c>
      <c r="D325" s="59">
        <v>40000</v>
      </c>
      <c r="E325" s="59">
        <f>F325-D325</f>
        <v>0</v>
      </c>
      <c r="F325" s="59">
        <f t="shared" si="187"/>
        <v>40000</v>
      </c>
      <c r="G325" s="59">
        <v>40000</v>
      </c>
      <c r="H325" s="59">
        <v>0</v>
      </c>
      <c r="I325" s="59">
        <v>0</v>
      </c>
      <c r="J325" s="59">
        <v>0</v>
      </c>
      <c r="K325" s="59">
        <v>0</v>
      </c>
      <c r="L325" s="59">
        <v>0</v>
      </c>
      <c r="M325" s="59">
        <v>0</v>
      </c>
      <c r="N325" s="59">
        <v>0</v>
      </c>
    </row>
    <row r="326" spans="1:14" s="11" customFormat="1" ht="24.75" customHeight="1">
      <c r="A326" s="104" t="s">
        <v>425</v>
      </c>
      <c r="B326" s="147" t="s">
        <v>522</v>
      </c>
      <c r="C326" s="148"/>
      <c r="D326" s="14">
        <f>D327</f>
        <v>300000</v>
      </c>
      <c r="E326" s="14">
        <f>E327</f>
        <v>0</v>
      </c>
      <c r="F326" s="121">
        <f t="shared" si="187"/>
        <v>300000</v>
      </c>
      <c r="G326" s="14">
        <f aca="true" t="shared" si="193" ref="G326:N326">G327</f>
        <v>300000</v>
      </c>
      <c r="H326" s="14">
        <f t="shared" si="193"/>
        <v>0</v>
      </c>
      <c r="I326" s="14">
        <f t="shared" si="193"/>
        <v>0</v>
      </c>
      <c r="J326" s="14">
        <f t="shared" si="193"/>
        <v>0</v>
      </c>
      <c r="K326" s="14">
        <f t="shared" si="193"/>
        <v>0</v>
      </c>
      <c r="L326" s="14">
        <f t="shared" si="193"/>
        <v>0</v>
      </c>
      <c r="M326" s="14">
        <f t="shared" si="193"/>
        <v>0</v>
      </c>
      <c r="N326" s="14">
        <f t="shared" si="193"/>
        <v>0</v>
      </c>
    </row>
    <row r="327" spans="1:14" s="11" customFormat="1" ht="18" customHeight="1">
      <c r="A327" s="106"/>
      <c r="B327" s="61">
        <v>37</v>
      </c>
      <c r="C327" s="61" t="s">
        <v>415</v>
      </c>
      <c r="D327" s="63">
        <f>D328</f>
        <v>300000</v>
      </c>
      <c r="E327" s="63">
        <f>E328</f>
        <v>0</v>
      </c>
      <c r="F327" s="63">
        <f aca="true" t="shared" si="194" ref="F327:F341">SUM(G327:N327)</f>
        <v>300000</v>
      </c>
      <c r="G327" s="63">
        <f aca="true" t="shared" si="195" ref="G327:N327">G328</f>
        <v>300000</v>
      </c>
      <c r="H327" s="63">
        <f t="shared" si="195"/>
        <v>0</v>
      </c>
      <c r="I327" s="63">
        <f t="shared" si="195"/>
        <v>0</v>
      </c>
      <c r="J327" s="63">
        <f t="shared" si="195"/>
        <v>0</v>
      </c>
      <c r="K327" s="63">
        <f t="shared" si="195"/>
        <v>0</v>
      </c>
      <c r="L327" s="63">
        <f t="shared" si="195"/>
        <v>0</v>
      </c>
      <c r="M327" s="63">
        <f t="shared" si="195"/>
        <v>0</v>
      </c>
      <c r="N327" s="63">
        <f t="shared" si="195"/>
        <v>0</v>
      </c>
    </row>
    <row r="328" spans="1:14" s="98" customFormat="1" ht="15.75" customHeight="1">
      <c r="A328" s="107"/>
      <c r="B328" s="95">
        <v>372</v>
      </c>
      <c r="C328" s="95" t="s">
        <v>416</v>
      </c>
      <c r="D328" s="59">
        <v>300000</v>
      </c>
      <c r="E328" s="59">
        <f>F328-D328</f>
        <v>0</v>
      </c>
      <c r="F328" s="59">
        <f t="shared" si="194"/>
        <v>300000</v>
      </c>
      <c r="G328" s="59">
        <v>300000</v>
      </c>
      <c r="H328" s="59">
        <v>0</v>
      </c>
      <c r="I328" s="59">
        <v>0</v>
      </c>
      <c r="J328" s="59">
        <v>0</v>
      </c>
      <c r="K328" s="59">
        <v>0</v>
      </c>
      <c r="L328" s="59">
        <v>0</v>
      </c>
      <c r="M328" s="59">
        <v>0</v>
      </c>
      <c r="N328" s="59">
        <v>0</v>
      </c>
    </row>
    <row r="329" spans="1:14" s="11" customFormat="1" ht="24.75" customHeight="1">
      <c r="A329" s="104" t="s">
        <v>426</v>
      </c>
      <c r="B329" s="147" t="s">
        <v>693</v>
      </c>
      <c r="C329" s="148"/>
      <c r="D329" s="14">
        <f>D330</f>
        <v>65000</v>
      </c>
      <c r="E329" s="14">
        <f>E330</f>
        <v>0</v>
      </c>
      <c r="F329" s="121">
        <f t="shared" si="194"/>
        <v>65000</v>
      </c>
      <c r="G329" s="14">
        <f aca="true" t="shared" si="196" ref="G329:N329">G330</f>
        <v>65000</v>
      </c>
      <c r="H329" s="14">
        <f t="shared" si="196"/>
        <v>0</v>
      </c>
      <c r="I329" s="14">
        <f t="shared" si="196"/>
        <v>0</v>
      </c>
      <c r="J329" s="14">
        <f t="shared" si="196"/>
        <v>0</v>
      </c>
      <c r="K329" s="14">
        <f t="shared" si="196"/>
        <v>0</v>
      </c>
      <c r="L329" s="14">
        <f t="shared" si="196"/>
        <v>0</v>
      </c>
      <c r="M329" s="14">
        <f t="shared" si="196"/>
        <v>0</v>
      </c>
      <c r="N329" s="14">
        <f t="shared" si="196"/>
        <v>0</v>
      </c>
    </row>
    <row r="330" spans="1:14" s="11" customFormat="1" ht="18" customHeight="1">
      <c r="A330" s="106"/>
      <c r="B330" s="61">
        <v>38</v>
      </c>
      <c r="C330" s="62" t="s">
        <v>397</v>
      </c>
      <c r="D330" s="63">
        <f>D331</f>
        <v>65000</v>
      </c>
      <c r="E330" s="63">
        <f>E331</f>
        <v>0</v>
      </c>
      <c r="F330" s="63">
        <f t="shared" si="194"/>
        <v>65000</v>
      </c>
      <c r="G330" s="63">
        <f>G331</f>
        <v>65000</v>
      </c>
      <c r="H330" s="63">
        <f aca="true" t="shared" si="197" ref="H330:N330">H331</f>
        <v>0</v>
      </c>
      <c r="I330" s="63">
        <f t="shared" si="197"/>
        <v>0</v>
      </c>
      <c r="J330" s="63">
        <f t="shared" si="197"/>
        <v>0</v>
      </c>
      <c r="K330" s="63">
        <f t="shared" si="197"/>
        <v>0</v>
      </c>
      <c r="L330" s="63">
        <f t="shared" si="197"/>
        <v>0</v>
      </c>
      <c r="M330" s="63">
        <f t="shared" si="197"/>
        <v>0</v>
      </c>
      <c r="N330" s="63">
        <f t="shared" si="197"/>
        <v>0</v>
      </c>
    </row>
    <row r="331" spans="1:14" s="98" customFormat="1" ht="15" customHeight="1">
      <c r="A331" s="107"/>
      <c r="B331" s="95">
        <v>381</v>
      </c>
      <c r="C331" s="96" t="s">
        <v>398</v>
      </c>
      <c r="D331" s="59">
        <v>65000</v>
      </c>
      <c r="E331" s="59">
        <f>F331-D331</f>
        <v>0</v>
      </c>
      <c r="F331" s="59">
        <f t="shared" si="194"/>
        <v>65000</v>
      </c>
      <c r="G331" s="59">
        <v>65000</v>
      </c>
      <c r="H331" s="59">
        <v>0</v>
      </c>
      <c r="I331" s="59">
        <v>0</v>
      </c>
      <c r="J331" s="59">
        <v>0</v>
      </c>
      <c r="K331" s="59">
        <v>0</v>
      </c>
      <c r="L331" s="59">
        <v>0</v>
      </c>
      <c r="M331" s="59">
        <v>0</v>
      </c>
      <c r="N331" s="59">
        <v>0</v>
      </c>
    </row>
    <row r="332" spans="1:14" s="11" customFormat="1" ht="24.75" customHeight="1">
      <c r="A332" s="104" t="s">
        <v>427</v>
      </c>
      <c r="B332" s="147" t="s">
        <v>523</v>
      </c>
      <c r="C332" s="148"/>
      <c r="D332" s="14">
        <f>D333</f>
        <v>20000</v>
      </c>
      <c r="E332" s="14">
        <f>E333</f>
        <v>0</v>
      </c>
      <c r="F332" s="121">
        <f t="shared" si="194"/>
        <v>20000</v>
      </c>
      <c r="G332" s="14">
        <f aca="true" t="shared" si="198" ref="G332:N332">G333</f>
        <v>10000</v>
      </c>
      <c r="H332" s="14">
        <f t="shared" si="198"/>
        <v>0</v>
      </c>
      <c r="I332" s="14">
        <f t="shared" si="198"/>
        <v>0</v>
      </c>
      <c r="J332" s="14">
        <f t="shared" si="198"/>
        <v>10000</v>
      </c>
      <c r="K332" s="14">
        <f t="shared" si="198"/>
        <v>0</v>
      </c>
      <c r="L332" s="14">
        <f t="shared" si="198"/>
        <v>0</v>
      </c>
      <c r="M332" s="14">
        <f t="shared" si="198"/>
        <v>0</v>
      </c>
      <c r="N332" s="14">
        <f t="shared" si="198"/>
        <v>0</v>
      </c>
    </row>
    <row r="333" spans="1:14" s="11" customFormat="1" ht="18" customHeight="1">
      <c r="A333" s="106"/>
      <c r="B333" s="61">
        <v>37</v>
      </c>
      <c r="C333" s="61" t="s">
        <v>415</v>
      </c>
      <c r="D333" s="63">
        <f>D334</f>
        <v>20000</v>
      </c>
      <c r="E333" s="63">
        <f>E334</f>
        <v>0</v>
      </c>
      <c r="F333" s="63">
        <f t="shared" si="194"/>
        <v>20000</v>
      </c>
      <c r="G333" s="63">
        <f>G334</f>
        <v>10000</v>
      </c>
      <c r="H333" s="63">
        <f aca="true" t="shared" si="199" ref="H333:N333">H334</f>
        <v>0</v>
      </c>
      <c r="I333" s="63">
        <f t="shared" si="199"/>
        <v>0</v>
      </c>
      <c r="J333" s="63">
        <f t="shared" si="199"/>
        <v>10000</v>
      </c>
      <c r="K333" s="63">
        <f t="shared" si="199"/>
        <v>0</v>
      </c>
      <c r="L333" s="63">
        <f t="shared" si="199"/>
        <v>0</v>
      </c>
      <c r="M333" s="63">
        <f t="shared" si="199"/>
        <v>0</v>
      </c>
      <c r="N333" s="63">
        <f t="shared" si="199"/>
        <v>0</v>
      </c>
    </row>
    <row r="334" spans="1:14" s="98" customFormat="1" ht="15" customHeight="1">
      <c r="A334" s="107"/>
      <c r="B334" s="95">
        <v>372</v>
      </c>
      <c r="C334" s="95" t="s">
        <v>416</v>
      </c>
      <c r="D334" s="59">
        <v>20000</v>
      </c>
      <c r="E334" s="59">
        <f>F334-D334</f>
        <v>0</v>
      </c>
      <c r="F334" s="59">
        <f t="shared" si="194"/>
        <v>20000</v>
      </c>
      <c r="G334" s="59">
        <v>10000</v>
      </c>
      <c r="H334" s="59">
        <v>0</v>
      </c>
      <c r="I334" s="59">
        <v>0</v>
      </c>
      <c r="J334" s="59">
        <v>10000</v>
      </c>
      <c r="K334" s="59">
        <v>0</v>
      </c>
      <c r="L334" s="59">
        <v>0</v>
      </c>
      <c r="M334" s="59">
        <v>0</v>
      </c>
      <c r="N334" s="59">
        <v>0</v>
      </c>
    </row>
    <row r="335" ht="8.25" customHeight="1"/>
    <row r="336" spans="1:14" s="55" customFormat="1" ht="15" customHeight="1">
      <c r="A336" s="142" t="s">
        <v>17</v>
      </c>
      <c r="B336" s="142" t="s">
        <v>233</v>
      </c>
      <c r="C336" s="141" t="s">
        <v>25</v>
      </c>
      <c r="D336" s="142" t="s">
        <v>617</v>
      </c>
      <c r="E336" s="142" t="s">
        <v>615</v>
      </c>
      <c r="F336" s="145" t="s">
        <v>618</v>
      </c>
      <c r="G336" s="141" t="s">
        <v>480</v>
      </c>
      <c r="H336" s="141"/>
      <c r="I336" s="141"/>
      <c r="J336" s="141"/>
      <c r="K336" s="141"/>
      <c r="L336" s="141"/>
      <c r="M336" s="141"/>
      <c r="N336" s="141"/>
    </row>
    <row r="337" spans="1:14" s="55" customFormat="1" ht="35.25" customHeight="1">
      <c r="A337" s="141"/>
      <c r="B337" s="141"/>
      <c r="C337" s="141"/>
      <c r="D337" s="141"/>
      <c r="E337" s="141"/>
      <c r="F337" s="146"/>
      <c r="G337" s="53" t="s">
        <v>163</v>
      </c>
      <c r="H337" s="53" t="s">
        <v>18</v>
      </c>
      <c r="I337" s="53" t="s">
        <v>162</v>
      </c>
      <c r="J337" s="53" t="s">
        <v>164</v>
      </c>
      <c r="K337" s="53" t="s">
        <v>19</v>
      </c>
      <c r="L337" s="53" t="s">
        <v>436</v>
      </c>
      <c r="M337" s="53" t="s">
        <v>165</v>
      </c>
      <c r="N337" s="53" t="s">
        <v>305</v>
      </c>
    </row>
    <row r="338" spans="1:14" s="55" customFormat="1" ht="10.5" customHeight="1">
      <c r="A338" s="54">
        <v>1</v>
      </c>
      <c r="B338" s="54">
        <v>2</v>
      </c>
      <c r="C338" s="54">
        <v>3</v>
      </c>
      <c r="D338" s="54">
        <v>4</v>
      </c>
      <c r="E338" s="54">
        <v>5</v>
      </c>
      <c r="F338" s="54">
        <v>6</v>
      </c>
      <c r="G338" s="54">
        <v>7</v>
      </c>
      <c r="H338" s="54">
        <v>8</v>
      </c>
      <c r="I338" s="54">
        <v>9</v>
      </c>
      <c r="J338" s="54">
        <v>10</v>
      </c>
      <c r="K338" s="54">
        <v>11</v>
      </c>
      <c r="L338" s="54">
        <v>12</v>
      </c>
      <c r="M338" s="54">
        <v>13</v>
      </c>
      <c r="N338" s="54">
        <v>14</v>
      </c>
    </row>
    <row r="339" spans="1:14" s="11" customFormat="1" ht="24.75" customHeight="1">
      <c r="A339" s="104" t="s">
        <v>428</v>
      </c>
      <c r="B339" s="147" t="s">
        <v>524</v>
      </c>
      <c r="C339" s="148"/>
      <c r="D339" s="14">
        <f>D340</f>
        <v>200000</v>
      </c>
      <c r="E339" s="14">
        <f>E340</f>
        <v>0</v>
      </c>
      <c r="F339" s="121">
        <f t="shared" si="194"/>
        <v>200000</v>
      </c>
      <c r="G339" s="14">
        <f aca="true" t="shared" si="200" ref="G339:N339">G340</f>
        <v>200000</v>
      </c>
      <c r="H339" s="14">
        <f t="shared" si="200"/>
        <v>0</v>
      </c>
      <c r="I339" s="14">
        <f t="shared" si="200"/>
        <v>0</v>
      </c>
      <c r="J339" s="14">
        <f t="shared" si="200"/>
        <v>0</v>
      </c>
      <c r="K339" s="14">
        <f t="shared" si="200"/>
        <v>0</v>
      </c>
      <c r="L339" s="14">
        <f t="shared" si="200"/>
        <v>0</v>
      </c>
      <c r="M339" s="14">
        <f t="shared" si="200"/>
        <v>0</v>
      </c>
      <c r="N339" s="14">
        <f t="shared" si="200"/>
        <v>0</v>
      </c>
    </row>
    <row r="340" spans="1:14" s="11" customFormat="1" ht="18" customHeight="1">
      <c r="A340" s="106"/>
      <c r="B340" s="61">
        <v>38</v>
      </c>
      <c r="C340" s="62" t="s">
        <v>397</v>
      </c>
      <c r="D340" s="63">
        <f>D341</f>
        <v>200000</v>
      </c>
      <c r="E340" s="63">
        <f>E341</f>
        <v>0</v>
      </c>
      <c r="F340" s="63">
        <f t="shared" si="194"/>
        <v>200000</v>
      </c>
      <c r="G340" s="63">
        <f>G341</f>
        <v>200000</v>
      </c>
      <c r="H340" s="63">
        <f aca="true" t="shared" si="201" ref="H340:N340">H341</f>
        <v>0</v>
      </c>
      <c r="I340" s="63">
        <f t="shared" si="201"/>
        <v>0</v>
      </c>
      <c r="J340" s="63">
        <f t="shared" si="201"/>
        <v>0</v>
      </c>
      <c r="K340" s="63">
        <f t="shared" si="201"/>
        <v>0</v>
      </c>
      <c r="L340" s="63">
        <f t="shared" si="201"/>
        <v>0</v>
      </c>
      <c r="M340" s="63">
        <f t="shared" si="201"/>
        <v>0</v>
      </c>
      <c r="N340" s="63">
        <f t="shared" si="201"/>
        <v>0</v>
      </c>
    </row>
    <row r="341" spans="1:14" s="98" customFormat="1" ht="15" customHeight="1">
      <c r="A341" s="107"/>
      <c r="B341" s="95">
        <v>381</v>
      </c>
      <c r="C341" s="96" t="s">
        <v>398</v>
      </c>
      <c r="D341" s="59">
        <v>200000</v>
      </c>
      <c r="E341" s="59">
        <f>F341-D341</f>
        <v>0</v>
      </c>
      <c r="F341" s="59">
        <f t="shared" si="194"/>
        <v>200000</v>
      </c>
      <c r="G341" s="59">
        <v>200000</v>
      </c>
      <c r="H341" s="59">
        <v>0</v>
      </c>
      <c r="I341" s="59">
        <v>0</v>
      </c>
      <c r="J341" s="59">
        <v>0</v>
      </c>
      <c r="K341" s="59">
        <v>0</v>
      </c>
      <c r="L341" s="59">
        <v>0</v>
      </c>
      <c r="M341" s="59">
        <v>0</v>
      </c>
      <c r="N341" s="59">
        <v>0</v>
      </c>
    </row>
    <row r="342" spans="1:14" s="11" customFormat="1" ht="24.75" customHeight="1">
      <c r="A342" s="104" t="s">
        <v>429</v>
      </c>
      <c r="B342" s="147" t="s">
        <v>694</v>
      </c>
      <c r="C342" s="148"/>
      <c r="D342" s="14">
        <f>D343</f>
        <v>100000</v>
      </c>
      <c r="E342" s="14">
        <f>E343</f>
        <v>0</v>
      </c>
      <c r="F342" s="121">
        <f aca="true" t="shared" si="202" ref="F342:F355">SUM(G342:N342)</f>
        <v>100000</v>
      </c>
      <c r="G342" s="14">
        <f aca="true" t="shared" si="203" ref="G342:N342">G343</f>
        <v>0</v>
      </c>
      <c r="H342" s="14">
        <f t="shared" si="203"/>
        <v>0</v>
      </c>
      <c r="I342" s="14">
        <f t="shared" si="203"/>
        <v>0</v>
      </c>
      <c r="J342" s="14">
        <f t="shared" si="203"/>
        <v>0</v>
      </c>
      <c r="K342" s="14">
        <f t="shared" si="203"/>
        <v>0</v>
      </c>
      <c r="L342" s="14">
        <f t="shared" si="203"/>
        <v>0</v>
      </c>
      <c r="M342" s="14">
        <f t="shared" si="203"/>
        <v>0</v>
      </c>
      <c r="N342" s="14">
        <f t="shared" si="203"/>
        <v>100000</v>
      </c>
    </row>
    <row r="343" spans="1:14" s="11" customFormat="1" ht="18" customHeight="1">
      <c r="A343" s="106"/>
      <c r="B343" s="61">
        <v>42</v>
      </c>
      <c r="C343" s="61" t="s">
        <v>413</v>
      </c>
      <c r="D343" s="63">
        <f aca="true" t="shared" si="204" ref="D343:N343">D344</f>
        <v>100000</v>
      </c>
      <c r="E343" s="63">
        <f t="shared" si="204"/>
        <v>0</v>
      </c>
      <c r="F343" s="63">
        <f t="shared" si="202"/>
        <v>100000</v>
      </c>
      <c r="G343" s="63">
        <f t="shared" si="204"/>
        <v>0</v>
      </c>
      <c r="H343" s="63">
        <f t="shared" si="204"/>
        <v>0</v>
      </c>
      <c r="I343" s="63">
        <f t="shared" si="204"/>
        <v>0</v>
      </c>
      <c r="J343" s="63">
        <f t="shared" si="204"/>
        <v>0</v>
      </c>
      <c r="K343" s="63">
        <f t="shared" si="204"/>
        <v>0</v>
      </c>
      <c r="L343" s="63">
        <f t="shared" si="204"/>
        <v>0</v>
      </c>
      <c r="M343" s="63">
        <f t="shared" si="204"/>
        <v>0</v>
      </c>
      <c r="N343" s="63">
        <f t="shared" si="204"/>
        <v>100000</v>
      </c>
    </row>
    <row r="344" spans="1:14" s="98" customFormat="1" ht="15" customHeight="1">
      <c r="A344" s="107"/>
      <c r="B344" s="95">
        <v>421</v>
      </c>
      <c r="C344" s="95" t="s">
        <v>405</v>
      </c>
      <c r="D344" s="59">
        <v>100000</v>
      </c>
      <c r="E344" s="59">
        <f>F344-D344</f>
        <v>0</v>
      </c>
      <c r="F344" s="59">
        <f t="shared" si="202"/>
        <v>100000</v>
      </c>
      <c r="G344" s="59">
        <v>0</v>
      </c>
      <c r="H344" s="59">
        <v>0</v>
      </c>
      <c r="I344" s="59">
        <v>0</v>
      </c>
      <c r="J344" s="59">
        <v>0</v>
      </c>
      <c r="K344" s="59">
        <v>0</v>
      </c>
      <c r="L344" s="59">
        <v>0</v>
      </c>
      <c r="M344" s="59">
        <v>0</v>
      </c>
      <c r="N344" s="59">
        <v>100000</v>
      </c>
    </row>
    <row r="345" spans="1:14" s="11" customFormat="1" ht="36" customHeight="1">
      <c r="A345" s="104"/>
      <c r="B345" s="172" t="s">
        <v>168</v>
      </c>
      <c r="C345" s="173"/>
      <c r="D345" s="124">
        <f>D346</f>
        <v>4290100</v>
      </c>
      <c r="E345" s="124">
        <f>E346</f>
        <v>126000</v>
      </c>
      <c r="F345" s="124">
        <f t="shared" si="202"/>
        <v>4416100</v>
      </c>
      <c r="G345" s="124">
        <f>G346</f>
        <v>3076000</v>
      </c>
      <c r="H345" s="124">
        <f aca="true" t="shared" si="205" ref="H345:N345">H346</f>
        <v>824100</v>
      </c>
      <c r="I345" s="124">
        <f t="shared" si="205"/>
        <v>0</v>
      </c>
      <c r="J345" s="124">
        <f t="shared" si="205"/>
        <v>429000</v>
      </c>
      <c r="K345" s="124">
        <f t="shared" si="205"/>
        <v>12000</v>
      </c>
      <c r="L345" s="124">
        <f t="shared" si="205"/>
        <v>0</v>
      </c>
      <c r="M345" s="124">
        <f t="shared" si="205"/>
        <v>0</v>
      </c>
      <c r="N345" s="124">
        <f t="shared" si="205"/>
        <v>75000</v>
      </c>
    </row>
    <row r="346" spans="1:14" s="11" customFormat="1" ht="30" customHeight="1">
      <c r="A346" s="113"/>
      <c r="B346" s="151" t="s">
        <v>197</v>
      </c>
      <c r="C346" s="169"/>
      <c r="D346" s="15">
        <f>D347+D363+D366</f>
        <v>4290100</v>
      </c>
      <c r="E346" s="15">
        <f>E347+E363+E366</f>
        <v>126000</v>
      </c>
      <c r="F346" s="15">
        <f t="shared" si="202"/>
        <v>4416100</v>
      </c>
      <c r="G346" s="15">
        <f aca="true" t="shared" si="206" ref="G346:N346">G347+G363+G366</f>
        <v>3076000</v>
      </c>
      <c r="H346" s="15">
        <f t="shared" si="206"/>
        <v>824100</v>
      </c>
      <c r="I346" s="15">
        <f t="shared" si="206"/>
        <v>0</v>
      </c>
      <c r="J346" s="15">
        <f t="shared" si="206"/>
        <v>429000</v>
      </c>
      <c r="K346" s="15">
        <f t="shared" si="206"/>
        <v>12000</v>
      </c>
      <c r="L346" s="15">
        <f t="shared" si="206"/>
        <v>0</v>
      </c>
      <c r="M346" s="15">
        <f t="shared" si="206"/>
        <v>0</v>
      </c>
      <c r="N346" s="15">
        <f t="shared" si="206"/>
        <v>75000</v>
      </c>
    </row>
    <row r="347" spans="1:14" s="11" customFormat="1" ht="24.75" customHeight="1">
      <c r="A347" s="104" t="s">
        <v>78</v>
      </c>
      <c r="B347" s="147" t="s">
        <v>200</v>
      </c>
      <c r="C347" s="148"/>
      <c r="D347" s="14">
        <f>D348+D360</f>
        <v>3790100</v>
      </c>
      <c r="E347" s="14">
        <f>E348+E360</f>
        <v>126000</v>
      </c>
      <c r="F347" s="121">
        <f t="shared" si="202"/>
        <v>3916100</v>
      </c>
      <c r="G347" s="14">
        <f aca="true" t="shared" si="207" ref="G347:N347">G348+G360</f>
        <v>2976000</v>
      </c>
      <c r="H347" s="14">
        <f t="shared" si="207"/>
        <v>824100</v>
      </c>
      <c r="I347" s="14">
        <f t="shared" si="207"/>
        <v>0</v>
      </c>
      <c r="J347" s="14">
        <f t="shared" si="207"/>
        <v>29000</v>
      </c>
      <c r="K347" s="14">
        <f t="shared" si="207"/>
        <v>12000</v>
      </c>
      <c r="L347" s="14">
        <f t="shared" si="207"/>
        <v>0</v>
      </c>
      <c r="M347" s="14">
        <f t="shared" si="207"/>
        <v>0</v>
      </c>
      <c r="N347" s="14">
        <f t="shared" si="207"/>
        <v>75000</v>
      </c>
    </row>
    <row r="348" spans="1:14" s="11" customFormat="1" ht="21" customHeight="1">
      <c r="A348" s="106"/>
      <c r="B348" s="61">
        <v>3</v>
      </c>
      <c r="C348" s="62" t="s">
        <v>3</v>
      </c>
      <c r="D348" s="63">
        <f>D349+D353+D358</f>
        <v>3701100</v>
      </c>
      <c r="E348" s="63">
        <f>E349+E353+E358</f>
        <v>126000</v>
      </c>
      <c r="F348" s="63">
        <f t="shared" si="202"/>
        <v>3827100</v>
      </c>
      <c r="G348" s="63">
        <f aca="true" t="shared" si="208" ref="G348:N348">G349+G353+G358</f>
        <v>2976000</v>
      </c>
      <c r="H348" s="63">
        <f t="shared" si="208"/>
        <v>745100</v>
      </c>
      <c r="I348" s="63">
        <f t="shared" si="208"/>
        <v>0</v>
      </c>
      <c r="J348" s="63">
        <f t="shared" si="208"/>
        <v>19000</v>
      </c>
      <c r="K348" s="63">
        <f t="shared" si="208"/>
        <v>12000</v>
      </c>
      <c r="L348" s="63">
        <f t="shared" si="208"/>
        <v>0</v>
      </c>
      <c r="M348" s="63">
        <f t="shared" si="208"/>
        <v>0</v>
      </c>
      <c r="N348" s="63">
        <f t="shared" si="208"/>
        <v>75000</v>
      </c>
    </row>
    <row r="349" spans="1:14" s="11" customFormat="1" ht="18" customHeight="1">
      <c r="A349" s="106"/>
      <c r="B349" s="61">
        <v>31</v>
      </c>
      <c r="C349" s="61" t="s">
        <v>9</v>
      </c>
      <c r="D349" s="63">
        <f>D350+D351+D352</f>
        <v>2646000</v>
      </c>
      <c r="E349" s="63">
        <f>E350+E351+E352</f>
        <v>120000</v>
      </c>
      <c r="F349" s="63">
        <f t="shared" si="202"/>
        <v>2766000</v>
      </c>
      <c r="G349" s="63">
        <f>G350+G351+G352</f>
        <v>2766000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</row>
    <row r="350" spans="1:14" s="98" customFormat="1" ht="15" customHeight="1">
      <c r="A350" s="107"/>
      <c r="B350" s="95">
        <v>311</v>
      </c>
      <c r="C350" s="95" t="s">
        <v>382</v>
      </c>
      <c r="D350" s="59">
        <v>2172000</v>
      </c>
      <c r="E350" s="59">
        <f>F350-D350</f>
        <v>98000</v>
      </c>
      <c r="F350" s="59">
        <f t="shared" si="202"/>
        <v>2270000</v>
      </c>
      <c r="G350" s="59">
        <v>2270000</v>
      </c>
      <c r="H350" s="57">
        <v>0</v>
      </c>
      <c r="I350" s="57">
        <v>0</v>
      </c>
      <c r="J350" s="57">
        <v>0</v>
      </c>
      <c r="K350" s="57">
        <v>0</v>
      </c>
      <c r="L350" s="57">
        <v>0</v>
      </c>
      <c r="M350" s="57">
        <v>0</v>
      </c>
      <c r="N350" s="57">
        <v>0</v>
      </c>
    </row>
    <row r="351" spans="1:14" s="98" customFormat="1" ht="15" customHeight="1">
      <c r="A351" s="107"/>
      <c r="B351" s="95">
        <v>312</v>
      </c>
      <c r="C351" s="95" t="s">
        <v>383</v>
      </c>
      <c r="D351" s="59">
        <v>100000</v>
      </c>
      <c r="E351" s="59">
        <f>F351-D351</f>
        <v>5000</v>
      </c>
      <c r="F351" s="59">
        <f t="shared" si="202"/>
        <v>105000</v>
      </c>
      <c r="G351" s="59">
        <v>105000</v>
      </c>
      <c r="H351" s="57">
        <v>0</v>
      </c>
      <c r="I351" s="57">
        <v>0</v>
      </c>
      <c r="J351" s="57">
        <v>0</v>
      </c>
      <c r="K351" s="57">
        <v>0</v>
      </c>
      <c r="L351" s="57">
        <v>0</v>
      </c>
      <c r="M351" s="57">
        <v>0</v>
      </c>
      <c r="N351" s="57">
        <v>0</v>
      </c>
    </row>
    <row r="352" spans="1:14" s="98" customFormat="1" ht="15" customHeight="1">
      <c r="A352" s="107"/>
      <c r="B352" s="95">
        <v>313</v>
      </c>
      <c r="C352" s="95" t="s">
        <v>384</v>
      </c>
      <c r="D352" s="59">
        <v>374000</v>
      </c>
      <c r="E352" s="59">
        <f>F352-D352</f>
        <v>17000</v>
      </c>
      <c r="F352" s="59">
        <f t="shared" si="202"/>
        <v>391000</v>
      </c>
      <c r="G352" s="59">
        <v>391000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59">
        <v>0</v>
      </c>
      <c r="N352" s="59">
        <v>0</v>
      </c>
    </row>
    <row r="353" spans="1:14" s="11" customFormat="1" ht="18" customHeight="1">
      <c r="A353" s="106"/>
      <c r="B353" s="61">
        <v>32</v>
      </c>
      <c r="C353" s="61" t="s">
        <v>11</v>
      </c>
      <c r="D353" s="63">
        <f>SUM(D354:D357)</f>
        <v>1040100</v>
      </c>
      <c r="E353" s="63">
        <f>SUM(E354:E357)</f>
        <v>6000</v>
      </c>
      <c r="F353" s="63">
        <f t="shared" si="202"/>
        <v>1046100</v>
      </c>
      <c r="G353" s="63">
        <f aca="true" t="shared" si="209" ref="G353:N353">SUM(G354:G357)</f>
        <v>210000</v>
      </c>
      <c r="H353" s="63">
        <f t="shared" si="209"/>
        <v>730100</v>
      </c>
      <c r="I353" s="63">
        <f t="shared" si="209"/>
        <v>0</v>
      </c>
      <c r="J353" s="63">
        <f t="shared" si="209"/>
        <v>19000</v>
      </c>
      <c r="K353" s="63">
        <f t="shared" si="209"/>
        <v>12000</v>
      </c>
      <c r="L353" s="63">
        <f t="shared" si="209"/>
        <v>0</v>
      </c>
      <c r="M353" s="63">
        <f t="shared" si="209"/>
        <v>0</v>
      </c>
      <c r="N353" s="63">
        <f t="shared" si="209"/>
        <v>75000</v>
      </c>
    </row>
    <row r="354" spans="1:14" s="98" customFormat="1" ht="15" customHeight="1">
      <c r="A354" s="107"/>
      <c r="B354" s="99">
        <v>321</v>
      </c>
      <c r="C354" s="95" t="s">
        <v>418</v>
      </c>
      <c r="D354" s="59">
        <v>186000</v>
      </c>
      <c r="E354" s="59">
        <f>F354-D354</f>
        <v>0</v>
      </c>
      <c r="F354" s="59">
        <f t="shared" si="202"/>
        <v>186000</v>
      </c>
      <c r="G354" s="59">
        <v>154000</v>
      </c>
      <c r="H354" s="59">
        <v>32000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59">
        <v>0</v>
      </c>
    </row>
    <row r="355" spans="1:14" s="98" customFormat="1" ht="15" customHeight="1">
      <c r="A355" s="108"/>
      <c r="B355" s="96">
        <v>322</v>
      </c>
      <c r="C355" s="96" t="s">
        <v>386</v>
      </c>
      <c r="D355" s="59">
        <v>532000</v>
      </c>
      <c r="E355" s="59">
        <f>F355-D355</f>
        <v>5000</v>
      </c>
      <c r="F355" s="59">
        <f t="shared" si="202"/>
        <v>537000</v>
      </c>
      <c r="G355" s="59">
        <v>5000</v>
      </c>
      <c r="H355" s="59">
        <v>510000</v>
      </c>
      <c r="I355" s="59">
        <v>0</v>
      </c>
      <c r="J355" s="59">
        <v>10000</v>
      </c>
      <c r="K355" s="59">
        <v>12000</v>
      </c>
      <c r="L355" s="59">
        <v>0</v>
      </c>
      <c r="M355" s="59">
        <v>0</v>
      </c>
      <c r="N355" s="59">
        <v>0</v>
      </c>
    </row>
    <row r="356" spans="1:14" s="98" customFormat="1" ht="15" customHeight="1">
      <c r="A356" s="108"/>
      <c r="B356" s="96">
        <v>323</v>
      </c>
      <c r="C356" s="96" t="s">
        <v>392</v>
      </c>
      <c r="D356" s="59">
        <v>201100</v>
      </c>
      <c r="E356" s="59">
        <f>F356-D356</f>
        <v>0</v>
      </c>
      <c r="F356" s="59">
        <f aca="true" t="shared" si="210" ref="F356:F365">SUM(G356:N356)</f>
        <v>201100</v>
      </c>
      <c r="G356" s="59">
        <v>0</v>
      </c>
      <c r="H356" s="59">
        <v>126100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75000</v>
      </c>
    </row>
    <row r="357" spans="1:14" s="98" customFormat="1" ht="15" customHeight="1">
      <c r="A357" s="107"/>
      <c r="B357" s="95">
        <v>329</v>
      </c>
      <c r="C357" s="95" t="s">
        <v>387</v>
      </c>
      <c r="D357" s="59">
        <v>121000</v>
      </c>
      <c r="E357" s="59">
        <f>F357-D357</f>
        <v>1000</v>
      </c>
      <c r="F357" s="59">
        <f t="shared" si="210"/>
        <v>122000</v>
      </c>
      <c r="G357" s="59">
        <v>51000</v>
      </c>
      <c r="H357" s="59">
        <v>62000</v>
      </c>
      <c r="I357" s="59">
        <v>0</v>
      </c>
      <c r="J357" s="59">
        <v>9000</v>
      </c>
      <c r="K357" s="59">
        <v>0</v>
      </c>
      <c r="L357" s="59">
        <v>0</v>
      </c>
      <c r="M357" s="59">
        <v>0</v>
      </c>
      <c r="N357" s="59">
        <v>0</v>
      </c>
    </row>
    <row r="358" spans="1:14" s="11" customFormat="1" ht="18" customHeight="1">
      <c r="A358" s="106"/>
      <c r="B358" s="61" t="s">
        <v>320</v>
      </c>
      <c r="C358" s="61" t="s">
        <v>395</v>
      </c>
      <c r="D358" s="63">
        <f>D359</f>
        <v>15000</v>
      </c>
      <c r="E358" s="63">
        <f>E359</f>
        <v>0</v>
      </c>
      <c r="F358" s="63">
        <f t="shared" si="210"/>
        <v>15000</v>
      </c>
      <c r="G358" s="63">
        <f>G359</f>
        <v>0</v>
      </c>
      <c r="H358" s="63">
        <f aca="true" t="shared" si="211" ref="H358:N358">H359</f>
        <v>15000</v>
      </c>
      <c r="I358" s="63">
        <f t="shared" si="211"/>
        <v>0</v>
      </c>
      <c r="J358" s="63">
        <f t="shared" si="211"/>
        <v>0</v>
      </c>
      <c r="K358" s="63">
        <f t="shared" si="211"/>
        <v>0</v>
      </c>
      <c r="L358" s="63">
        <f t="shared" si="211"/>
        <v>0</v>
      </c>
      <c r="M358" s="63">
        <f t="shared" si="211"/>
        <v>0</v>
      </c>
      <c r="N358" s="63">
        <f t="shared" si="211"/>
        <v>0</v>
      </c>
    </row>
    <row r="359" spans="1:14" s="98" customFormat="1" ht="15" customHeight="1">
      <c r="A359" s="107"/>
      <c r="B359" s="99">
        <v>343</v>
      </c>
      <c r="C359" s="95" t="s">
        <v>396</v>
      </c>
      <c r="D359" s="59">
        <v>15000</v>
      </c>
      <c r="E359" s="59">
        <f>F359-D359</f>
        <v>0</v>
      </c>
      <c r="F359" s="59">
        <f t="shared" si="210"/>
        <v>15000</v>
      </c>
      <c r="G359" s="59">
        <v>0</v>
      </c>
      <c r="H359" s="59">
        <v>15000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</row>
    <row r="360" spans="1:14" s="11" customFormat="1" ht="18" customHeight="1">
      <c r="A360" s="106"/>
      <c r="B360" s="61" t="s">
        <v>185</v>
      </c>
      <c r="C360" s="61" t="s">
        <v>391</v>
      </c>
      <c r="D360" s="63">
        <f>D361+D362</f>
        <v>89000</v>
      </c>
      <c r="E360" s="63">
        <f>E361+E362</f>
        <v>0</v>
      </c>
      <c r="F360" s="63">
        <f t="shared" si="210"/>
        <v>89000</v>
      </c>
      <c r="G360" s="63">
        <f>G361+G362</f>
        <v>0</v>
      </c>
      <c r="H360" s="63">
        <f aca="true" t="shared" si="212" ref="H360:N360">H361+H362</f>
        <v>79000</v>
      </c>
      <c r="I360" s="63">
        <f t="shared" si="212"/>
        <v>0</v>
      </c>
      <c r="J360" s="63">
        <f t="shared" si="212"/>
        <v>10000</v>
      </c>
      <c r="K360" s="63">
        <f t="shared" si="212"/>
        <v>0</v>
      </c>
      <c r="L360" s="63">
        <f t="shared" si="212"/>
        <v>0</v>
      </c>
      <c r="M360" s="63">
        <f t="shared" si="212"/>
        <v>0</v>
      </c>
      <c r="N360" s="63">
        <f t="shared" si="212"/>
        <v>0</v>
      </c>
    </row>
    <row r="361" spans="1:14" s="98" customFormat="1" ht="15" customHeight="1">
      <c r="A361" s="107"/>
      <c r="B361" s="95" t="s">
        <v>96</v>
      </c>
      <c r="C361" s="95" t="s">
        <v>389</v>
      </c>
      <c r="D361" s="59">
        <v>84000</v>
      </c>
      <c r="E361" s="59">
        <f>F361-D361</f>
        <v>0</v>
      </c>
      <c r="F361" s="59">
        <f t="shared" si="210"/>
        <v>84000</v>
      </c>
      <c r="G361" s="59">
        <v>0</v>
      </c>
      <c r="H361" s="59">
        <v>74000</v>
      </c>
      <c r="I361" s="57">
        <v>0</v>
      </c>
      <c r="J361" s="59">
        <v>10000</v>
      </c>
      <c r="K361" s="57">
        <v>0</v>
      </c>
      <c r="L361" s="57">
        <v>0</v>
      </c>
      <c r="M361" s="57">
        <v>0</v>
      </c>
      <c r="N361" s="57">
        <v>0</v>
      </c>
    </row>
    <row r="362" spans="1:14" s="98" customFormat="1" ht="15" customHeight="1">
      <c r="A362" s="107"/>
      <c r="B362" s="95" t="s">
        <v>440</v>
      </c>
      <c r="C362" s="95" t="s">
        <v>390</v>
      </c>
      <c r="D362" s="59">
        <v>5000</v>
      </c>
      <c r="E362" s="59">
        <f>F362-D362</f>
        <v>0</v>
      </c>
      <c r="F362" s="59">
        <f>SUM(G362:N362)</f>
        <v>5000</v>
      </c>
      <c r="G362" s="59">
        <v>0</v>
      </c>
      <c r="H362" s="59">
        <v>5000</v>
      </c>
      <c r="I362" s="57">
        <v>0</v>
      </c>
      <c r="J362" s="59">
        <v>0</v>
      </c>
      <c r="K362" s="57">
        <v>0</v>
      </c>
      <c r="L362" s="57">
        <v>0</v>
      </c>
      <c r="M362" s="57">
        <v>0</v>
      </c>
      <c r="N362" s="57">
        <v>0</v>
      </c>
    </row>
    <row r="363" spans="1:14" s="11" customFormat="1" ht="24.75" customHeight="1">
      <c r="A363" s="104" t="s">
        <v>78</v>
      </c>
      <c r="B363" s="50" t="s">
        <v>584</v>
      </c>
      <c r="C363" s="51"/>
      <c r="D363" s="14">
        <f>D364</f>
        <v>500000</v>
      </c>
      <c r="E363" s="14">
        <f>E364</f>
        <v>-500000</v>
      </c>
      <c r="F363" s="121">
        <f t="shared" si="210"/>
        <v>0</v>
      </c>
      <c r="G363" s="14">
        <f aca="true" t="shared" si="213" ref="G363:N363">G364</f>
        <v>0</v>
      </c>
      <c r="H363" s="14">
        <f t="shared" si="213"/>
        <v>0</v>
      </c>
      <c r="I363" s="14">
        <f t="shared" si="213"/>
        <v>0</v>
      </c>
      <c r="J363" s="14">
        <f t="shared" si="213"/>
        <v>0</v>
      </c>
      <c r="K363" s="14">
        <f t="shared" si="213"/>
        <v>0</v>
      </c>
      <c r="L363" s="14">
        <f t="shared" si="213"/>
        <v>0</v>
      </c>
      <c r="M363" s="14">
        <f t="shared" si="213"/>
        <v>0</v>
      </c>
      <c r="N363" s="14">
        <f t="shared" si="213"/>
        <v>0</v>
      </c>
    </row>
    <row r="364" spans="1:14" s="11" customFormat="1" ht="18" customHeight="1">
      <c r="A364" s="106"/>
      <c r="B364" s="61" t="s">
        <v>6</v>
      </c>
      <c r="C364" s="61" t="s">
        <v>419</v>
      </c>
      <c r="D364" s="63">
        <f aca="true" t="shared" si="214" ref="D364:N364">D365</f>
        <v>500000</v>
      </c>
      <c r="E364" s="63">
        <f t="shared" si="214"/>
        <v>-500000</v>
      </c>
      <c r="F364" s="63">
        <f t="shared" si="210"/>
        <v>0</v>
      </c>
      <c r="G364" s="63">
        <f t="shared" si="214"/>
        <v>0</v>
      </c>
      <c r="H364" s="63">
        <f t="shared" si="214"/>
        <v>0</v>
      </c>
      <c r="I364" s="63">
        <f t="shared" si="214"/>
        <v>0</v>
      </c>
      <c r="J364" s="63">
        <f t="shared" si="214"/>
        <v>0</v>
      </c>
      <c r="K364" s="63">
        <f t="shared" si="214"/>
        <v>0</v>
      </c>
      <c r="L364" s="63">
        <f t="shared" si="214"/>
        <v>0</v>
      </c>
      <c r="M364" s="63">
        <f t="shared" si="214"/>
        <v>0</v>
      </c>
      <c r="N364" s="63">
        <f t="shared" si="214"/>
        <v>0</v>
      </c>
    </row>
    <row r="365" spans="1:14" s="98" customFormat="1" ht="15" customHeight="1">
      <c r="A365" s="107"/>
      <c r="B365" s="95" t="s">
        <v>8</v>
      </c>
      <c r="C365" s="95" t="s">
        <v>420</v>
      </c>
      <c r="D365" s="59">
        <v>500000</v>
      </c>
      <c r="E365" s="59">
        <f>F365-D365</f>
        <v>-500000</v>
      </c>
      <c r="F365" s="59">
        <f t="shared" si="210"/>
        <v>0</v>
      </c>
      <c r="G365" s="59">
        <v>0</v>
      </c>
      <c r="H365" s="59">
        <v>0</v>
      </c>
      <c r="I365" s="59">
        <v>0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</row>
    <row r="366" spans="1:14" s="11" customFormat="1" ht="24.75" customHeight="1">
      <c r="A366" s="104" t="s">
        <v>78</v>
      </c>
      <c r="B366" s="50" t="s">
        <v>700</v>
      </c>
      <c r="C366" s="51"/>
      <c r="D366" s="14">
        <f>D367</f>
        <v>0</v>
      </c>
      <c r="E366" s="14">
        <f>E367</f>
        <v>500000</v>
      </c>
      <c r="F366" s="121">
        <f>SUM(G366:N366)</f>
        <v>500000</v>
      </c>
      <c r="G366" s="14">
        <f aca="true" t="shared" si="215" ref="G366:N366">G367</f>
        <v>100000</v>
      </c>
      <c r="H366" s="14">
        <f t="shared" si="215"/>
        <v>0</v>
      </c>
      <c r="I366" s="14">
        <f t="shared" si="215"/>
        <v>0</v>
      </c>
      <c r="J366" s="14">
        <f t="shared" si="215"/>
        <v>400000</v>
      </c>
      <c r="K366" s="14">
        <f t="shared" si="215"/>
        <v>0</v>
      </c>
      <c r="L366" s="14">
        <f t="shared" si="215"/>
        <v>0</v>
      </c>
      <c r="M366" s="14">
        <f t="shared" si="215"/>
        <v>0</v>
      </c>
      <c r="N366" s="14">
        <f t="shared" si="215"/>
        <v>0</v>
      </c>
    </row>
    <row r="367" spans="1:14" s="11" customFormat="1" ht="18" customHeight="1">
      <c r="A367" s="106"/>
      <c r="B367" s="62">
        <v>32</v>
      </c>
      <c r="C367" s="61" t="s">
        <v>11</v>
      </c>
      <c r="D367" s="63">
        <f aca="true" t="shared" si="216" ref="D367:N367">D368</f>
        <v>0</v>
      </c>
      <c r="E367" s="63">
        <f t="shared" si="216"/>
        <v>500000</v>
      </c>
      <c r="F367" s="63">
        <f>SUM(G367:N367)</f>
        <v>500000</v>
      </c>
      <c r="G367" s="63">
        <f t="shared" si="216"/>
        <v>100000</v>
      </c>
      <c r="H367" s="63">
        <f t="shared" si="216"/>
        <v>0</v>
      </c>
      <c r="I367" s="63">
        <f t="shared" si="216"/>
        <v>0</v>
      </c>
      <c r="J367" s="63">
        <f t="shared" si="216"/>
        <v>400000</v>
      </c>
      <c r="K367" s="63">
        <f t="shared" si="216"/>
        <v>0</v>
      </c>
      <c r="L367" s="63">
        <f t="shared" si="216"/>
        <v>0</v>
      </c>
      <c r="M367" s="63">
        <f t="shared" si="216"/>
        <v>0</v>
      </c>
      <c r="N367" s="63">
        <f t="shared" si="216"/>
        <v>0</v>
      </c>
    </row>
    <row r="368" spans="1:14" s="98" customFormat="1" ht="15" customHeight="1">
      <c r="A368" s="107"/>
      <c r="B368" s="96">
        <v>323</v>
      </c>
      <c r="C368" s="96" t="s">
        <v>392</v>
      </c>
      <c r="D368" s="59">
        <v>0</v>
      </c>
      <c r="E368" s="59">
        <f>F368-D368</f>
        <v>500000</v>
      </c>
      <c r="F368" s="59">
        <f>SUM(G368:N368)</f>
        <v>500000</v>
      </c>
      <c r="G368" s="59">
        <v>100000</v>
      </c>
      <c r="H368" s="59">
        <v>0</v>
      </c>
      <c r="I368" s="59">
        <v>0</v>
      </c>
      <c r="J368" s="59">
        <v>400000</v>
      </c>
      <c r="K368" s="59">
        <v>0</v>
      </c>
      <c r="L368" s="59">
        <v>0</v>
      </c>
      <c r="M368" s="59">
        <v>0</v>
      </c>
      <c r="N368" s="59">
        <v>0</v>
      </c>
    </row>
    <row r="369" spans="1:14" s="98" customFormat="1" ht="21" customHeight="1">
      <c r="A369" s="118"/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</row>
    <row r="370" spans="1:14" s="55" customFormat="1" ht="15" customHeight="1">
      <c r="A370" s="142" t="s">
        <v>17</v>
      </c>
      <c r="B370" s="142" t="s">
        <v>233</v>
      </c>
      <c r="C370" s="141" t="s">
        <v>25</v>
      </c>
      <c r="D370" s="142" t="s">
        <v>617</v>
      </c>
      <c r="E370" s="142" t="s">
        <v>615</v>
      </c>
      <c r="F370" s="145" t="s">
        <v>618</v>
      </c>
      <c r="G370" s="141" t="s">
        <v>480</v>
      </c>
      <c r="H370" s="141"/>
      <c r="I370" s="141"/>
      <c r="J370" s="141"/>
      <c r="K370" s="141"/>
      <c r="L370" s="141"/>
      <c r="M370" s="141"/>
      <c r="N370" s="141"/>
    </row>
    <row r="371" spans="1:14" s="55" customFormat="1" ht="35.25" customHeight="1">
      <c r="A371" s="141"/>
      <c r="B371" s="141"/>
      <c r="C371" s="141"/>
      <c r="D371" s="141"/>
      <c r="E371" s="141"/>
      <c r="F371" s="146"/>
      <c r="G371" s="53" t="s">
        <v>163</v>
      </c>
      <c r="H371" s="53" t="s">
        <v>18</v>
      </c>
      <c r="I371" s="53" t="s">
        <v>162</v>
      </c>
      <c r="J371" s="53" t="s">
        <v>164</v>
      </c>
      <c r="K371" s="53" t="s">
        <v>19</v>
      </c>
      <c r="L371" s="53" t="s">
        <v>436</v>
      </c>
      <c r="M371" s="53" t="s">
        <v>165</v>
      </c>
      <c r="N371" s="53" t="s">
        <v>305</v>
      </c>
    </row>
    <row r="372" spans="1:14" s="55" customFormat="1" ht="10.5" customHeight="1">
      <c r="A372" s="54">
        <v>1</v>
      </c>
      <c r="B372" s="54">
        <v>2</v>
      </c>
      <c r="C372" s="54">
        <v>3</v>
      </c>
      <c r="D372" s="54">
        <v>4</v>
      </c>
      <c r="E372" s="54">
        <v>5</v>
      </c>
      <c r="F372" s="54">
        <v>6</v>
      </c>
      <c r="G372" s="54">
        <v>7</v>
      </c>
      <c r="H372" s="54">
        <v>8</v>
      </c>
      <c r="I372" s="54">
        <v>9</v>
      </c>
      <c r="J372" s="54">
        <v>10</v>
      </c>
      <c r="K372" s="54">
        <v>11</v>
      </c>
      <c r="L372" s="54">
        <v>12</v>
      </c>
      <c r="M372" s="54">
        <v>13</v>
      </c>
      <c r="N372" s="54">
        <v>14</v>
      </c>
    </row>
    <row r="373" spans="1:14" s="11" customFormat="1" ht="36" customHeight="1">
      <c r="A373" s="104"/>
      <c r="B373" s="170" t="s">
        <v>431</v>
      </c>
      <c r="C373" s="171"/>
      <c r="D373" s="124">
        <f aca="true" t="shared" si="217" ref="D373:N373">D374</f>
        <v>525630</v>
      </c>
      <c r="E373" s="124">
        <f t="shared" si="217"/>
        <v>30600</v>
      </c>
      <c r="F373" s="124">
        <f aca="true" t="shared" si="218" ref="F373:F396">SUM(G373:N373)</f>
        <v>556230</v>
      </c>
      <c r="G373" s="124">
        <f t="shared" si="217"/>
        <v>468700</v>
      </c>
      <c r="H373" s="124">
        <f t="shared" si="217"/>
        <v>16030</v>
      </c>
      <c r="I373" s="124"/>
      <c r="J373" s="124">
        <f t="shared" si="217"/>
        <v>65000</v>
      </c>
      <c r="K373" s="124">
        <f t="shared" si="217"/>
        <v>6500</v>
      </c>
      <c r="L373" s="124">
        <f t="shared" si="217"/>
        <v>0</v>
      </c>
      <c r="M373" s="124">
        <f t="shared" si="217"/>
        <v>0</v>
      </c>
      <c r="N373" s="124">
        <f t="shared" si="217"/>
        <v>0</v>
      </c>
    </row>
    <row r="374" spans="1:14" s="11" customFormat="1" ht="30" customHeight="1">
      <c r="A374" s="113"/>
      <c r="B374" s="155" t="s">
        <v>198</v>
      </c>
      <c r="C374" s="152"/>
      <c r="D374" s="15">
        <f>D375+D389</f>
        <v>525630</v>
      </c>
      <c r="E374" s="15">
        <f>E375+E389</f>
        <v>30600</v>
      </c>
      <c r="F374" s="15">
        <f t="shared" si="218"/>
        <v>556230</v>
      </c>
      <c r="G374" s="15">
        <f aca="true" t="shared" si="219" ref="G374:N374">G375+G389</f>
        <v>468700</v>
      </c>
      <c r="H374" s="15">
        <f t="shared" si="219"/>
        <v>16030</v>
      </c>
      <c r="I374" s="15">
        <f t="shared" si="219"/>
        <v>0</v>
      </c>
      <c r="J374" s="15">
        <f t="shared" si="219"/>
        <v>65000</v>
      </c>
      <c r="K374" s="15">
        <f t="shared" si="219"/>
        <v>6500</v>
      </c>
      <c r="L374" s="15">
        <f t="shared" si="219"/>
        <v>0</v>
      </c>
      <c r="M374" s="15">
        <f t="shared" si="219"/>
        <v>0</v>
      </c>
      <c r="N374" s="15">
        <f t="shared" si="219"/>
        <v>0</v>
      </c>
    </row>
    <row r="375" spans="1:14" s="11" customFormat="1" ht="24.75" customHeight="1">
      <c r="A375" s="104" t="s">
        <v>75</v>
      </c>
      <c r="B375" s="147" t="s">
        <v>199</v>
      </c>
      <c r="C375" s="148"/>
      <c r="D375" s="14">
        <f>D376+D380+D385+D387</f>
        <v>382430</v>
      </c>
      <c r="E375" s="14">
        <f>E376+E380+E385+E387</f>
        <v>30600</v>
      </c>
      <c r="F375" s="121">
        <f t="shared" si="218"/>
        <v>413030</v>
      </c>
      <c r="G375" s="14">
        <f aca="true" t="shared" si="220" ref="G375:N375">G376+G380+G385+G387</f>
        <v>391700</v>
      </c>
      <c r="H375" s="14">
        <f t="shared" si="220"/>
        <v>14830</v>
      </c>
      <c r="I375" s="14">
        <f t="shared" si="220"/>
        <v>0</v>
      </c>
      <c r="J375" s="14">
        <f t="shared" si="220"/>
        <v>0</v>
      </c>
      <c r="K375" s="14">
        <f t="shared" si="220"/>
        <v>6500</v>
      </c>
      <c r="L375" s="14">
        <f t="shared" si="220"/>
        <v>0</v>
      </c>
      <c r="M375" s="14">
        <f t="shared" si="220"/>
        <v>0</v>
      </c>
      <c r="N375" s="14">
        <f t="shared" si="220"/>
        <v>0</v>
      </c>
    </row>
    <row r="376" spans="1:14" s="11" customFormat="1" ht="18" customHeight="1">
      <c r="A376" s="105"/>
      <c r="B376" s="62">
        <v>31</v>
      </c>
      <c r="C376" s="61" t="s">
        <v>9</v>
      </c>
      <c r="D376" s="63">
        <f>D377+D378+D379</f>
        <v>272900</v>
      </c>
      <c r="E376" s="63">
        <f>E377+E378+E379</f>
        <v>30600</v>
      </c>
      <c r="F376" s="63">
        <f t="shared" si="218"/>
        <v>303500</v>
      </c>
      <c r="G376" s="63">
        <f>G377+G378+G379</f>
        <v>303500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</row>
    <row r="377" spans="1:14" s="98" customFormat="1" ht="15" customHeight="1">
      <c r="A377" s="108"/>
      <c r="B377" s="96">
        <v>311</v>
      </c>
      <c r="C377" s="95" t="s">
        <v>382</v>
      </c>
      <c r="D377" s="59">
        <v>224000</v>
      </c>
      <c r="E377" s="59">
        <f>F377-D377</f>
        <v>26000</v>
      </c>
      <c r="F377" s="59">
        <f t="shared" si="218"/>
        <v>250000</v>
      </c>
      <c r="G377" s="59">
        <v>250000</v>
      </c>
      <c r="H377" s="59">
        <v>0</v>
      </c>
      <c r="I377" s="59">
        <v>0</v>
      </c>
      <c r="J377" s="59">
        <v>0</v>
      </c>
      <c r="K377" s="59">
        <v>0</v>
      </c>
      <c r="L377" s="59">
        <v>0</v>
      </c>
      <c r="M377" s="59">
        <v>0</v>
      </c>
      <c r="N377" s="59">
        <v>0</v>
      </c>
    </row>
    <row r="378" spans="1:14" s="98" customFormat="1" ht="15" customHeight="1">
      <c r="A378" s="108"/>
      <c r="B378" s="96">
        <v>312</v>
      </c>
      <c r="C378" s="95" t="s">
        <v>383</v>
      </c>
      <c r="D378" s="59">
        <v>10000</v>
      </c>
      <c r="E378" s="59">
        <f>F378-D378</f>
        <v>0</v>
      </c>
      <c r="F378" s="59">
        <f t="shared" si="218"/>
        <v>10000</v>
      </c>
      <c r="G378" s="59">
        <v>10000</v>
      </c>
      <c r="H378" s="59">
        <v>0</v>
      </c>
      <c r="I378" s="59">
        <v>0</v>
      </c>
      <c r="J378" s="59">
        <v>0</v>
      </c>
      <c r="K378" s="59">
        <v>0</v>
      </c>
      <c r="L378" s="59">
        <v>0</v>
      </c>
      <c r="M378" s="59">
        <v>0</v>
      </c>
      <c r="N378" s="59">
        <v>0</v>
      </c>
    </row>
    <row r="379" spans="1:14" s="98" customFormat="1" ht="15" customHeight="1">
      <c r="A379" s="108"/>
      <c r="B379" s="96">
        <v>313</v>
      </c>
      <c r="C379" s="95" t="s">
        <v>384</v>
      </c>
      <c r="D379" s="59">
        <v>38900</v>
      </c>
      <c r="E379" s="59">
        <f>F379-D379</f>
        <v>4600</v>
      </c>
      <c r="F379" s="59">
        <f t="shared" si="218"/>
        <v>43500</v>
      </c>
      <c r="G379" s="59">
        <v>43500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59">
        <v>0</v>
      </c>
      <c r="N379" s="59">
        <v>0</v>
      </c>
    </row>
    <row r="380" spans="1:14" s="11" customFormat="1" ht="18" customHeight="1">
      <c r="A380" s="105"/>
      <c r="B380" s="62">
        <v>32</v>
      </c>
      <c r="C380" s="61" t="s">
        <v>11</v>
      </c>
      <c r="D380" s="63">
        <f>D381+D382+D383+D384</f>
        <v>104930</v>
      </c>
      <c r="E380" s="63">
        <f>E381+E382+E383+E384</f>
        <v>0</v>
      </c>
      <c r="F380" s="63">
        <f t="shared" si="218"/>
        <v>104930</v>
      </c>
      <c r="G380" s="63">
        <f>G381+G382+G383+G384</f>
        <v>88200</v>
      </c>
      <c r="H380" s="63">
        <f aca="true" t="shared" si="221" ref="H380:N380">H381+H382+H383+H384</f>
        <v>10230</v>
      </c>
      <c r="I380" s="63">
        <f t="shared" si="221"/>
        <v>0</v>
      </c>
      <c r="J380" s="63">
        <f t="shared" si="221"/>
        <v>0</v>
      </c>
      <c r="K380" s="63">
        <f t="shared" si="221"/>
        <v>6500</v>
      </c>
      <c r="L380" s="63">
        <f t="shared" si="221"/>
        <v>0</v>
      </c>
      <c r="M380" s="63">
        <f t="shared" si="221"/>
        <v>0</v>
      </c>
      <c r="N380" s="63">
        <f t="shared" si="221"/>
        <v>0</v>
      </c>
    </row>
    <row r="381" spans="1:14" s="98" customFormat="1" ht="15" customHeight="1">
      <c r="A381" s="107"/>
      <c r="B381" s="99">
        <v>321</v>
      </c>
      <c r="C381" s="95" t="s">
        <v>418</v>
      </c>
      <c r="D381" s="59">
        <v>13000</v>
      </c>
      <c r="E381" s="59">
        <f>F381-D381</f>
        <v>0</v>
      </c>
      <c r="F381" s="59">
        <f t="shared" si="218"/>
        <v>13000</v>
      </c>
      <c r="G381" s="59">
        <v>7000</v>
      </c>
      <c r="H381" s="59">
        <v>6000</v>
      </c>
      <c r="I381" s="59">
        <v>0</v>
      </c>
      <c r="J381" s="59">
        <v>0</v>
      </c>
      <c r="K381" s="59">
        <v>0</v>
      </c>
      <c r="L381" s="59">
        <v>0</v>
      </c>
      <c r="M381" s="59">
        <v>0</v>
      </c>
      <c r="N381" s="59">
        <v>0</v>
      </c>
    </row>
    <row r="382" spans="1:14" s="98" customFormat="1" ht="15" customHeight="1">
      <c r="A382" s="108"/>
      <c r="B382" s="96">
        <v>322</v>
      </c>
      <c r="C382" s="96" t="s">
        <v>386</v>
      </c>
      <c r="D382" s="59">
        <v>14000</v>
      </c>
      <c r="E382" s="59">
        <f>F382-D382</f>
        <v>0</v>
      </c>
      <c r="F382" s="59">
        <f t="shared" si="218"/>
        <v>14000</v>
      </c>
      <c r="G382" s="59">
        <v>14000</v>
      </c>
      <c r="H382" s="59">
        <v>0</v>
      </c>
      <c r="I382" s="59">
        <v>0</v>
      </c>
      <c r="J382" s="59">
        <v>0</v>
      </c>
      <c r="K382" s="59">
        <v>0</v>
      </c>
      <c r="L382" s="59">
        <v>0</v>
      </c>
      <c r="M382" s="59">
        <v>0</v>
      </c>
      <c r="N382" s="59">
        <v>0</v>
      </c>
    </row>
    <row r="383" spans="1:14" s="98" customFormat="1" ht="15" customHeight="1">
      <c r="A383" s="108"/>
      <c r="B383" s="96">
        <v>323</v>
      </c>
      <c r="C383" s="96" t="s">
        <v>392</v>
      </c>
      <c r="D383" s="59">
        <v>69000</v>
      </c>
      <c r="E383" s="59">
        <f>F383-D383</f>
        <v>0</v>
      </c>
      <c r="F383" s="59">
        <f t="shared" si="218"/>
        <v>69000</v>
      </c>
      <c r="G383" s="59">
        <v>62500</v>
      </c>
      <c r="H383" s="59">
        <v>0</v>
      </c>
      <c r="I383" s="59">
        <v>0</v>
      </c>
      <c r="J383" s="59">
        <v>0</v>
      </c>
      <c r="K383" s="59">
        <v>6500</v>
      </c>
      <c r="L383" s="59">
        <v>0</v>
      </c>
      <c r="M383" s="59">
        <v>0</v>
      </c>
      <c r="N383" s="59">
        <v>0</v>
      </c>
    </row>
    <row r="384" spans="1:14" s="98" customFormat="1" ht="15" customHeight="1">
      <c r="A384" s="108"/>
      <c r="B384" s="96">
        <v>329</v>
      </c>
      <c r="C384" s="95" t="s">
        <v>387</v>
      </c>
      <c r="D384" s="59">
        <v>8930</v>
      </c>
      <c r="E384" s="59">
        <f>F384-D384</f>
        <v>0</v>
      </c>
      <c r="F384" s="59">
        <f t="shared" si="218"/>
        <v>8930</v>
      </c>
      <c r="G384" s="59">
        <v>4700</v>
      </c>
      <c r="H384" s="59">
        <v>4230</v>
      </c>
      <c r="I384" s="59">
        <v>0</v>
      </c>
      <c r="J384" s="59">
        <v>0</v>
      </c>
      <c r="K384" s="59">
        <v>0</v>
      </c>
      <c r="L384" s="59">
        <v>0</v>
      </c>
      <c r="M384" s="59">
        <v>0</v>
      </c>
      <c r="N384" s="59">
        <v>0</v>
      </c>
    </row>
    <row r="385" spans="1:14" s="11" customFormat="1" ht="18" customHeight="1">
      <c r="A385" s="106"/>
      <c r="B385" s="61" t="s">
        <v>320</v>
      </c>
      <c r="C385" s="61" t="s">
        <v>395</v>
      </c>
      <c r="D385" s="63">
        <f>D386</f>
        <v>3600</v>
      </c>
      <c r="E385" s="63">
        <f>E386</f>
        <v>0</v>
      </c>
      <c r="F385" s="63">
        <f t="shared" si="218"/>
        <v>3600</v>
      </c>
      <c r="G385" s="63">
        <f aca="true" t="shared" si="222" ref="G385:N387">G386</f>
        <v>0</v>
      </c>
      <c r="H385" s="63">
        <f t="shared" si="222"/>
        <v>3600</v>
      </c>
      <c r="I385" s="63">
        <f t="shared" si="222"/>
        <v>0</v>
      </c>
      <c r="J385" s="63">
        <f t="shared" si="222"/>
        <v>0</v>
      </c>
      <c r="K385" s="63">
        <f t="shared" si="222"/>
        <v>0</v>
      </c>
      <c r="L385" s="63">
        <f t="shared" si="222"/>
        <v>0</v>
      </c>
      <c r="M385" s="63">
        <f t="shared" si="222"/>
        <v>0</v>
      </c>
      <c r="N385" s="63">
        <f t="shared" si="222"/>
        <v>0</v>
      </c>
    </row>
    <row r="386" spans="1:14" s="98" customFormat="1" ht="15" customHeight="1">
      <c r="A386" s="107"/>
      <c r="B386" s="99">
        <v>343</v>
      </c>
      <c r="C386" s="95" t="s">
        <v>396</v>
      </c>
      <c r="D386" s="59">
        <v>3600</v>
      </c>
      <c r="E386" s="59">
        <f>F386-D386</f>
        <v>0</v>
      </c>
      <c r="F386" s="59">
        <f t="shared" si="218"/>
        <v>3600</v>
      </c>
      <c r="G386" s="59">
        <v>0</v>
      </c>
      <c r="H386" s="59">
        <v>3600</v>
      </c>
      <c r="I386" s="59">
        <v>0</v>
      </c>
      <c r="J386" s="59">
        <v>0</v>
      </c>
      <c r="K386" s="59">
        <v>0</v>
      </c>
      <c r="L386" s="59">
        <v>0</v>
      </c>
      <c r="M386" s="59">
        <v>0</v>
      </c>
      <c r="N386" s="59">
        <v>0</v>
      </c>
    </row>
    <row r="387" spans="1:14" s="11" customFormat="1" ht="18" customHeight="1">
      <c r="A387" s="106"/>
      <c r="B387" s="61" t="s">
        <v>441</v>
      </c>
      <c r="C387" s="61" t="s">
        <v>442</v>
      </c>
      <c r="D387" s="63">
        <f>D388</f>
        <v>1000</v>
      </c>
      <c r="E387" s="63">
        <f>E388</f>
        <v>0</v>
      </c>
      <c r="F387" s="63">
        <f>SUM(G387:N387)</f>
        <v>1000</v>
      </c>
      <c r="G387" s="63">
        <f t="shared" si="222"/>
        <v>0</v>
      </c>
      <c r="H387" s="63">
        <f t="shared" si="222"/>
        <v>1000</v>
      </c>
      <c r="I387" s="63">
        <f t="shared" si="222"/>
        <v>0</v>
      </c>
      <c r="J387" s="63">
        <f t="shared" si="222"/>
        <v>0</v>
      </c>
      <c r="K387" s="63">
        <f t="shared" si="222"/>
        <v>0</v>
      </c>
      <c r="L387" s="63">
        <f t="shared" si="222"/>
        <v>0</v>
      </c>
      <c r="M387" s="63">
        <f t="shared" si="222"/>
        <v>0</v>
      </c>
      <c r="N387" s="63">
        <f t="shared" si="222"/>
        <v>0</v>
      </c>
    </row>
    <row r="388" spans="1:14" s="98" customFormat="1" ht="15" customHeight="1">
      <c r="A388" s="107"/>
      <c r="B388" s="99">
        <v>381</v>
      </c>
      <c r="C388" s="95" t="s">
        <v>398</v>
      </c>
      <c r="D388" s="59">
        <v>1000</v>
      </c>
      <c r="E388" s="59">
        <f>F388-D388</f>
        <v>0</v>
      </c>
      <c r="F388" s="59">
        <f>SUM(G388:N388)</f>
        <v>1000</v>
      </c>
      <c r="G388" s="59">
        <v>0</v>
      </c>
      <c r="H388" s="59">
        <v>1000</v>
      </c>
      <c r="I388" s="59">
        <v>0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</row>
    <row r="389" spans="1:14" s="11" customFormat="1" ht="24.75" customHeight="1">
      <c r="A389" s="104" t="s">
        <v>75</v>
      </c>
      <c r="B389" s="167" t="s">
        <v>695</v>
      </c>
      <c r="C389" s="168"/>
      <c r="D389" s="14">
        <f>D390+D394</f>
        <v>143200</v>
      </c>
      <c r="E389" s="14">
        <f>E390+E394</f>
        <v>0</v>
      </c>
      <c r="F389" s="121">
        <f t="shared" si="218"/>
        <v>143200</v>
      </c>
      <c r="G389" s="14">
        <f aca="true" t="shared" si="223" ref="G389:N389">G390+G394</f>
        <v>77000</v>
      </c>
      <c r="H389" s="14">
        <f t="shared" si="223"/>
        <v>1200</v>
      </c>
      <c r="I389" s="14">
        <f t="shared" si="223"/>
        <v>0</v>
      </c>
      <c r="J389" s="14">
        <f t="shared" si="223"/>
        <v>65000</v>
      </c>
      <c r="K389" s="14">
        <f t="shared" si="223"/>
        <v>0</v>
      </c>
      <c r="L389" s="14">
        <f t="shared" si="223"/>
        <v>0</v>
      </c>
      <c r="M389" s="14">
        <f t="shared" si="223"/>
        <v>0</v>
      </c>
      <c r="N389" s="14">
        <f t="shared" si="223"/>
        <v>0</v>
      </c>
    </row>
    <row r="390" spans="1:14" s="11" customFormat="1" ht="18" customHeight="1">
      <c r="A390" s="106"/>
      <c r="B390" s="62">
        <v>42</v>
      </c>
      <c r="C390" s="61" t="s">
        <v>391</v>
      </c>
      <c r="D390" s="63">
        <f>D391+D392+D393</f>
        <v>143000</v>
      </c>
      <c r="E390" s="63">
        <f>E391+E392+E393</f>
        <v>0</v>
      </c>
      <c r="F390" s="63">
        <f t="shared" si="218"/>
        <v>143000</v>
      </c>
      <c r="G390" s="63">
        <f>G391+G392+G393</f>
        <v>77000</v>
      </c>
      <c r="H390" s="63">
        <f aca="true" t="shared" si="224" ref="H390:N390">H391+H392+H393</f>
        <v>1000</v>
      </c>
      <c r="I390" s="63">
        <f t="shared" si="224"/>
        <v>0</v>
      </c>
      <c r="J390" s="63">
        <f t="shared" si="224"/>
        <v>65000</v>
      </c>
      <c r="K390" s="63">
        <f t="shared" si="224"/>
        <v>0</v>
      </c>
      <c r="L390" s="63">
        <f t="shared" si="224"/>
        <v>0</v>
      </c>
      <c r="M390" s="63">
        <f t="shared" si="224"/>
        <v>0</v>
      </c>
      <c r="N390" s="63">
        <f t="shared" si="224"/>
        <v>0</v>
      </c>
    </row>
    <row r="391" spans="1:14" s="98" customFormat="1" ht="15" customHeight="1">
      <c r="A391" s="107"/>
      <c r="B391" s="96">
        <v>422</v>
      </c>
      <c r="C391" s="95" t="s">
        <v>389</v>
      </c>
      <c r="D391" s="59">
        <v>12000</v>
      </c>
      <c r="E391" s="59">
        <f>F391-D391</f>
        <v>0</v>
      </c>
      <c r="F391" s="59">
        <f t="shared" si="218"/>
        <v>12000</v>
      </c>
      <c r="G391" s="59">
        <v>11000</v>
      </c>
      <c r="H391" s="59">
        <v>1000</v>
      </c>
      <c r="I391" s="59">
        <v>0</v>
      </c>
      <c r="J391" s="59">
        <v>0</v>
      </c>
      <c r="K391" s="59">
        <v>0</v>
      </c>
      <c r="L391" s="59">
        <v>0</v>
      </c>
      <c r="M391" s="59">
        <v>0</v>
      </c>
      <c r="N391" s="59">
        <v>0</v>
      </c>
    </row>
    <row r="392" spans="1:14" s="98" customFormat="1" ht="15" customHeight="1">
      <c r="A392" s="107"/>
      <c r="B392" s="96">
        <v>424</v>
      </c>
      <c r="C392" s="96" t="s">
        <v>421</v>
      </c>
      <c r="D392" s="59">
        <v>120000</v>
      </c>
      <c r="E392" s="59">
        <f>F392-D392</f>
        <v>0</v>
      </c>
      <c r="F392" s="59">
        <f t="shared" si="218"/>
        <v>120000</v>
      </c>
      <c r="G392" s="59">
        <v>60000</v>
      </c>
      <c r="H392" s="59">
        <v>0</v>
      </c>
      <c r="I392" s="59">
        <v>0</v>
      </c>
      <c r="J392" s="59">
        <v>60000</v>
      </c>
      <c r="K392" s="59">
        <v>0</v>
      </c>
      <c r="L392" s="59">
        <v>0</v>
      </c>
      <c r="M392" s="59">
        <v>0</v>
      </c>
      <c r="N392" s="59">
        <v>0</v>
      </c>
    </row>
    <row r="393" spans="1:14" s="98" customFormat="1" ht="15" customHeight="1">
      <c r="A393" s="107"/>
      <c r="B393" s="96">
        <v>426</v>
      </c>
      <c r="C393" s="96" t="s">
        <v>390</v>
      </c>
      <c r="D393" s="59">
        <v>11000</v>
      </c>
      <c r="E393" s="59">
        <f>F393-D393</f>
        <v>0</v>
      </c>
      <c r="F393" s="59">
        <f>SUM(G393:N393)</f>
        <v>11000</v>
      </c>
      <c r="G393" s="59">
        <v>6000</v>
      </c>
      <c r="H393" s="59">
        <v>0</v>
      </c>
      <c r="I393" s="59">
        <v>0</v>
      </c>
      <c r="J393" s="59">
        <v>5000</v>
      </c>
      <c r="K393" s="59">
        <v>0</v>
      </c>
      <c r="L393" s="59">
        <v>0</v>
      </c>
      <c r="M393" s="59">
        <v>0</v>
      </c>
      <c r="N393" s="59">
        <v>0</v>
      </c>
    </row>
    <row r="394" spans="1:14" s="11" customFormat="1" ht="18" customHeight="1">
      <c r="A394" s="106"/>
      <c r="B394" s="62">
        <v>43</v>
      </c>
      <c r="C394" s="61" t="s">
        <v>484</v>
      </c>
      <c r="D394" s="63">
        <f>D395</f>
        <v>200</v>
      </c>
      <c r="E394" s="63">
        <f>E395</f>
        <v>0</v>
      </c>
      <c r="F394" s="63">
        <f>SUM(G394:N394)</f>
        <v>200</v>
      </c>
      <c r="G394" s="63">
        <f>G395</f>
        <v>0</v>
      </c>
      <c r="H394" s="63">
        <f aca="true" t="shared" si="225" ref="H394:N394">H395</f>
        <v>200</v>
      </c>
      <c r="I394" s="63">
        <f t="shared" si="225"/>
        <v>0</v>
      </c>
      <c r="J394" s="63">
        <f t="shared" si="225"/>
        <v>0</v>
      </c>
      <c r="K394" s="63">
        <f t="shared" si="225"/>
        <v>0</v>
      </c>
      <c r="L394" s="63">
        <f t="shared" si="225"/>
        <v>0</v>
      </c>
      <c r="M394" s="63">
        <f t="shared" si="225"/>
        <v>0</v>
      </c>
      <c r="N394" s="63">
        <f t="shared" si="225"/>
        <v>0</v>
      </c>
    </row>
    <row r="395" spans="1:14" s="98" customFormat="1" ht="15" customHeight="1">
      <c r="A395" s="107"/>
      <c r="B395" s="96">
        <v>431</v>
      </c>
      <c r="C395" s="95" t="s">
        <v>485</v>
      </c>
      <c r="D395" s="59">
        <v>200</v>
      </c>
      <c r="E395" s="59">
        <f>F395-D395</f>
        <v>0</v>
      </c>
      <c r="F395" s="59">
        <f>SUM(G395:N395)</f>
        <v>200</v>
      </c>
      <c r="G395" s="59">
        <v>0</v>
      </c>
      <c r="H395" s="59">
        <v>200</v>
      </c>
      <c r="I395" s="59">
        <v>0</v>
      </c>
      <c r="J395" s="59">
        <v>0</v>
      </c>
      <c r="K395" s="59">
        <v>0</v>
      </c>
      <c r="L395" s="59">
        <v>0</v>
      </c>
      <c r="M395" s="59">
        <v>0</v>
      </c>
      <c r="N395" s="59">
        <v>0</v>
      </c>
    </row>
    <row r="396" spans="1:14" s="11" customFormat="1" ht="30" customHeight="1">
      <c r="A396" s="106"/>
      <c r="B396" s="12"/>
      <c r="C396" s="127" t="s">
        <v>4</v>
      </c>
      <c r="D396" s="122">
        <f>D5</f>
        <v>55901630</v>
      </c>
      <c r="E396" s="122">
        <f>E5</f>
        <v>5980000</v>
      </c>
      <c r="F396" s="122">
        <f t="shared" si="218"/>
        <v>61881630</v>
      </c>
      <c r="G396" s="122">
        <f aca="true" t="shared" si="226" ref="G396:N396">G5</f>
        <v>27122000</v>
      </c>
      <c r="H396" s="122">
        <f t="shared" si="226"/>
        <v>6685130</v>
      </c>
      <c r="I396" s="122">
        <f t="shared" si="226"/>
        <v>9902000</v>
      </c>
      <c r="J396" s="122">
        <f t="shared" si="226"/>
        <v>14264000</v>
      </c>
      <c r="K396" s="122">
        <f t="shared" si="226"/>
        <v>208500</v>
      </c>
      <c r="L396" s="122">
        <f t="shared" si="226"/>
        <v>125000</v>
      </c>
      <c r="M396" s="122">
        <f>M5</f>
        <v>0</v>
      </c>
      <c r="N396" s="122">
        <f t="shared" si="226"/>
        <v>3575000</v>
      </c>
    </row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/>
  <mergeCells count="193">
    <mergeCell ref="F370:F371"/>
    <mergeCell ref="E2:E3"/>
    <mergeCell ref="E136:E137"/>
    <mergeCell ref="E370:E371"/>
    <mergeCell ref="E236:E237"/>
    <mergeCell ref="B326:C326"/>
    <mergeCell ref="B124:C124"/>
    <mergeCell ref="B332:C332"/>
    <mergeCell ref="B313:C313"/>
    <mergeCell ref="D370:D371"/>
    <mergeCell ref="B273:C273"/>
    <mergeCell ref="B329:C329"/>
    <mergeCell ref="B309:C309"/>
    <mergeCell ref="B83:C83"/>
    <mergeCell ref="B294:C294"/>
    <mergeCell ref="B162:C162"/>
    <mergeCell ref="B112:C112"/>
    <mergeCell ref="B132:C132"/>
    <mergeCell ref="A370:A371"/>
    <mergeCell ref="B370:B371"/>
    <mergeCell ref="C370:C371"/>
    <mergeCell ref="B105:C105"/>
    <mergeCell ref="B245:C245"/>
    <mergeCell ref="D303:D304"/>
    <mergeCell ref="E303:E304"/>
    <mergeCell ref="B320:C320"/>
    <mergeCell ref="B319:C319"/>
    <mergeCell ref="B281:C281"/>
    <mergeCell ref="B278:C278"/>
    <mergeCell ref="B298:C298"/>
    <mergeCell ref="B98:C98"/>
    <mergeCell ref="B255:C255"/>
    <mergeCell ref="G370:N370"/>
    <mergeCell ref="B310:C310"/>
    <mergeCell ref="B345:C345"/>
    <mergeCell ref="B258:C258"/>
    <mergeCell ref="B316:C316"/>
    <mergeCell ref="B323:C323"/>
    <mergeCell ref="B261:C261"/>
    <mergeCell ref="C303:C304"/>
    <mergeCell ref="B108:C108"/>
    <mergeCell ref="B374:C374"/>
    <mergeCell ref="B191:C191"/>
    <mergeCell ref="B184:C184"/>
    <mergeCell ref="B306:C306"/>
    <mergeCell ref="B87:C87"/>
    <mergeCell ref="B93:C93"/>
    <mergeCell ref="B94:C94"/>
    <mergeCell ref="B178:C178"/>
    <mergeCell ref="B181:C181"/>
    <mergeCell ref="B389:C389"/>
    <mergeCell ref="B342:C342"/>
    <mergeCell ref="B346:C346"/>
    <mergeCell ref="B347:C347"/>
    <mergeCell ref="B373:C373"/>
    <mergeCell ref="B339:C339"/>
    <mergeCell ref="B375:C375"/>
    <mergeCell ref="B80:C80"/>
    <mergeCell ref="B53:C53"/>
    <mergeCell ref="B73:C73"/>
    <mergeCell ref="B57:C57"/>
    <mergeCell ref="B38:C38"/>
    <mergeCell ref="B50:C50"/>
    <mergeCell ref="B45:C45"/>
    <mergeCell ref="B60:C60"/>
    <mergeCell ref="B72:C72"/>
    <mergeCell ref="B77:C77"/>
    <mergeCell ref="A2:A3"/>
    <mergeCell ref="B2:B3"/>
    <mergeCell ref="B18:C18"/>
    <mergeCell ref="D2:D3"/>
    <mergeCell ref="B46:C46"/>
    <mergeCell ref="C2:C3"/>
    <mergeCell ref="B8:C8"/>
    <mergeCell ref="B23:C23"/>
    <mergeCell ref="B27:C27"/>
    <mergeCell ref="B28:C28"/>
    <mergeCell ref="B129:C129"/>
    <mergeCell ref="G2:N2"/>
    <mergeCell ref="A5:C5"/>
    <mergeCell ref="B6:C6"/>
    <mergeCell ref="B7:C7"/>
    <mergeCell ref="B121:C121"/>
    <mergeCell ref="B86:C86"/>
    <mergeCell ref="B118:C118"/>
    <mergeCell ref="F69:F70"/>
    <mergeCell ref="F2:F3"/>
    <mergeCell ref="B295:C295"/>
    <mergeCell ref="B299:C299"/>
    <mergeCell ref="B251:C251"/>
    <mergeCell ref="B154:C154"/>
    <mergeCell ref="B239:C239"/>
    <mergeCell ref="B210:C210"/>
    <mergeCell ref="B291:C291"/>
    <mergeCell ref="B157:C157"/>
    <mergeCell ref="B187:C187"/>
    <mergeCell ref="B188:C188"/>
    <mergeCell ref="G136:N136"/>
    <mergeCell ref="B242:C242"/>
    <mergeCell ref="B224:C224"/>
    <mergeCell ref="B194:C194"/>
    <mergeCell ref="B206:C206"/>
    <mergeCell ref="B161:C161"/>
    <mergeCell ref="B213:C213"/>
    <mergeCell ref="B217:C217"/>
    <mergeCell ref="B220:C220"/>
    <mergeCell ref="B223:C223"/>
    <mergeCell ref="B146:C146"/>
    <mergeCell ref="B166:C166"/>
    <mergeCell ref="B198:C198"/>
    <mergeCell ref="B197:C197"/>
    <mergeCell ref="B142:C142"/>
    <mergeCell ref="F136:F137"/>
    <mergeCell ref="B265:C265"/>
    <mergeCell ref="B231:C231"/>
    <mergeCell ref="B246:C246"/>
    <mergeCell ref="B236:B237"/>
    <mergeCell ref="C236:C237"/>
    <mergeCell ref="B90:C90"/>
    <mergeCell ref="B109:C109"/>
    <mergeCell ref="B115:C115"/>
    <mergeCell ref="B136:B137"/>
    <mergeCell ref="C102:C103"/>
    <mergeCell ref="D102:D103"/>
    <mergeCell ref="B63:C63"/>
    <mergeCell ref="B128:C128"/>
    <mergeCell ref="B37:C37"/>
    <mergeCell ref="F236:F237"/>
    <mergeCell ref="G236:N236"/>
    <mergeCell ref="C136:C137"/>
    <mergeCell ref="B214:C214"/>
    <mergeCell ref="B173:C173"/>
    <mergeCell ref="B174:C174"/>
    <mergeCell ref="G102:N102"/>
    <mergeCell ref="D236:D237"/>
    <mergeCell ref="G69:N69"/>
    <mergeCell ref="A34:A35"/>
    <mergeCell ref="B34:B35"/>
    <mergeCell ref="C34:C35"/>
    <mergeCell ref="D34:D35"/>
    <mergeCell ref="E34:E35"/>
    <mergeCell ref="F34:F35"/>
    <mergeCell ref="B49:C49"/>
    <mergeCell ref="E170:E171"/>
    <mergeCell ref="F170:F171"/>
    <mergeCell ref="E102:E103"/>
    <mergeCell ref="F102:F103"/>
    <mergeCell ref="G34:N34"/>
    <mergeCell ref="A69:A70"/>
    <mergeCell ref="B69:B70"/>
    <mergeCell ref="C69:C70"/>
    <mergeCell ref="D69:D70"/>
    <mergeCell ref="E69:E70"/>
    <mergeCell ref="F303:F304"/>
    <mergeCell ref="G170:N170"/>
    <mergeCell ref="A102:A103"/>
    <mergeCell ref="B102:B103"/>
    <mergeCell ref="F270:F271"/>
    <mergeCell ref="G270:N270"/>
    <mergeCell ref="A203:A204"/>
    <mergeCell ref="A170:A171"/>
    <mergeCell ref="B170:B171"/>
    <mergeCell ref="C170:C171"/>
    <mergeCell ref="A236:A237"/>
    <mergeCell ref="B228:C228"/>
    <mergeCell ref="B203:B204"/>
    <mergeCell ref="A136:A137"/>
    <mergeCell ref="D136:D137"/>
    <mergeCell ref="B139:C139"/>
    <mergeCell ref="D170:D171"/>
    <mergeCell ref="B143:C143"/>
    <mergeCell ref="B158:C158"/>
    <mergeCell ref="B149:C149"/>
    <mergeCell ref="D336:D337"/>
    <mergeCell ref="E336:E337"/>
    <mergeCell ref="F336:F337"/>
    <mergeCell ref="G203:N203"/>
    <mergeCell ref="A270:A271"/>
    <mergeCell ref="B270:B271"/>
    <mergeCell ref="C270:C271"/>
    <mergeCell ref="D270:D271"/>
    <mergeCell ref="E270:E271"/>
    <mergeCell ref="F203:F204"/>
    <mergeCell ref="G336:N336"/>
    <mergeCell ref="A303:A304"/>
    <mergeCell ref="B303:B304"/>
    <mergeCell ref="C203:C204"/>
    <mergeCell ref="D203:D204"/>
    <mergeCell ref="E203:E204"/>
    <mergeCell ref="G303:N303"/>
    <mergeCell ref="A336:A337"/>
    <mergeCell ref="B336:B337"/>
    <mergeCell ref="C336:C337"/>
  </mergeCells>
  <printOptions/>
  <pageMargins left="0.5905511811023623" right="0.2755905511811024" top="0.5511811023622047" bottom="0.3937007874015748" header="0.31496062992125984" footer="0.1968503937007874"/>
  <pageSetup horizontalDpi="180" verticalDpi="180" orientation="landscape" paperSize="9" scale="83" r:id="rId1"/>
  <headerFooter alignWithMargins="0">
    <oddHeader>&amp;C&amp;"Arial,Kurziv"&amp;7Proračun Grada Hvar za 2018.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34">
      <selection activeCell="C18" sqref="C18"/>
    </sheetView>
  </sheetViews>
  <sheetFormatPr defaultColWidth="9.140625" defaultRowHeight="12.75"/>
  <cols>
    <col min="1" max="1" width="2.28125" style="66" customWidth="1"/>
    <col min="2" max="2" width="11.00390625" style="66" customWidth="1"/>
    <col min="3" max="3" width="48.421875" style="66" customWidth="1"/>
    <col min="4" max="4" width="12.140625" style="66" customWidth="1"/>
    <col min="5" max="5" width="9.7109375" style="66" customWidth="1"/>
    <col min="6" max="16384" width="9.140625" style="66" customWidth="1"/>
  </cols>
  <sheetData>
    <row r="1" ht="24" customHeight="1">
      <c r="B1" s="65" t="s">
        <v>91</v>
      </c>
    </row>
    <row r="2" ht="18.75" customHeight="1"/>
    <row r="3" spans="2:5" ht="21" customHeight="1">
      <c r="B3" s="176" t="s">
        <v>704</v>
      </c>
      <c r="C3" s="176"/>
      <c r="D3" s="176"/>
      <c r="E3" s="176"/>
    </row>
    <row r="4" ht="12" customHeight="1"/>
    <row r="5" spans="2:5" ht="36.75" customHeight="1">
      <c r="B5" s="67" t="s">
        <v>53</v>
      </c>
      <c r="C5" s="56" t="s">
        <v>26</v>
      </c>
      <c r="D5" s="68" t="s">
        <v>490</v>
      </c>
      <c r="E5" s="67" t="s">
        <v>54</v>
      </c>
    </row>
    <row r="6" spans="2:5" ht="9.75" customHeight="1">
      <c r="B6" s="69">
        <v>1</v>
      </c>
      <c r="C6" s="69">
        <v>2</v>
      </c>
      <c r="D6" s="69">
        <v>3</v>
      </c>
      <c r="E6" s="69">
        <v>4</v>
      </c>
    </row>
    <row r="7" spans="2:5" ht="18" customHeight="1">
      <c r="B7" s="70" t="s">
        <v>55</v>
      </c>
      <c r="C7" s="71" t="s">
        <v>27</v>
      </c>
      <c r="D7" s="72">
        <f>SUM(D8:D11)</f>
        <v>12929300</v>
      </c>
      <c r="E7" s="73">
        <f>D7/D47*100</f>
        <v>20.893599602983954</v>
      </c>
    </row>
    <row r="8" spans="2:5" ht="13.5" customHeight="1">
      <c r="B8" s="95" t="s">
        <v>5</v>
      </c>
      <c r="C8" s="57" t="s">
        <v>28</v>
      </c>
      <c r="D8" s="59">
        <f>'Pos.'!F8+'Pos.'!F18+'Pos.'!F23+'Pos.'!F73+'Pos.'!F77+'Pos.'!F80+'Pos.'!F83</f>
        <v>6783620</v>
      </c>
      <c r="E8" s="128">
        <f>D8/D47*100</f>
        <v>10.962251640753484</v>
      </c>
    </row>
    <row r="9" spans="2:5" ht="13.5" customHeight="1">
      <c r="B9" s="95" t="s">
        <v>56</v>
      </c>
      <c r="C9" s="57" t="s">
        <v>29</v>
      </c>
      <c r="D9" s="59">
        <f>'Pos.'!F46</f>
        <v>150000</v>
      </c>
      <c r="E9" s="128">
        <f>D9/D47*100</f>
        <v>0.24239826908244014</v>
      </c>
    </row>
    <row r="10" spans="2:5" ht="13.5" customHeight="1">
      <c r="B10" s="95" t="s">
        <v>57</v>
      </c>
      <c r="C10" s="57" t="s">
        <v>30</v>
      </c>
      <c r="D10" s="59">
        <f>'Pos.'!F28+'Pos.'!F38</f>
        <v>5595680</v>
      </c>
      <c r="E10" s="128">
        <f>D10/D47*100</f>
        <v>9.04255430892819</v>
      </c>
    </row>
    <row r="11" spans="2:5" ht="13.5" customHeight="1">
      <c r="B11" s="95" t="s">
        <v>58</v>
      </c>
      <c r="C11" s="57" t="s">
        <v>31</v>
      </c>
      <c r="D11" s="59">
        <f>'Pos.'!F299+'Pos.'!F306</f>
        <v>400000</v>
      </c>
      <c r="E11" s="128">
        <f>D11/D47*100</f>
        <v>0.6463953842198403</v>
      </c>
    </row>
    <row r="12" spans="2:5" ht="18" customHeight="1">
      <c r="B12" s="70" t="s">
        <v>59</v>
      </c>
      <c r="C12" s="71" t="s">
        <v>32</v>
      </c>
      <c r="D12" s="72">
        <f>SUM(D13:D15)</f>
        <v>2020000</v>
      </c>
      <c r="E12" s="73">
        <f>D12/D47*100</f>
        <v>3.2642966903101938</v>
      </c>
    </row>
    <row r="13" spans="2:5" ht="13.5" customHeight="1">
      <c r="B13" s="95" t="s">
        <v>188</v>
      </c>
      <c r="C13" s="57" t="s">
        <v>189</v>
      </c>
      <c r="D13" s="59">
        <f>'Pos.'!F63</f>
        <v>310000</v>
      </c>
      <c r="E13" s="128">
        <f>D13/D47*100</f>
        <v>0.5009564227703763</v>
      </c>
    </row>
    <row r="14" spans="2:5" ht="13.5" customHeight="1">
      <c r="B14" s="95" t="s">
        <v>60</v>
      </c>
      <c r="C14" s="57" t="s">
        <v>33</v>
      </c>
      <c r="D14" s="59">
        <f>'Pos.'!F53+'Pos.'!F50</f>
        <v>1680000</v>
      </c>
      <c r="E14" s="128">
        <f>D14/D47*100</f>
        <v>2.7148606137233298</v>
      </c>
    </row>
    <row r="15" spans="2:5" ht="13.5" customHeight="1">
      <c r="B15" s="95" t="s">
        <v>15</v>
      </c>
      <c r="C15" s="57" t="s">
        <v>16</v>
      </c>
      <c r="D15" s="59">
        <f>'Pos.'!F57+'Pos.'!F60</f>
        <v>30000</v>
      </c>
      <c r="E15" s="128">
        <f>D15/D47*100</f>
        <v>0.04847965381648803</v>
      </c>
    </row>
    <row r="16" spans="2:5" ht="18" customHeight="1">
      <c r="B16" s="70" t="s">
        <v>61</v>
      </c>
      <c r="C16" s="71" t="s">
        <v>34</v>
      </c>
      <c r="D16" s="72">
        <f>SUM(D17:D21)</f>
        <v>5090000</v>
      </c>
      <c r="E16" s="73">
        <f>D16/D47*100</f>
        <v>8.22538126419747</v>
      </c>
    </row>
    <row r="17" spans="2:5" ht="13.5" customHeight="1">
      <c r="B17" s="95" t="s">
        <v>62</v>
      </c>
      <c r="C17" s="57" t="s">
        <v>84</v>
      </c>
      <c r="D17" s="59">
        <f>'Pos.'!F87</f>
        <v>20000</v>
      </c>
      <c r="E17" s="128">
        <f>D17/D47*100</f>
        <v>0.032319769210992014</v>
      </c>
    </row>
    <row r="18" spans="2:5" ht="13.5" customHeight="1">
      <c r="B18" s="95" t="s">
        <v>63</v>
      </c>
      <c r="C18" s="57" t="s">
        <v>35</v>
      </c>
      <c r="D18" s="59">
        <f>'Pos.'!F94+'Pos.'!F98+'Pos.'!F105</f>
        <v>2850000</v>
      </c>
      <c r="E18" s="128">
        <f>D18/D47*100</f>
        <v>4.605567112566362</v>
      </c>
    </row>
    <row r="19" spans="2:5" ht="13.5" customHeight="1">
      <c r="B19" s="95" t="s">
        <v>101</v>
      </c>
      <c r="C19" s="57" t="s">
        <v>591</v>
      </c>
      <c r="D19" s="59">
        <f>'Pos.'!F198+'Pos.'!F210</f>
        <v>1470000</v>
      </c>
      <c r="E19" s="128">
        <f>D19/D47*100</f>
        <v>2.3755030370079133</v>
      </c>
    </row>
    <row r="20" spans="2:5" ht="13.5" customHeight="1">
      <c r="B20" s="95" t="s">
        <v>496</v>
      </c>
      <c r="C20" s="57" t="s">
        <v>526</v>
      </c>
      <c r="D20" s="59">
        <f>'Pos.'!F129</f>
        <v>250000</v>
      </c>
      <c r="E20" s="128">
        <f>D20/D47*100</f>
        <v>0.4039971151374003</v>
      </c>
    </row>
    <row r="21" spans="2:5" ht="13.5" customHeight="1">
      <c r="B21" s="95" t="s">
        <v>481</v>
      </c>
      <c r="C21" s="57" t="s">
        <v>527</v>
      </c>
      <c r="D21" s="59">
        <f>'Pos.'!F90+'Pos.'!F132+'Pos.'!F139</f>
        <v>500000</v>
      </c>
      <c r="E21" s="128">
        <f>D21/D47*100</f>
        <v>0.8079942302748006</v>
      </c>
    </row>
    <row r="22" spans="2:5" ht="18" customHeight="1">
      <c r="B22" s="70" t="s">
        <v>64</v>
      </c>
      <c r="C22" s="71" t="s">
        <v>36</v>
      </c>
      <c r="D22" s="72">
        <f>SUM(D23:D24)</f>
        <v>4250000</v>
      </c>
      <c r="E22" s="73">
        <f>D22/D47*100</f>
        <v>6.867950957335804</v>
      </c>
    </row>
    <row r="23" spans="2:5" ht="13.5" customHeight="1">
      <c r="B23" s="91" t="s">
        <v>99</v>
      </c>
      <c r="C23" s="87" t="s">
        <v>100</v>
      </c>
      <c r="D23" s="88">
        <f>'Pos.'!F109+'Pos.'!F112+'Pos.'!F115+'Pos.'!F124</f>
        <v>2695000</v>
      </c>
      <c r="E23" s="129">
        <f>D23/D47*100</f>
        <v>4.355088901181174</v>
      </c>
    </row>
    <row r="24" spans="2:5" ht="13.5" customHeight="1">
      <c r="B24" s="91" t="s">
        <v>65</v>
      </c>
      <c r="C24" s="87" t="s">
        <v>37</v>
      </c>
      <c r="D24" s="88">
        <f>'Pos.'!F118+'Pos.'!F121</f>
        <v>1555000</v>
      </c>
      <c r="E24" s="129">
        <f>D24/D47*100</f>
        <v>2.512862056154629</v>
      </c>
    </row>
    <row r="25" spans="2:5" ht="18" customHeight="1">
      <c r="B25" s="70" t="s">
        <v>66</v>
      </c>
      <c r="C25" s="71" t="s">
        <v>83</v>
      </c>
      <c r="D25" s="72">
        <f>SUM(D26:D29)</f>
        <v>10580000</v>
      </c>
      <c r="E25" s="73">
        <f>D25/D47*100</f>
        <v>17.097157912614776</v>
      </c>
    </row>
    <row r="26" spans="2:5" ht="13.5" customHeight="1">
      <c r="B26" s="95" t="s">
        <v>67</v>
      </c>
      <c r="C26" s="57" t="s">
        <v>38</v>
      </c>
      <c r="D26" s="59">
        <f>'Pos.'!F143+'Pos.'!F146+'Pos.'!F149+'Pos.'!F154</f>
        <v>1200000</v>
      </c>
      <c r="E26" s="128">
        <f>D26/D47*100</f>
        <v>1.939186152659521</v>
      </c>
    </row>
    <row r="27" spans="2:5" ht="13.5" customHeight="1">
      <c r="B27" s="95" t="s">
        <v>68</v>
      </c>
      <c r="C27" s="57" t="s">
        <v>40</v>
      </c>
      <c r="D27" s="59">
        <f>SUM('Pos.'!F158)</f>
        <v>100000</v>
      </c>
      <c r="E27" s="128">
        <f>D27/D47*100</f>
        <v>0.16159884605496008</v>
      </c>
    </row>
    <row r="28" spans="2:5" ht="13.5" customHeight="1">
      <c r="B28" s="95" t="s">
        <v>69</v>
      </c>
      <c r="C28" s="57" t="s">
        <v>41</v>
      </c>
      <c r="D28" s="59">
        <f>'Pos.'!F162+'Pos.'!F166</f>
        <v>2090000</v>
      </c>
      <c r="E28" s="128">
        <f>D28/D47*100</f>
        <v>3.3774158825486658</v>
      </c>
    </row>
    <row r="29" spans="2:5" ht="13.5" customHeight="1">
      <c r="B29" s="95" t="s">
        <v>70</v>
      </c>
      <c r="C29" s="57" t="s">
        <v>102</v>
      </c>
      <c r="D29" s="59">
        <f>'Pos.'!F174+'Pos.'!F178+'Pos.'!F181+'Pos.'!F184+'Pos.'!F188+'Pos.'!F191+'Pos.'!F194+'Pos.'!F206</f>
        <v>7190000</v>
      </c>
      <c r="E29" s="128">
        <f>D29/D47*100</f>
        <v>11.61895703135163</v>
      </c>
    </row>
    <row r="30" spans="2:5" ht="18" customHeight="1">
      <c r="B30" s="70" t="s">
        <v>71</v>
      </c>
      <c r="C30" s="71" t="s">
        <v>42</v>
      </c>
      <c r="D30" s="72">
        <f>SUM(D31)</f>
        <v>950000</v>
      </c>
      <c r="E30" s="73">
        <f>D30/D47*100</f>
        <v>1.5351890375221209</v>
      </c>
    </row>
    <row r="31" spans="2:5" ht="13.5" customHeight="1">
      <c r="B31" s="95" t="s">
        <v>72</v>
      </c>
      <c r="C31" s="57" t="s">
        <v>81</v>
      </c>
      <c r="D31" s="59">
        <f>SUM('Pos.'!F214+'Pos.'!F217+'Pos.'!F220)</f>
        <v>950000</v>
      </c>
      <c r="E31" s="128">
        <f>D31/D47*100</f>
        <v>1.5351890375221209</v>
      </c>
    </row>
    <row r="32" spans="2:5" ht="18" customHeight="1">
      <c r="B32" s="70" t="s">
        <v>73</v>
      </c>
      <c r="C32" s="71" t="s">
        <v>43</v>
      </c>
      <c r="D32" s="72">
        <f>SUM(D33:D35)</f>
        <v>19471230</v>
      </c>
      <c r="E32" s="73">
        <f>D32/D47*100</f>
        <v>31.465282992707206</v>
      </c>
    </row>
    <row r="33" spans="2:5" ht="13.5" customHeight="1">
      <c r="B33" s="95" t="s">
        <v>74</v>
      </c>
      <c r="C33" s="57" t="s">
        <v>44</v>
      </c>
      <c r="D33" s="59">
        <f>SUM('Pos.'!F228+'Pos.'!F224+'Pos.'!F231+'Pos.'!F239+'Pos.'!F242)</f>
        <v>2960000</v>
      </c>
      <c r="E33" s="128">
        <f>D33/D47*100</f>
        <v>4.783325843226819</v>
      </c>
    </row>
    <row r="34" spans="2:5" ht="13.5" customHeight="1">
      <c r="B34" s="95" t="s">
        <v>75</v>
      </c>
      <c r="C34" s="57" t="s">
        <v>529</v>
      </c>
      <c r="D34" s="59">
        <f>'Pos.'!F245+'Pos.'!F373</f>
        <v>16361230</v>
      </c>
      <c r="E34" s="128">
        <f>D34/D47*100</f>
        <v>26.439558880397946</v>
      </c>
    </row>
    <row r="35" spans="2:5" ht="13.5" customHeight="1">
      <c r="B35" s="95" t="s">
        <v>76</v>
      </c>
      <c r="C35" s="57" t="s">
        <v>45</v>
      </c>
      <c r="D35" s="59">
        <f>SUM('Pos.'!F295)</f>
        <v>150000</v>
      </c>
      <c r="E35" s="128">
        <f>D35/D47*100</f>
        <v>0.24239826908244014</v>
      </c>
    </row>
    <row r="36" spans="2:5" ht="18" customHeight="1">
      <c r="B36" s="70" t="s">
        <v>77</v>
      </c>
      <c r="C36" s="71" t="s">
        <v>46</v>
      </c>
      <c r="D36" s="72">
        <f>SUM(D37:D39)</f>
        <v>5252100</v>
      </c>
      <c r="E36" s="73">
        <f>D36/D47*100</f>
        <v>8.48733299365256</v>
      </c>
    </row>
    <row r="37" spans="2:5" ht="13.5" customHeight="1">
      <c r="B37" s="95" t="s">
        <v>78</v>
      </c>
      <c r="C37" s="57" t="s">
        <v>92</v>
      </c>
      <c r="D37" s="59">
        <f>'Pos.'!F345</f>
        <v>4416100</v>
      </c>
      <c r="E37" s="128">
        <f>D37/D47*100</f>
        <v>7.136366640633092</v>
      </c>
    </row>
    <row r="38" spans="2:5" ht="13.5" customHeight="1">
      <c r="B38" s="95" t="s">
        <v>79</v>
      </c>
      <c r="C38" s="57" t="s">
        <v>47</v>
      </c>
      <c r="D38" s="59">
        <f>'Pos.'!F310</f>
        <v>720000</v>
      </c>
      <c r="E38" s="128">
        <f>D38/D47*100</f>
        <v>1.1635116915957127</v>
      </c>
    </row>
    <row r="39" spans="2:5" ht="13.5" customHeight="1">
      <c r="B39" s="95" t="s">
        <v>434</v>
      </c>
      <c r="C39" s="57" t="s">
        <v>166</v>
      </c>
      <c r="D39" s="59">
        <f>'Pos.'!F313+'Pos.'!F316</f>
        <v>116000</v>
      </c>
      <c r="E39" s="128">
        <f>D39/D47*100</f>
        <v>0.18745466142375372</v>
      </c>
    </row>
    <row r="40" spans="2:5" ht="18" customHeight="1">
      <c r="B40" s="70" t="s">
        <v>80</v>
      </c>
      <c r="C40" s="71" t="s">
        <v>48</v>
      </c>
      <c r="D40" s="72">
        <f>SUM(D41:D46)</f>
        <v>1339000</v>
      </c>
      <c r="E40" s="73">
        <f>D40/D47*100</f>
        <v>2.1638085486759153</v>
      </c>
    </row>
    <row r="41" spans="2:5" ht="13.5" customHeight="1">
      <c r="B41" s="95">
        <v>1012</v>
      </c>
      <c r="C41" s="57" t="s">
        <v>93</v>
      </c>
      <c r="D41" s="59">
        <f>SUM('Pos.'!F329)</f>
        <v>65000</v>
      </c>
      <c r="E41" s="128">
        <f>D41/D47*100</f>
        <v>0.10503924993572405</v>
      </c>
    </row>
    <row r="42" spans="2:5" ht="13.5" customHeight="1">
      <c r="B42" s="95">
        <v>1020</v>
      </c>
      <c r="C42" s="57" t="s">
        <v>49</v>
      </c>
      <c r="D42" s="59">
        <f>SUM('Pos.'!F342)</f>
        <v>100000</v>
      </c>
      <c r="E42" s="128">
        <f>D42/D47*100</f>
        <v>0.16159884605496008</v>
      </c>
    </row>
    <row r="43" spans="2:5" ht="13.5" customHeight="1">
      <c r="B43" s="95">
        <v>1040</v>
      </c>
      <c r="C43" s="57" t="s">
        <v>50</v>
      </c>
      <c r="D43" s="59">
        <f>'Pos.'!F323+'Pos.'!F326</f>
        <v>340000</v>
      </c>
      <c r="E43" s="128">
        <f>D43/D47*100</f>
        <v>0.5494360765868643</v>
      </c>
    </row>
    <row r="44" spans="2:5" ht="13.5" customHeight="1">
      <c r="B44" s="95">
        <v>1060</v>
      </c>
      <c r="C44" s="57" t="s">
        <v>51</v>
      </c>
      <c r="D44" s="59">
        <f>SUM('Pos.'!F332)</f>
        <v>20000</v>
      </c>
      <c r="E44" s="128">
        <f>D44/D47*100</f>
        <v>0.032319769210992014</v>
      </c>
    </row>
    <row r="45" spans="2:5" ht="13.5" customHeight="1">
      <c r="B45" s="95">
        <v>1070</v>
      </c>
      <c r="C45" s="57" t="s">
        <v>94</v>
      </c>
      <c r="D45" s="59">
        <f>SUM('Pos.'!F320)</f>
        <v>614000</v>
      </c>
      <c r="E45" s="128">
        <f>D45/D47*100</f>
        <v>0.9922169147774549</v>
      </c>
    </row>
    <row r="46" spans="2:5" ht="13.5" customHeight="1">
      <c r="B46" s="95">
        <v>1090</v>
      </c>
      <c r="C46" s="57" t="s">
        <v>82</v>
      </c>
      <c r="D46" s="59">
        <f>SUM('Pos.'!F339)</f>
        <v>200000</v>
      </c>
      <c r="E46" s="128">
        <f>D46/D47*100</f>
        <v>0.32319769210992016</v>
      </c>
    </row>
    <row r="47" spans="2:5" ht="19.5" customHeight="1">
      <c r="B47" s="74"/>
      <c r="C47" s="71" t="s">
        <v>52</v>
      </c>
      <c r="D47" s="72">
        <f>SUM(D7+D12+D16+D22+D25+D30+D32+D36+D40)</f>
        <v>61881630</v>
      </c>
      <c r="E47" s="73">
        <f>SUM(E7+E12+E16+E22+E25+E30+E32+E36+E40)</f>
        <v>100</v>
      </c>
    </row>
    <row r="49" spans="4:5" ht="16.5" customHeight="1">
      <c r="D49" s="177"/>
      <c r="E49" s="177"/>
    </row>
    <row r="50" spans="2:5" ht="21" customHeight="1">
      <c r="B50" s="66" t="s">
        <v>701</v>
      </c>
      <c r="D50" s="75"/>
      <c r="E50" s="7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zoomScaleSheetLayoutView="75" zoomScalePageLayoutView="0" workbookViewId="0" topLeftCell="A1">
      <selection activeCell="B119" sqref="B119"/>
    </sheetView>
  </sheetViews>
  <sheetFormatPr defaultColWidth="9.140625" defaultRowHeight="12.75"/>
  <cols>
    <col min="1" max="1" width="9.7109375" style="0" customWidth="1"/>
    <col min="2" max="2" width="46.281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ht="24" customHeight="1">
      <c r="A1" s="9" t="s">
        <v>23</v>
      </c>
    </row>
    <row r="2" spans="1:8" ht="31.5" customHeight="1">
      <c r="A2" s="191" t="s">
        <v>702</v>
      </c>
      <c r="B2" s="191"/>
      <c r="C2" s="191"/>
      <c r="D2" s="191"/>
      <c r="E2" s="191"/>
      <c r="F2" s="191"/>
      <c r="G2" s="191"/>
      <c r="H2" s="191"/>
    </row>
    <row r="3" ht="10.5" customHeight="1"/>
    <row r="4" spans="1:13" s="1" customFormat="1" ht="15.75" customHeight="1">
      <c r="A4" s="178" t="s">
        <v>212</v>
      </c>
      <c r="B4" s="178"/>
      <c r="C4" s="179" t="s">
        <v>491</v>
      </c>
      <c r="D4" s="179" t="s">
        <v>468</v>
      </c>
      <c r="E4" s="179" t="s">
        <v>492</v>
      </c>
      <c r="F4" s="178" t="s">
        <v>204</v>
      </c>
      <c r="G4" s="178" t="s">
        <v>205</v>
      </c>
      <c r="H4" s="179" t="s">
        <v>206</v>
      </c>
      <c r="I4" s="2"/>
      <c r="J4" s="2"/>
      <c r="K4" s="2"/>
      <c r="L4" s="2"/>
      <c r="M4" s="2"/>
    </row>
    <row r="5" spans="1:13" ht="15.75" customHeight="1">
      <c r="A5" s="178"/>
      <c r="B5" s="178"/>
      <c r="C5" s="178"/>
      <c r="D5" s="178"/>
      <c r="E5" s="178"/>
      <c r="F5" s="178"/>
      <c r="G5" s="178"/>
      <c r="H5" s="178"/>
      <c r="I5" s="2"/>
      <c r="J5" s="2"/>
      <c r="K5" s="2"/>
      <c r="L5" s="2"/>
      <c r="M5" s="2"/>
    </row>
    <row r="6" spans="1:13" ht="11.25" customHeight="1">
      <c r="A6" s="180">
        <v>1</v>
      </c>
      <c r="B6" s="181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84" t="s">
        <v>237</v>
      </c>
      <c r="B7" s="184"/>
      <c r="C7" s="45">
        <f>C9</f>
        <v>210000</v>
      </c>
      <c r="D7" s="45">
        <f>D9</f>
        <v>190000</v>
      </c>
      <c r="E7" s="45">
        <f>E9</f>
        <v>200000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5" t="s">
        <v>530</v>
      </c>
      <c r="B8" s="185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25.5" customHeight="1">
      <c r="A9" s="34" t="s">
        <v>321</v>
      </c>
      <c r="B9" s="35" t="s">
        <v>211</v>
      </c>
      <c r="C9" s="36">
        <v>210000</v>
      </c>
      <c r="D9" s="36">
        <v>190000</v>
      </c>
      <c r="E9" s="36">
        <v>200000</v>
      </c>
      <c r="F9" s="37" t="s">
        <v>240</v>
      </c>
      <c r="G9" s="38" t="s">
        <v>238</v>
      </c>
      <c r="H9" s="38" t="s">
        <v>239</v>
      </c>
      <c r="I9" s="1"/>
      <c r="J9" s="1"/>
      <c r="K9" s="1"/>
      <c r="L9" s="1"/>
      <c r="M9" s="1"/>
    </row>
    <row r="10" spans="1:13" ht="25.5" customHeight="1">
      <c r="A10" s="184" t="s">
        <v>443</v>
      </c>
      <c r="B10" s="184"/>
      <c r="C10" s="45">
        <f>C12+C14+C16</f>
        <v>525000</v>
      </c>
      <c r="D10" s="45">
        <f>D12+D14+D16</f>
        <v>430000</v>
      </c>
      <c r="E10" s="45">
        <f>E12+E14+E16</f>
        <v>450000</v>
      </c>
      <c r="F10" s="33"/>
      <c r="G10" s="33"/>
      <c r="H10" s="33"/>
      <c r="I10" s="1"/>
      <c r="J10" s="1"/>
      <c r="K10" s="1"/>
      <c r="L10" s="1"/>
      <c r="M10" s="1"/>
    </row>
    <row r="11" spans="1:13" ht="22.5" customHeight="1">
      <c r="A11" s="185" t="s">
        <v>449</v>
      </c>
      <c r="B11" s="185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25.5" customHeight="1">
      <c r="A12" s="34" t="s">
        <v>444</v>
      </c>
      <c r="B12" s="35" t="s">
        <v>445</v>
      </c>
      <c r="C12" s="36">
        <v>200000</v>
      </c>
      <c r="D12" s="36">
        <v>100000</v>
      </c>
      <c r="E12" s="36">
        <v>100000</v>
      </c>
      <c r="F12" s="38" t="s">
        <v>446</v>
      </c>
      <c r="G12" s="38" t="s">
        <v>447</v>
      </c>
      <c r="H12" s="38" t="s">
        <v>448</v>
      </c>
      <c r="I12" s="1"/>
      <c r="J12" s="1"/>
      <c r="K12" s="1"/>
      <c r="L12" s="1"/>
      <c r="M12" s="1"/>
    </row>
    <row r="13" spans="1:13" ht="22.5" customHeight="1">
      <c r="A13" s="185" t="s">
        <v>450</v>
      </c>
      <c r="B13" s="185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25.5" customHeight="1">
      <c r="A14" s="34" t="s">
        <v>473</v>
      </c>
      <c r="B14" s="35" t="s">
        <v>474</v>
      </c>
      <c r="C14" s="36">
        <v>50000</v>
      </c>
      <c r="D14" s="36">
        <v>50000</v>
      </c>
      <c r="E14" s="36">
        <v>50000</v>
      </c>
      <c r="F14" s="38" t="s">
        <v>451</v>
      </c>
      <c r="G14" s="38" t="s">
        <v>452</v>
      </c>
      <c r="H14" s="38" t="s">
        <v>448</v>
      </c>
      <c r="I14" s="1"/>
      <c r="J14" s="1"/>
      <c r="K14" s="1"/>
      <c r="L14" s="1"/>
      <c r="M14" s="1"/>
    </row>
    <row r="15" spans="1:13" ht="22.5" customHeight="1">
      <c r="A15" s="185" t="s">
        <v>472</v>
      </c>
      <c r="B15" s="185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</row>
    <row r="16" spans="1:13" ht="25.5" customHeight="1">
      <c r="A16" s="34" t="s">
        <v>475</v>
      </c>
      <c r="B16" s="35" t="s">
        <v>476</v>
      </c>
      <c r="C16" s="36">
        <v>275000</v>
      </c>
      <c r="D16" s="36">
        <v>280000</v>
      </c>
      <c r="E16" s="36">
        <v>300000</v>
      </c>
      <c r="F16" s="38" t="s">
        <v>477</v>
      </c>
      <c r="G16" s="38" t="s">
        <v>452</v>
      </c>
      <c r="H16" s="38" t="s">
        <v>478</v>
      </c>
      <c r="I16" s="1"/>
      <c r="J16" s="1"/>
      <c r="K16" s="1"/>
      <c r="L16" s="1"/>
      <c r="M16" s="1"/>
    </row>
    <row r="17" spans="1:13" ht="25.5" customHeight="1">
      <c r="A17" s="184" t="s">
        <v>322</v>
      </c>
      <c r="B17" s="184"/>
      <c r="C17" s="45">
        <f>C19+C21+C27</f>
        <v>2850000</v>
      </c>
      <c r="D17" s="45">
        <f>D19+D21+D27</f>
        <v>3350000</v>
      </c>
      <c r="E17" s="45">
        <f>E19+E21+E27</f>
        <v>3500000</v>
      </c>
      <c r="F17" s="33"/>
      <c r="G17" s="33"/>
      <c r="H17" s="33"/>
      <c r="I17" s="1"/>
      <c r="J17" s="1"/>
      <c r="K17" s="1"/>
      <c r="L17" s="1"/>
      <c r="M17" s="1"/>
    </row>
    <row r="18" spans="1:13" ht="22.5" customHeight="1">
      <c r="A18" s="185" t="s">
        <v>314</v>
      </c>
      <c r="B18" s="185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ht="25.5" customHeight="1">
      <c r="A19" s="34" t="s">
        <v>213</v>
      </c>
      <c r="B19" s="35" t="s">
        <v>208</v>
      </c>
      <c r="C19" s="36">
        <v>550000</v>
      </c>
      <c r="D19" s="36">
        <v>550000</v>
      </c>
      <c r="E19" s="36">
        <v>600000</v>
      </c>
      <c r="F19" s="115" t="s">
        <v>242</v>
      </c>
      <c r="G19" s="38" t="s">
        <v>243</v>
      </c>
      <c r="H19" s="38" t="s">
        <v>244</v>
      </c>
      <c r="I19" s="1"/>
      <c r="J19" s="1"/>
      <c r="K19" s="1"/>
      <c r="L19" s="1"/>
      <c r="M19" s="1"/>
    </row>
    <row r="20" spans="1:13" ht="22.5" customHeight="1">
      <c r="A20" s="185" t="s">
        <v>315</v>
      </c>
      <c r="B20" s="185"/>
      <c r="C20" s="6"/>
      <c r="D20" s="6"/>
      <c r="E20" s="6"/>
      <c r="F20" s="6"/>
      <c r="G20" s="6"/>
      <c r="H20" s="6"/>
      <c r="I20" s="1"/>
      <c r="J20" s="1"/>
      <c r="K20" s="1"/>
      <c r="L20" s="1"/>
      <c r="M20" s="1"/>
    </row>
    <row r="21" spans="1:13" ht="25.5" customHeight="1">
      <c r="A21" s="34" t="s">
        <v>215</v>
      </c>
      <c r="B21" s="35" t="s">
        <v>209</v>
      </c>
      <c r="C21" s="36">
        <v>100000</v>
      </c>
      <c r="D21" s="36">
        <v>500000</v>
      </c>
      <c r="E21" s="36">
        <v>600000</v>
      </c>
      <c r="F21" s="38" t="s">
        <v>245</v>
      </c>
      <c r="G21" s="38" t="s">
        <v>246</v>
      </c>
      <c r="H21" s="38" t="s">
        <v>242</v>
      </c>
      <c r="I21" s="1"/>
      <c r="J21" s="1"/>
      <c r="K21" s="1"/>
      <c r="L21" s="1"/>
      <c r="M21" s="1"/>
    </row>
    <row r="22" ht="30.75" customHeight="1"/>
    <row r="23" spans="1:13" s="1" customFormat="1" ht="15.75" customHeight="1">
      <c r="A23" s="178" t="s">
        <v>212</v>
      </c>
      <c r="B23" s="178"/>
      <c r="C23" s="179" t="s">
        <v>491</v>
      </c>
      <c r="D23" s="179" t="s">
        <v>468</v>
      </c>
      <c r="E23" s="179" t="s">
        <v>492</v>
      </c>
      <c r="F23" s="178" t="s">
        <v>204</v>
      </c>
      <c r="G23" s="178" t="s">
        <v>205</v>
      </c>
      <c r="H23" s="179" t="s">
        <v>206</v>
      </c>
      <c r="I23" s="2"/>
      <c r="J23" s="2"/>
      <c r="K23" s="2"/>
      <c r="L23" s="2"/>
      <c r="M23" s="2"/>
    </row>
    <row r="24" spans="1:13" ht="15.75" customHeight="1">
      <c r="A24" s="178"/>
      <c r="B24" s="178"/>
      <c r="C24" s="178"/>
      <c r="D24" s="178"/>
      <c r="E24" s="178"/>
      <c r="F24" s="178"/>
      <c r="G24" s="178"/>
      <c r="H24" s="178"/>
      <c r="I24" s="2"/>
      <c r="J24" s="2"/>
      <c r="K24" s="2"/>
      <c r="L24" s="2"/>
      <c r="M24" s="2"/>
    </row>
    <row r="25" spans="1:13" ht="11.25" customHeight="1">
      <c r="A25" s="180">
        <v>1</v>
      </c>
      <c r="B25" s="181"/>
      <c r="C25" s="56">
        <v>2</v>
      </c>
      <c r="D25" s="56">
        <v>3</v>
      </c>
      <c r="E25" s="56">
        <v>4</v>
      </c>
      <c r="F25" s="56">
        <v>5</v>
      </c>
      <c r="G25" s="56">
        <v>6</v>
      </c>
      <c r="H25" s="56">
        <v>7</v>
      </c>
      <c r="I25" s="2"/>
      <c r="J25" s="2"/>
      <c r="K25" s="2"/>
      <c r="L25" s="2"/>
      <c r="M25" s="2"/>
    </row>
    <row r="26" spans="1:13" ht="22.5" customHeight="1">
      <c r="A26" s="185" t="s">
        <v>323</v>
      </c>
      <c r="B26" s="185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25.5" customHeight="1">
      <c r="A27" s="34" t="s">
        <v>216</v>
      </c>
      <c r="B27" s="35" t="s">
        <v>210</v>
      </c>
      <c r="C27" s="36">
        <v>2200000</v>
      </c>
      <c r="D27" s="36">
        <v>2300000</v>
      </c>
      <c r="E27" s="36">
        <v>2300000</v>
      </c>
      <c r="F27" s="38" t="s">
        <v>247</v>
      </c>
      <c r="G27" s="38" t="s">
        <v>254</v>
      </c>
      <c r="H27" s="38" t="s">
        <v>248</v>
      </c>
      <c r="I27" s="1"/>
      <c r="J27" s="1"/>
      <c r="K27" s="1"/>
      <c r="L27" s="1"/>
      <c r="M27" s="1"/>
    </row>
    <row r="28" spans="1:13" ht="25.5" customHeight="1">
      <c r="A28" s="184" t="s">
        <v>324</v>
      </c>
      <c r="B28" s="184"/>
      <c r="C28" s="45">
        <f>C30</f>
        <v>450000</v>
      </c>
      <c r="D28" s="45">
        <f>D30</f>
        <v>0</v>
      </c>
      <c r="E28" s="45">
        <f>E30</f>
        <v>0</v>
      </c>
      <c r="F28" s="33"/>
      <c r="G28" s="33"/>
      <c r="H28" s="33"/>
      <c r="I28" s="1"/>
      <c r="J28" s="1"/>
      <c r="K28" s="1"/>
      <c r="L28" s="1"/>
      <c r="M28" s="1"/>
    </row>
    <row r="29" spans="1:13" ht="24.75" customHeight="1">
      <c r="A29" s="190" t="s">
        <v>717</v>
      </c>
      <c r="B29" s="185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</row>
    <row r="30" spans="1:13" ht="25.5" customHeight="1">
      <c r="A30" s="34" t="s">
        <v>325</v>
      </c>
      <c r="B30" s="39" t="s">
        <v>718</v>
      </c>
      <c r="C30" s="36">
        <v>450000</v>
      </c>
      <c r="D30" s="36">
        <v>0</v>
      </c>
      <c r="E30" s="36">
        <v>0</v>
      </c>
      <c r="F30" s="38" t="s">
        <v>326</v>
      </c>
      <c r="G30" s="38" t="s">
        <v>327</v>
      </c>
      <c r="H30" s="38" t="s">
        <v>328</v>
      </c>
      <c r="I30" s="1"/>
      <c r="J30" s="1"/>
      <c r="K30" s="1"/>
      <c r="L30" s="1"/>
      <c r="M30" s="1"/>
    </row>
    <row r="31" spans="1:13" ht="25.5" customHeight="1">
      <c r="A31" s="184" t="s">
        <v>531</v>
      </c>
      <c r="B31" s="184"/>
      <c r="C31" s="45">
        <f>C33+C35+C37</f>
        <v>720000</v>
      </c>
      <c r="D31" s="45">
        <f>D33+D35+D37</f>
        <v>400000</v>
      </c>
      <c r="E31" s="45">
        <f>E33+E35+E37</f>
        <v>420000</v>
      </c>
      <c r="F31" s="33"/>
      <c r="G31" s="33"/>
      <c r="H31" s="33"/>
      <c r="I31" s="1"/>
      <c r="J31" s="1"/>
      <c r="K31" s="1"/>
      <c r="L31" s="1"/>
      <c r="M31" s="1"/>
    </row>
    <row r="32" spans="1:13" ht="22.5" customHeight="1">
      <c r="A32" s="185" t="s">
        <v>532</v>
      </c>
      <c r="B32" s="185"/>
      <c r="C32" s="6"/>
      <c r="D32" s="6"/>
      <c r="E32" s="6"/>
      <c r="F32" s="6"/>
      <c r="G32" s="6"/>
      <c r="H32" s="6"/>
      <c r="I32" s="1"/>
      <c r="J32" s="1"/>
      <c r="K32" s="1"/>
      <c r="L32" s="1"/>
      <c r="M32" s="1"/>
    </row>
    <row r="33" spans="1:13" ht="25.5" customHeight="1">
      <c r="A33" s="34" t="s">
        <v>533</v>
      </c>
      <c r="B33" s="35" t="s">
        <v>534</v>
      </c>
      <c r="C33" s="36">
        <v>250000</v>
      </c>
      <c r="D33" s="36">
        <v>200000</v>
      </c>
      <c r="E33" s="36">
        <v>220000</v>
      </c>
      <c r="F33" s="38" t="s">
        <v>538</v>
      </c>
      <c r="G33" s="38" t="s">
        <v>539</v>
      </c>
      <c r="H33" s="38" t="s">
        <v>540</v>
      </c>
      <c r="I33" s="1"/>
      <c r="J33" s="1"/>
      <c r="K33" s="1"/>
      <c r="L33" s="1"/>
      <c r="M33" s="1"/>
    </row>
    <row r="34" spans="1:13" ht="22.5" customHeight="1">
      <c r="A34" s="185" t="s">
        <v>498</v>
      </c>
      <c r="B34" s="185"/>
      <c r="C34" s="6"/>
      <c r="D34" s="6"/>
      <c r="E34" s="6"/>
      <c r="F34" s="6"/>
      <c r="G34" s="6"/>
      <c r="H34" s="6"/>
      <c r="I34" s="1"/>
      <c r="J34" s="1"/>
      <c r="K34" s="1"/>
      <c r="L34" s="1"/>
      <c r="M34" s="1"/>
    </row>
    <row r="35" spans="1:13" ht="25.5" customHeight="1">
      <c r="A35" s="34" t="s">
        <v>217</v>
      </c>
      <c r="B35" s="35" t="s">
        <v>535</v>
      </c>
      <c r="C35" s="36">
        <v>95000</v>
      </c>
      <c r="D35" s="36">
        <v>100000</v>
      </c>
      <c r="E35" s="36">
        <v>100000</v>
      </c>
      <c r="F35" s="38" t="s">
        <v>541</v>
      </c>
      <c r="G35" s="38" t="s">
        <v>539</v>
      </c>
      <c r="H35" s="38" t="s">
        <v>542</v>
      </c>
      <c r="I35" s="1"/>
      <c r="J35" s="1"/>
      <c r="K35" s="1"/>
      <c r="L35" s="1"/>
      <c r="M35" s="1"/>
    </row>
    <row r="36" spans="1:13" ht="22.5" customHeight="1">
      <c r="A36" s="185" t="s">
        <v>536</v>
      </c>
      <c r="B36" s="185"/>
      <c r="C36" s="6"/>
      <c r="D36" s="6"/>
      <c r="E36" s="6"/>
      <c r="F36" s="6"/>
      <c r="G36" s="6"/>
      <c r="H36" s="6"/>
      <c r="I36" s="1"/>
      <c r="J36" s="1"/>
      <c r="K36" s="1"/>
      <c r="L36" s="1"/>
      <c r="M36" s="1"/>
    </row>
    <row r="37" spans="1:13" ht="25.5" customHeight="1">
      <c r="A37" s="34" t="s">
        <v>329</v>
      </c>
      <c r="B37" s="35" t="s">
        <v>537</v>
      </c>
      <c r="C37" s="36">
        <v>375000</v>
      </c>
      <c r="D37" s="36">
        <v>100000</v>
      </c>
      <c r="E37" s="36">
        <v>100000</v>
      </c>
      <c r="F37" s="38" t="s">
        <v>544</v>
      </c>
      <c r="G37" s="38" t="s">
        <v>539</v>
      </c>
      <c r="H37" s="38" t="s">
        <v>543</v>
      </c>
      <c r="I37" s="1"/>
      <c r="J37" s="1"/>
      <c r="K37" s="1"/>
      <c r="L37" s="1"/>
      <c r="M37" s="1"/>
    </row>
    <row r="38" spans="1:13" ht="25.5" customHeight="1">
      <c r="A38" s="184" t="s">
        <v>545</v>
      </c>
      <c r="B38" s="184"/>
      <c r="C38" s="45">
        <f>C40+C42+C44</f>
        <v>1050000</v>
      </c>
      <c r="D38" s="45">
        <f>D40+D42+D44</f>
        <v>650000</v>
      </c>
      <c r="E38" s="45">
        <f>E40+E42+E44</f>
        <v>700000</v>
      </c>
      <c r="F38" s="33"/>
      <c r="G38" s="33"/>
      <c r="H38" s="33"/>
      <c r="I38" s="1"/>
      <c r="J38" s="1"/>
      <c r="K38" s="1"/>
      <c r="L38" s="1"/>
      <c r="M38" s="1"/>
    </row>
    <row r="39" spans="1:13" ht="22.5" customHeight="1">
      <c r="A39" s="185" t="s">
        <v>500</v>
      </c>
      <c r="B39" s="185"/>
      <c r="C39" s="6"/>
      <c r="D39" s="6"/>
      <c r="E39" s="6"/>
      <c r="F39" s="6"/>
      <c r="G39" s="6"/>
      <c r="H39" s="6"/>
      <c r="I39" s="1"/>
      <c r="J39" s="1"/>
      <c r="K39" s="1"/>
      <c r="L39" s="1"/>
      <c r="M39" s="1"/>
    </row>
    <row r="40" spans="1:13" ht="25.5" customHeight="1">
      <c r="A40" s="34" t="s">
        <v>546</v>
      </c>
      <c r="B40" s="35" t="s">
        <v>214</v>
      </c>
      <c r="C40" s="36">
        <v>550000</v>
      </c>
      <c r="D40" s="36">
        <v>300000</v>
      </c>
      <c r="E40" s="36">
        <v>300000</v>
      </c>
      <c r="F40" s="38" t="s">
        <v>253</v>
      </c>
      <c r="G40" s="38" t="s">
        <v>255</v>
      </c>
      <c r="H40" s="38" t="s">
        <v>256</v>
      </c>
      <c r="I40" s="1"/>
      <c r="J40" s="1"/>
      <c r="K40" s="1"/>
      <c r="L40" s="1"/>
      <c r="M40" s="1"/>
    </row>
    <row r="41" spans="1:13" ht="22.5" customHeight="1">
      <c r="A41" s="185" t="s">
        <v>547</v>
      </c>
      <c r="B41" s="185"/>
      <c r="C41" s="6"/>
      <c r="D41" s="6"/>
      <c r="E41" s="6"/>
      <c r="F41" s="6"/>
      <c r="G41" s="6"/>
      <c r="H41" s="6"/>
      <c r="I41" s="1"/>
      <c r="J41" s="1"/>
      <c r="K41" s="1"/>
      <c r="L41" s="1"/>
      <c r="M41" s="1"/>
    </row>
    <row r="42" spans="1:13" ht="25.5" customHeight="1">
      <c r="A42" s="34" t="s">
        <v>548</v>
      </c>
      <c r="B42" s="35" t="s">
        <v>549</v>
      </c>
      <c r="C42" s="36">
        <v>250000</v>
      </c>
      <c r="D42" s="36">
        <v>250000</v>
      </c>
      <c r="E42" s="36">
        <v>300000</v>
      </c>
      <c r="F42" s="38" t="s">
        <v>257</v>
      </c>
      <c r="G42" s="38" t="s">
        <v>258</v>
      </c>
      <c r="H42" s="38" t="s">
        <v>259</v>
      </c>
      <c r="I42" s="1"/>
      <c r="J42" s="1"/>
      <c r="K42" s="1"/>
      <c r="L42" s="1"/>
      <c r="M42" s="1"/>
    </row>
    <row r="43" spans="1:13" ht="24.75" customHeight="1">
      <c r="A43" s="190" t="s">
        <v>592</v>
      </c>
      <c r="B43" s="185"/>
      <c r="C43" s="6"/>
      <c r="D43" s="6"/>
      <c r="E43" s="6"/>
      <c r="F43" s="6"/>
      <c r="G43" s="6"/>
      <c r="H43" s="6"/>
      <c r="I43" s="1"/>
      <c r="J43" s="1"/>
      <c r="K43" s="1"/>
      <c r="L43" s="1"/>
      <c r="M43" s="1"/>
    </row>
    <row r="44" spans="1:13" ht="25.5" customHeight="1">
      <c r="A44" s="34" t="s">
        <v>550</v>
      </c>
      <c r="B44" s="35" t="s">
        <v>593</v>
      </c>
      <c r="C44" s="36">
        <v>250000</v>
      </c>
      <c r="D44" s="36">
        <v>100000</v>
      </c>
      <c r="E44" s="36">
        <v>100000</v>
      </c>
      <c r="F44" s="38" t="s">
        <v>610</v>
      </c>
      <c r="G44" s="38" t="s">
        <v>594</v>
      </c>
      <c r="H44" s="38" t="s">
        <v>595</v>
      </c>
      <c r="I44" s="1"/>
      <c r="J44" s="1"/>
      <c r="K44" s="1"/>
      <c r="L44" s="1"/>
      <c r="M44" s="1"/>
    </row>
    <row r="45" ht="15.75" customHeight="1"/>
    <row r="46" spans="1:13" s="1" customFormat="1" ht="15.75" customHeight="1">
      <c r="A46" s="178" t="s">
        <v>212</v>
      </c>
      <c r="B46" s="178"/>
      <c r="C46" s="179" t="s">
        <v>491</v>
      </c>
      <c r="D46" s="179" t="s">
        <v>468</v>
      </c>
      <c r="E46" s="179" t="s">
        <v>492</v>
      </c>
      <c r="F46" s="178" t="s">
        <v>204</v>
      </c>
      <c r="G46" s="178" t="s">
        <v>205</v>
      </c>
      <c r="H46" s="179" t="s">
        <v>206</v>
      </c>
      <c r="I46" s="2"/>
      <c r="J46" s="2"/>
      <c r="K46" s="2"/>
      <c r="L46" s="2"/>
      <c r="M46" s="2"/>
    </row>
    <row r="47" spans="1:13" ht="15.75" customHeight="1">
      <c r="A47" s="178"/>
      <c r="B47" s="178"/>
      <c r="C47" s="178"/>
      <c r="D47" s="178"/>
      <c r="E47" s="178"/>
      <c r="F47" s="178"/>
      <c r="G47" s="178"/>
      <c r="H47" s="178"/>
      <c r="I47" s="2"/>
      <c r="J47" s="2"/>
      <c r="K47" s="2"/>
      <c r="L47" s="2"/>
      <c r="M47" s="2"/>
    </row>
    <row r="48" spans="1:13" ht="11.25" customHeight="1">
      <c r="A48" s="180">
        <v>1</v>
      </c>
      <c r="B48" s="181"/>
      <c r="C48" s="56">
        <v>2</v>
      </c>
      <c r="D48" s="56">
        <v>3</v>
      </c>
      <c r="E48" s="56">
        <v>4</v>
      </c>
      <c r="F48" s="56">
        <v>5</v>
      </c>
      <c r="G48" s="56">
        <v>6</v>
      </c>
      <c r="H48" s="56">
        <v>7</v>
      </c>
      <c r="I48" s="2"/>
      <c r="J48" s="2"/>
      <c r="K48" s="2"/>
      <c r="L48" s="2"/>
      <c r="M48" s="2"/>
    </row>
    <row r="49" spans="1:13" ht="25.5" customHeight="1">
      <c r="A49" s="184" t="s">
        <v>551</v>
      </c>
      <c r="B49" s="184"/>
      <c r="C49" s="45">
        <f>C51</f>
        <v>1200000</v>
      </c>
      <c r="D49" s="45">
        <f>D51</f>
        <v>1200000</v>
      </c>
      <c r="E49" s="45">
        <f>E51</f>
        <v>1250000</v>
      </c>
      <c r="F49" s="33"/>
      <c r="G49" s="33"/>
      <c r="H49" s="33"/>
      <c r="I49" s="1"/>
      <c r="J49" s="1"/>
      <c r="K49" s="1"/>
      <c r="L49" s="1"/>
      <c r="M49" s="1"/>
    </row>
    <row r="50" spans="1:13" ht="22.5" customHeight="1">
      <c r="A50" s="185" t="s">
        <v>552</v>
      </c>
      <c r="B50" s="185"/>
      <c r="C50" s="6"/>
      <c r="D50" s="6"/>
      <c r="E50" s="6"/>
      <c r="F50" s="6"/>
      <c r="G50" s="6"/>
      <c r="H50" s="6"/>
      <c r="I50" s="1"/>
      <c r="J50" s="1"/>
      <c r="K50" s="1"/>
      <c r="L50" s="1"/>
      <c r="M50" s="1"/>
    </row>
    <row r="51" spans="1:13" ht="25.5" customHeight="1">
      <c r="A51" s="34" t="s">
        <v>553</v>
      </c>
      <c r="B51" s="35" t="s">
        <v>265</v>
      </c>
      <c r="C51" s="36">
        <v>1200000</v>
      </c>
      <c r="D51" s="36">
        <v>1200000</v>
      </c>
      <c r="E51" s="36">
        <v>1250000</v>
      </c>
      <c r="F51" s="38" t="s">
        <v>266</v>
      </c>
      <c r="G51" s="38" t="s">
        <v>267</v>
      </c>
      <c r="H51" s="38" t="s">
        <v>268</v>
      </c>
      <c r="I51" s="1"/>
      <c r="J51" s="1"/>
      <c r="K51" s="1"/>
      <c r="L51" s="1"/>
      <c r="M51" s="1"/>
    </row>
    <row r="52" spans="1:13" ht="25.5" customHeight="1">
      <c r="A52" s="184" t="s">
        <v>554</v>
      </c>
      <c r="B52" s="184"/>
      <c r="C52" s="45">
        <f>C54+C56</f>
        <v>1370000</v>
      </c>
      <c r="D52" s="45">
        <f>D54+D56</f>
        <v>1400000</v>
      </c>
      <c r="E52" s="45">
        <f>E54+E56</f>
        <v>1450000</v>
      </c>
      <c r="F52" s="33"/>
      <c r="G52" s="33"/>
      <c r="H52" s="33"/>
      <c r="I52" s="1"/>
      <c r="J52" s="1"/>
      <c r="K52" s="1"/>
      <c r="L52" s="1"/>
      <c r="M52" s="1"/>
    </row>
    <row r="53" spans="1:13" ht="22.5" customHeight="1">
      <c r="A53" s="185" t="s">
        <v>505</v>
      </c>
      <c r="B53" s="185"/>
      <c r="C53" s="6"/>
      <c r="D53" s="6"/>
      <c r="E53" s="6"/>
      <c r="F53" s="6"/>
      <c r="G53" s="6"/>
      <c r="H53" s="6"/>
      <c r="I53" s="1"/>
      <c r="J53" s="1"/>
      <c r="K53" s="1"/>
      <c r="L53" s="1"/>
      <c r="M53" s="1"/>
    </row>
    <row r="54" spans="1:13" ht="25.5" customHeight="1">
      <c r="A54" s="34" t="s">
        <v>555</v>
      </c>
      <c r="B54" s="35" t="s">
        <v>218</v>
      </c>
      <c r="C54" s="36">
        <v>1300000</v>
      </c>
      <c r="D54" s="36">
        <v>1400000</v>
      </c>
      <c r="E54" s="36">
        <v>1450000</v>
      </c>
      <c r="F54" s="38" t="s">
        <v>269</v>
      </c>
      <c r="G54" s="38" t="s">
        <v>270</v>
      </c>
      <c r="H54" s="38" t="s">
        <v>261</v>
      </c>
      <c r="I54" s="1"/>
      <c r="J54" s="1"/>
      <c r="K54" s="1"/>
      <c r="L54" s="1"/>
      <c r="M54" s="1"/>
    </row>
    <row r="55" spans="1:13" ht="22.5" customHeight="1">
      <c r="A55" s="185" t="s">
        <v>506</v>
      </c>
      <c r="B55" s="185"/>
      <c r="C55" s="6"/>
      <c r="D55" s="6"/>
      <c r="E55" s="6"/>
      <c r="F55" s="6"/>
      <c r="G55" s="6"/>
      <c r="H55" s="6"/>
      <c r="I55" s="1"/>
      <c r="J55" s="1"/>
      <c r="K55" s="1"/>
      <c r="L55" s="1"/>
      <c r="M55" s="1"/>
    </row>
    <row r="56" spans="1:13" ht="25.5" customHeight="1">
      <c r="A56" s="34" t="s">
        <v>556</v>
      </c>
      <c r="B56" s="35" t="s">
        <v>453</v>
      </c>
      <c r="C56" s="36">
        <v>70000</v>
      </c>
      <c r="D56" s="36">
        <v>0</v>
      </c>
      <c r="E56" s="36">
        <v>0</v>
      </c>
      <c r="F56" s="38" t="s">
        <v>454</v>
      </c>
      <c r="G56" s="38" t="s">
        <v>455</v>
      </c>
      <c r="H56" s="38" t="s">
        <v>456</v>
      </c>
      <c r="I56" s="1"/>
      <c r="J56" s="1"/>
      <c r="K56" s="1"/>
      <c r="L56" s="1"/>
      <c r="M56" s="1"/>
    </row>
    <row r="57" spans="1:13" ht="25.5" customHeight="1">
      <c r="A57" s="184" t="s">
        <v>557</v>
      </c>
      <c r="B57" s="184"/>
      <c r="C57" s="45">
        <f>C59+C61</f>
        <v>220000</v>
      </c>
      <c r="D57" s="45">
        <f>D59+D61</f>
        <v>1700000</v>
      </c>
      <c r="E57" s="45">
        <f>E59+E61</f>
        <v>1800000</v>
      </c>
      <c r="F57" s="33"/>
      <c r="G57" s="33"/>
      <c r="H57" s="33"/>
      <c r="I57" s="1"/>
      <c r="J57" s="1"/>
      <c r="K57" s="1"/>
      <c r="L57" s="1"/>
      <c r="M57" s="1"/>
    </row>
    <row r="58" spans="1:13" ht="22.5" customHeight="1">
      <c r="A58" s="185" t="s">
        <v>558</v>
      </c>
      <c r="B58" s="185"/>
      <c r="C58" s="6"/>
      <c r="D58" s="6"/>
      <c r="E58" s="6"/>
      <c r="F58" s="6"/>
      <c r="G58" s="6"/>
      <c r="H58" s="6"/>
      <c r="I58" s="1"/>
      <c r="J58" s="1"/>
      <c r="K58" s="1"/>
      <c r="L58" s="1"/>
      <c r="M58" s="1"/>
    </row>
    <row r="59" spans="1:13" ht="25.5" customHeight="1">
      <c r="A59" s="34" t="s">
        <v>559</v>
      </c>
      <c r="B59" s="35" t="s">
        <v>219</v>
      </c>
      <c r="C59" s="36">
        <v>70000</v>
      </c>
      <c r="D59" s="36">
        <v>200000</v>
      </c>
      <c r="E59" s="36">
        <v>250000</v>
      </c>
      <c r="F59" s="38" t="s">
        <v>271</v>
      </c>
      <c r="G59" s="38" t="s">
        <v>260</v>
      </c>
      <c r="H59" s="38" t="s">
        <v>299</v>
      </c>
      <c r="I59" s="1"/>
      <c r="J59" s="1"/>
      <c r="K59" s="1"/>
      <c r="L59" s="1"/>
      <c r="M59" s="1"/>
    </row>
    <row r="60" spans="1:13" ht="22.5" customHeight="1">
      <c r="A60" s="185" t="s">
        <v>560</v>
      </c>
      <c r="B60" s="185"/>
      <c r="C60" s="6"/>
      <c r="D60" s="6"/>
      <c r="E60" s="6"/>
      <c r="F60" s="6"/>
      <c r="G60" s="6"/>
      <c r="H60" s="6"/>
      <c r="I60" s="1"/>
      <c r="J60" s="1"/>
      <c r="K60" s="1"/>
      <c r="L60" s="1"/>
      <c r="M60" s="1"/>
    </row>
    <row r="61" spans="1:13" ht="25.5" customHeight="1">
      <c r="A61" s="34" t="s">
        <v>561</v>
      </c>
      <c r="B61" s="35" t="s">
        <v>180</v>
      </c>
      <c r="C61" s="36">
        <f>'Pos.'!F191</f>
        <v>150000</v>
      </c>
      <c r="D61" s="36">
        <v>1500000</v>
      </c>
      <c r="E61" s="36">
        <v>1550000</v>
      </c>
      <c r="F61" s="38" t="s">
        <v>272</v>
      </c>
      <c r="G61" s="38" t="s">
        <v>298</v>
      </c>
      <c r="H61" s="38" t="s">
        <v>273</v>
      </c>
      <c r="I61" s="1"/>
      <c r="J61" s="1"/>
      <c r="K61" s="1"/>
      <c r="L61" s="1"/>
      <c r="M61" s="1"/>
    </row>
    <row r="62" spans="1:13" ht="25.5" customHeight="1">
      <c r="A62" s="184" t="s">
        <v>562</v>
      </c>
      <c r="B62" s="184"/>
      <c r="C62" s="45">
        <f>C64</f>
        <v>1270000</v>
      </c>
      <c r="D62" s="45">
        <f>D64</f>
        <v>1300000</v>
      </c>
      <c r="E62" s="45">
        <f>E64</f>
        <v>1350000</v>
      </c>
      <c r="F62" s="33"/>
      <c r="G62" s="33"/>
      <c r="H62" s="33"/>
      <c r="I62" s="1"/>
      <c r="J62" s="1"/>
      <c r="K62" s="1"/>
      <c r="L62" s="1"/>
      <c r="M62" s="1"/>
    </row>
    <row r="63" spans="1:13" ht="22.5" customHeight="1">
      <c r="A63" s="185" t="s">
        <v>563</v>
      </c>
      <c r="B63" s="185"/>
      <c r="C63" s="6"/>
      <c r="D63" s="6"/>
      <c r="E63" s="6"/>
      <c r="F63" s="6"/>
      <c r="G63" s="6"/>
      <c r="H63" s="6"/>
      <c r="I63" s="1"/>
      <c r="J63" s="1"/>
      <c r="K63" s="1"/>
      <c r="L63" s="1"/>
      <c r="M63" s="1"/>
    </row>
    <row r="64" spans="1:13" ht="25.5" customHeight="1">
      <c r="A64" s="34" t="s">
        <v>564</v>
      </c>
      <c r="B64" s="35" t="s">
        <v>220</v>
      </c>
      <c r="C64" s="36">
        <v>1270000</v>
      </c>
      <c r="D64" s="36">
        <v>1300000</v>
      </c>
      <c r="E64" s="36">
        <v>1350000</v>
      </c>
      <c r="F64" s="38" t="s">
        <v>275</v>
      </c>
      <c r="G64" s="38" t="s">
        <v>274</v>
      </c>
      <c r="H64" s="38" t="s">
        <v>276</v>
      </c>
      <c r="I64" s="1"/>
      <c r="J64" s="1"/>
      <c r="K64" s="1"/>
      <c r="L64" s="1"/>
      <c r="M64" s="1"/>
    </row>
    <row r="65" spans="1:13" ht="22.5" customHeight="1">
      <c r="A65" s="185" t="s">
        <v>596</v>
      </c>
      <c r="B65" s="185"/>
      <c r="C65" s="6"/>
      <c r="D65" s="6"/>
      <c r="E65" s="6"/>
      <c r="F65" s="6"/>
      <c r="G65" s="6"/>
      <c r="H65" s="6"/>
      <c r="I65" s="1"/>
      <c r="J65" s="1"/>
      <c r="K65" s="1"/>
      <c r="L65" s="1"/>
      <c r="M65" s="1"/>
    </row>
    <row r="66" spans="1:13" ht="25.5" customHeight="1">
      <c r="A66" s="34" t="s">
        <v>597</v>
      </c>
      <c r="B66" s="35" t="s">
        <v>598</v>
      </c>
      <c r="C66" s="36">
        <v>200000</v>
      </c>
      <c r="D66" s="36">
        <v>200000</v>
      </c>
      <c r="E66" s="36">
        <v>200000</v>
      </c>
      <c r="F66" s="38" t="s">
        <v>599</v>
      </c>
      <c r="G66" s="38" t="s">
        <v>600</v>
      </c>
      <c r="H66" s="38" t="s">
        <v>601</v>
      </c>
      <c r="I66" s="1"/>
      <c r="J66" s="1"/>
      <c r="K66" s="1"/>
      <c r="L66" s="1"/>
      <c r="M66" s="1"/>
    </row>
    <row r="67" ht="12.75" customHeight="1"/>
    <row r="68" spans="1:13" s="1" customFormat="1" ht="15.75" customHeight="1">
      <c r="A68" s="192" t="s">
        <v>212</v>
      </c>
      <c r="B68" s="193"/>
      <c r="C68" s="182" t="s">
        <v>491</v>
      </c>
      <c r="D68" s="182" t="s">
        <v>468</v>
      </c>
      <c r="E68" s="182" t="s">
        <v>492</v>
      </c>
      <c r="F68" s="186" t="s">
        <v>204</v>
      </c>
      <c r="G68" s="186" t="s">
        <v>205</v>
      </c>
      <c r="H68" s="182" t="s">
        <v>206</v>
      </c>
      <c r="I68" s="2"/>
      <c r="J68" s="2"/>
      <c r="K68" s="2"/>
      <c r="L68" s="2"/>
      <c r="M68" s="2"/>
    </row>
    <row r="69" spans="1:13" ht="15.75" customHeight="1">
      <c r="A69" s="194"/>
      <c r="B69" s="195"/>
      <c r="C69" s="183"/>
      <c r="D69" s="183"/>
      <c r="E69" s="183"/>
      <c r="F69" s="187"/>
      <c r="G69" s="187"/>
      <c r="H69" s="183"/>
      <c r="I69" s="2"/>
      <c r="J69" s="2"/>
      <c r="K69" s="2"/>
      <c r="L69" s="2"/>
      <c r="M69" s="2"/>
    </row>
    <row r="70" spans="1:13" ht="11.25" customHeight="1">
      <c r="A70" s="180">
        <v>1</v>
      </c>
      <c r="B70" s="181"/>
      <c r="C70" s="56">
        <v>2</v>
      </c>
      <c r="D70" s="56">
        <v>3</v>
      </c>
      <c r="E70" s="56">
        <v>4</v>
      </c>
      <c r="F70" s="56">
        <v>5</v>
      </c>
      <c r="G70" s="56">
        <v>6</v>
      </c>
      <c r="H70" s="56">
        <v>7</v>
      </c>
      <c r="I70" s="2"/>
      <c r="J70" s="2"/>
      <c r="K70" s="2"/>
      <c r="L70" s="2"/>
      <c r="M70" s="2"/>
    </row>
    <row r="71" spans="1:13" ht="25.5" customHeight="1">
      <c r="A71" s="184" t="s">
        <v>565</v>
      </c>
      <c r="B71" s="184"/>
      <c r="C71" s="45">
        <f>C73</f>
        <v>250000</v>
      </c>
      <c r="D71" s="45">
        <f>D73</f>
        <v>200000</v>
      </c>
      <c r="E71" s="45">
        <f>E73</f>
        <v>200000</v>
      </c>
      <c r="F71" s="33"/>
      <c r="G71" s="33"/>
      <c r="H71" s="33"/>
      <c r="I71" s="1"/>
      <c r="J71" s="1"/>
      <c r="K71" s="1"/>
      <c r="L71" s="1"/>
      <c r="M71" s="1"/>
    </row>
    <row r="72" spans="1:13" ht="22.5" customHeight="1">
      <c r="A72" s="185" t="s">
        <v>510</v>
      </c>
      <c r="B72" s="185"/>
      <c r="C72" s="6"/>
      <c r="D72" s="6"/>
      <c r="E72" s="6"/>
      <c r="F72" s="6"/>
      <c r="G72" s="6"/>
      <c r="H72" s="6"/>
      <c r="I72" s="1"/>
      <c r="J72" s="1"/>
      <c r="K72" s="1"/>
      <c r="L72" s="1"/>
      <c r="M72" s="1"/>
    </row>
    <row r="73" spans="1:13" ht="25.5" customHeight="1">
      <c r="A73" s="34" t="s">
        <v>336</v>
      </c>
      <c r="B73" s="35" t="s">
        <v>457</v>
      </c>
      <c r="C73" s="36">
        <v>250000</v>
      </c>
      <c r="D73" s="36">
        <v>200000</v>
      </c>
      <c r="E73" s="36">
        <v>200000</v>
      </c>
      <c r="F73" s="38" t="s">
        <v>458</v>
      </c>
      <c r="G73" s="38" t="s">
        <v>459</v>
      </c>
      <c r="H73" s="38" t="s">
        <v>460</v>
      </c>
      <c r="I73" s="1"/>
      <c r="J73" s="1"/>
      <c r="K73" s="1"/>
      <c r="L73" s="1"/>
      <c r="M73" s="1"/>
    </row>
    <row r="74" spans="1:13" ht="25.5" customHeight="1">
      <c r="A74" s="184" t="s">
        <v>511</v>
      </c>
      <c r="B74" s="184"/>
      <c r="C74" s="45">
        <f>C76+C80</f>
        <v>1300000</v>
      </c>
      <c r="D74" s="45">
        <f>D76+D80</f>
        <v>250000</v>
      </c>
      <c r="E74" s="45">
        <f>E76+E80</f>
        <v>250000</v>
      </c>
      <c r="F74" s="33"/>
      <c r="G74" s="33"/>
      <c r="H74" s="33"/>
      <c r="I74" s="1"/>
      <c r="J74" s="1"/>
      <c r="K74" s="1"/>
      <c r="L74" s="1"/>
      <c r="M74" s="1"/>
    </row>
    <row r="75" spans="1:13" ht="22.5" customHeight="1">
      <c r="A75" s="188" t="s">
        <v>512</v>
      </c>
      <c r="B75" s="188"/>
      <c r="C75" s="6"/>
      <c r="D75" s="6"/>
      <c r="E75" s="6"/>
      <c r="F75" s="6"/>
      <c r="G75" s="6"/>
      <c r="H75" s="6"/>
      <c r="I75" s="1"/>
      <c r="J75" s="1"/>
      <c r="K75" s="1"/>
      <c r="L75" s="1"/>
      <c r="M75" s="1"/>
    </row>
    <row r="76" spans="1:13" ht="25.5" customHeight="1">
      <c r="A76" s="34" t="s">
        <v>566</v>
      </c>
      <c r="B76" s="35" t="s">
        <v>337</v>
      </c>
      <c r="C76" s="36">
        <v>100000</v>
      </c>
      <c r="D76" s="36">
        <v>250000</v>
      </c>
      <c r="E76" s="36">
        <v>250000</v>
      </c>
      <c r="F76" s="38" t="s">
        <v>339</v>
      </c>
      <c r="G76" s="38" t="s">
        <v>338</v>
      </c>
      <c r="H76" s="43" t="s">
        <v>340</v>
      </c>
      <c r="I76" s="1"/>
      <c r="J76" s="1"/>
      <c r="K76" s="1"/>
      <c r="L76" s="1"/>
      <c r="M76" s="1"/>
    </row>
    <row r="77" spans="1:13" ht="22.5" customHeight="1">
      <c r="A77" s="188" t="s">
        <v>513</v>
      </c>
      <c r="B77" s="188"/>
      <c r="C77" s="6"/>
      <c r="D77" s="6"/>
      <c r="E77" s="6"/>
      <c r="F77" s="6"/>
      <c r="G77" s="6"/>
      <c r="H77" s="6"/>
      <c r="I77" s="1"/>
      <c r="J77" s="1"/>
      <c r="K77" s="1"/>
      <c r="L77" s="1"/>
      <c r="M77" s="1"/>
    </row>
    <row r="78" spans="1:13" ht="25.5" customHeight="1">
      <c r="A78" s="34" t="s">
        <v>567</v>
      </c>
      <c r="B78" s="35" t="s">
        <v>568</v>
      </c>
      <c r="C78" s="36">
        <v>300000</v>
      </c>
      <c r="D78" s="36">
        <v>250000</v>
      </c>
      <c r="E78" s="36">
        <v>250000</v>
      </c>
      <c r="F78" s="38" t="s">
        <v>569</v>
      </c>
      <c r="G78" s="38" t="s">
        <v>570</v>
      </c>
      <c r="H78" s="43" t="s">
        <v>571</v>
      </c>
      <c r="I78" s="1"/>
      <c r="J78" s="1"/>
      <c r="K78" s="1"/>
      <c r="L78" s="1"/>
      <c r="M78" s="1"/>
    </row>
    <row r="79" spans="1:13" ht="22.5" customHeight="1">
      <c r="A79" s="188" t="s">
        <v>572</v>
      </c>
      <c r="B79" s="188"/>
      <c r="C79" s="6"/>
      <c r="D79" s="6"/>
      <c r="E79" s="6"/>
      <c r="F79" s="6"/>
      <c r="G79" s="6"/>
      <c r="H79" s="6"/>
      <c r="I79" s="1"/>
      <c r="J79" s="1"/>
      <c r="K79" s="1"/>
      <c r="L79" s="1"/>
      <c r="M79" s="1"/>
    </row>
    <row r="80" spans="1:13" ht="25.5" customHeight="1">
      <c r="A80" s="34" t="s">
        <v>573</v>
      </c>
      <c r="B80" s="35" t="s">
        <v>461</v>
      </c>
      <c r="C80" s="36">
        <v>1200000</v>
      </c>
      <c r="D80" s="36">
        <v>0</v>
      </c>
      <c r="E80" s="36">
        <v>0</v>
      </c>
      <c r="F80" s="38" t="s">
        <v>462</v>
      </c>
      <c r="G80" s="38" t="s">
        <v>463</v>
      </c>
      <c r="H80" s="43" t="s">
        <v>464</v>
      </c>
      <c r="I80" s="1"/>
      <c r="J80" s="1"/>
      <c r="K80" s="1"/>
      <c r="L80" s="1"/>
      <c r="M80" s="1"/>
    </row>
    <row r="81" spans="1:13" ht="25.5" customHeight="1">
      <c r="A81" s="184" t="s">
        <v>514</v>
      </c>
      <c r="B81" s="184"/>
      <c r="C81" s="45">
        <f>C83+C85+C87+C93</f>
        <v>10650000</v>
      </c>
      <c r="D81" s="45">
        <f>D83+D85+D87+D93</f>
        <v>4350000</v>
      </c>
      <c r="E81" s="45">
        <f>E83+E85+E87+E93</f>
        <v>4350000</v>
      </c>
      <c r="F81" s="33"/>
      <c r="G81" s="33"/>
      <c r="H81" s="33"/>
      <c r="I81" s="1"/>
      <c r="J81" s="1"/>
      <c r="K81" s="1"/>
      <c r="L81" s="1"/>
      <c r="M81" s="1"/>
    </row>
    <row r="82" spans="1:13" ht="22.5" customHeight="1">
      <c r="A82" s="185" t="s">
        <v>515</v>
      </c>
      <c r="B82" s="185"/>
      <c r="C82" s="6"/>
      <c r="D82" s="6"/>
      <c r="E82" s="6"/>
      <c r="F82" s="6"/>
      <c r="G82" s="6"/>
      <c r="H82" s="6"/>
      <c r="I82" s="1"/>
      <c r="J82" s="1"/>
      <c r="K82" s="1"/>
      <c r="L82" s="1"/>
      <c r="M82" s="1"/>
    </row>
    <row r="83" spans="1:13" ht="25.5" customHeight="1">
      <c r="A83" s="34" t="s">
        <v>574</v>
      </c>
      <c r="B83" s="35" t="s">
        <v>222</v>
      </c>
      <c r="C83" s="36">
        <v>1340000</v>
      </c>
      <c r="D83" s="36">
        <v>1300000</v>
      </c>
      <c r="E83" s="36">
        <v>1300000</v>
      </c>
      <c r="F83" s="38" t="s">
        <v>278</v>
      </c>
      <c r="G83" s="38" t="s">
        <v>277</v>
      </c>
      <c r="H83" s="38" t="s">
        <v>279</v>
      </c>
      <c r="I83" s="1"/>
      <c r="J83" s="1"/>
      <c r="K83" s="1"/>
      <c r="L83" s="1"/>
      <c r="M83" s="1"/>
    </row>
    <row r="84" spans="1:13" ht="22.5" customHeight="1">
      <c r="A84" s="185" t="s">
        <v>575</v>
      </c>
      <c r="B84" s="185"/>
      <c r="C84" s="6"/>
      <c r="D84" s="6"/>
      <c r="E84" s="6"/>
      <c r="F84" s="6"/>
      <c r="G84" s="6"/>
      <c r="H84" s="6"/>
      <c r="I84" s="1"/>
      <c r="J84" s="1"/>
      <c r="K84" s="1"/>
      <c r="L84" s="1"/>
      <c r="M84" s="1"/>
    </row>
    <row r="85" spans="1:13" ht="25.5" customHeight="1">
      <c r="A85" s="34" t="s">
        <v>576</v>
      </c>
      <c r="B85" s="35" t="s">
        <v>471</v>
      </c>
      <c r="C85" s="36">
        <v>5500000</v>
      </c>
      <c r="D85" s="36">
        <v>1000000</v>
      </c>
      <c r="E85" s="36">
        <v>1000000</v>
      </c>
      <c r="F85" s="38" t="s">
        <v>280</v>
      </c>
      <c r="G85" s="38" t="s">
        <v>277</v>
      </c>
      <c r="H85" s="38" t="s">
        <v>281</v>
      </c>
      <c r="I85" s="1"/>
      <c r="J85" s="1"/>
      <c r="K85" s="1"/>
      <c r="L85" s="1"/>
      <c r="M85" s="1"/>
    </row>
    <row r="86" spans="1:13" ht="22.5" customHeight="1">
      <c r="A86" s="185" t="s">
        <v>577</v>
      </c>
      <c r="B86" s="185"/>
      <c r="C86" s="6"/>
      <c r="D86" s="6"/>
      <c r="E86" s="6"/>
      <c r="F86" s="6"/>
      <c r="G86" s="6"/>
      <c r="H86" s="6"/>
      <c r="I86" s="1"/>
      <c r="J86" s="1"/>
      <c r="K86" s="1"/>
      <c r="L86" s="1"/>
      <c r="M86" s="1"/>
    </row>
    <row r="87" spans="1:13" ht="25.5" customHeight="1">
      <c r="A87" s="34" t="s">
        <v>578</v>
      </c>
      <c r="B87" s="35" t="s">
        <v>223</v>
      </c>
      <c r="C87" s="36">
        <v>600000</v>
      </c>
      <c r="D87" s="36">
        <v>1000000</v>
      </c>
      <c r="E87" s="36">
        <v>1000000</v>
      </c>
      <c r="F87" s="38" t="s">
        <v>282</v>
      </c>
      <c r="G87" s="38" t="s">
        <v>277</v>
      </c>
      <c r="H87" s="38" t="s">
        <v>283</v>
      </c>
      <c r="I87" s="1"/>
      <c r="J87" s="1"/>
      <c r="K87" s="1"/>
      <c r="L87" s="1"/>
      <c r="M87" s="1"/>
    </row>
    <row r="88" ht="28.5" customHeight="1"/>
    <row r="89" spans="1:13" s="1" customFormat="1" ht="15.75" customHeight="1">
      <c r="A89" s="178" t="s">
        <v>212</v>
      </c>
      <c r="B89" s="178"/>
      <c r="C89" s="179" t="s">
        <v>491</v>
      </c>
      <c r="D89" s="179" t="s">
        <v>468</v>
      </c>
      <c r="E89" s="179" t="s">
        <v>492</v>
      </c>
      <c r="F89" s="178" t="s">
        <v>204</v>
      </c>
      <c r="G89" s="178" t="s">
        <v>205</v>
      </c>
      <c r="H89" s="179" t="s">
        <v>206</v>
      </c>
      <c r="I89" s="2"/>
      <c r="J89" s="2"/>
      <c r="K89" s="2"/>
      <c r="L89" s="2"/>
      <c r="M89" s="2"/>
    </row>
    <row r="90" spans="1:13" ht="15.75" customHeight="1">
      <c r="A90" s="178"/>
      <c r="B90" s="178"/>
      <c r="C90" s="178"/>
      <c r="D90" s="178"/>
      <c r="E90" s="178"/>
      <c r="F90" s="178"/>
      <c r="G90" s="178"/>
      <c r="H90" s="178"/>
      <c r="I90" s="2"/>
      <c r="J90" s="2"/>
      <c r="K90" s="2"/>
      <c r="L90" s="2"/>
      <c r="M90" s="2"/>
    </row>
    <row r="91" spans="1:13" ht="11.25" customHeight="1">
      <c r="A91" s="180">
        <v>1</v>
      </c>
      <c r="B91" s="181"/>
      <c r="C91" s="56">
        <v>2</v>
      </c>
      <c r="D91" s="56">
        <v>3</v>
      </c>
      <c r="E91" s="56">
        <v>4</v>
      </c>
      <c r="F91" s="56">
        <v>5</v>
      </c>
      <c r="G91" s="56">
        <v>6</v>
      </c>
      <c r="H91" s="56">
        <v>7</v>
      </c>
      <c r="I91" s="2"/>
      <c r="J91" s="2"/>
      <c r="K91" s="2"/>
      <c r="L91" s="2"/>
      <c r="M91" s="2"/>
    </row>
    <row r="92" spans="1:13" ht="22.5" customHeight="1">
      <c r="A92" s="185" t="s">
        <v>516</v>
      </c>
      <c r="B92" s="185"/>
      <c r="C92" s="6"/>
      <c r="D92" s="6"/>
      <c r="E92" s="6"/>
      <c r="F92" s="6"/>
      <c r="G92" s="6"/>
      <c r="H92" s="6"/>
      <c r="I92" s="1"/>
      <c r="J92" s="1"/>
      <c r="K92" s="1"/>
      <c r="L92" s="1"/>
      <c r="M92" s="1"/>
    </row>
    <row r="93" spans="1:13" ht="25.5" customHeight="1">
      <c r="A93" s="34" t="s">
        <v>579</v>
      </c>
      <c r="B93" s="35" t="s">
        <v>465</v>
      </c>
      <c r="C93" s="36">
        <v>3210000</v>
      </c>
      <c r="D93" s="36">
        <v>1050000</v>
      </c>
      <c r="E93" s="36">
        <v>1050000</v>
      </c>
      <c r="F93" s="38" t="s">
        <v>282</v>
      </c>
      <c r="G93" s="38" t="s">
        <v>277</v>
      </c>
      <c r="H93" s="38" t="s">
        <v>466</v>
      </c>
      <c r="I93" s="1"/>
      <c r="J93" s="1"/>
      <c r="K93" s="1"/>
      <c r="L93" s="1"/>
      <c r="M93" s="1"/>
    </row>
    <row r="94" spans="1:13" ht="22.5" customHeight="1">
      <c r="A94" s="185" t="s">
        <v>602</v>
      </c>
      <c r="B94" s="185"/>
      <c r="C94" s="6"/>
      <c r="D94" s="6"/>
      <c r="E94" s="6"/>
      <c r="F94" s="6"/>
      <c r="G94" s="6"/>
      <c r="H94" s="6"/>
      <c r="I94" s="1"/>
      <c r="J94" s="1"/>
      <c r="K94" s="1"/>
      <c r="L94" s="1"/>
      <c r="M94" s="1"/>
    </row>
    <row r="95" spans="1:13" ht="25.5" customHeight="1">
      <c r="A95" s="34" t="s">
        <v>603</v>
      </c>
      <c r="B95" s="35" t="s">
        <v>604</v>
      </c>
      <c r="C95" s="36">
        <v>2500000</v>
      </c>
      <c r="D95" s="36">
        <v>0</v>
      </c>
      <c r="E95" s="36">
        <v>0</v>
      </c>
      <c r="F95" s="38" t="s">
        <v>605</v>
      </c>
      <c r="G95" s="38" t="s">
        <v>606</v>
      </c>
      <c r="H95" s="38" t="s">
        <v>607</v>
      </c>
      <c r="I95" s="1"/>
      <c r="J95" s="1"/>
      <c r="K95" s="1"/>
      <c r="L95" s="1"/>
      <c r="M95" s="1"/>
    </row>
    <row r="96" spans="1:13" ht="25.5" customHeight="1">
      <c r="A96" s="184" t="s">
        <v>520</v>
      </c>
      <c r="B96" s="184"/>
      <c r="C96" s="45">
        <f>C98</f>
        <v>50000</v>
      </c>
      <c r="D96" s="45">
        <f>D98</f>
        <v>500000</v>
      </c>
      <c r="E96" s="45">
        <f>E98</f>
        <v>1000000</v>
      </c>
      <c r="F96" s="33"/>
      <c r="G96" s="33"/>
      <c r="H96" s="33"/>
      <c r="I96" s="1"/>
      <c r="J96" s="1"/>
      <c r="K96" s="1"/>
      <c r="L96" s="1"/>
      <c r="M96" s="1"/>
    </row>
    <row r="97" spans="1:13" ht="22.5" customHeight="1">
      <c r="A97" s="190" t="s">
        <v>580</v>
      </c>
      <c r="B97" s="185"/>
      <c r="C97" s="6"/>
      <c r="D97" s="6"/>
      <c r="E97" s="6"/>
      <c r="F97" s="6"/>
      <c r="G97" s="6"/>
      <c r="H97" s="6"/>
      <c r="I97" s="1"/>
      <c r="J97" s="1"/>
      <c r="K97" s="1"/>
      <c r="L97" s="1"/>
      <c r="M97" s="1"/>
    </row>
    <row r="98" spans="1:13" ht="27" customHeight="1">
      <c r="A98" s="34" t="s">
        <v>581</v>
      </c>
      <c r="B98" s="44" t="s">
        <v>430</v>
      </c>
      <c r="C98" s="36">
        <v>50000</v>
      </c>
      <c r="D98" s="36">
        <v>500000</v>
      </c>
      <c r="E98" s="36">
        <v>1000000</v>
      </c>
      <c r="F98" s="38" t="s">
        <v>423</v>
      </c>
      <c r="G98" s="38" t="s">
        <v>284</v>
      </c>
      <c r="H98" s="38" t="s">
        <v>285</v>
      </c>
      <c r="I98" s="1"/>
      <c r="J98" s="1"/>
      <c r="K98" s="1"/>
      <c r="L98" s="1"/>
      <c r="M98" s="1"/>
    </row>
    <row r="99" spans="1:13" ht="25.5" customHeight="1">
      <c r="A99" s="184" t="s">
        <v>582</v>
      </c>
      <c r="B99" s="184"/>
      <c r="C99" s="45">
        <f>C101</f>
        <v>100000</v>
      </c>
      <c r="D99" s="45">
        <f>D101</f>
        <v>800000</v>
      </c>
      <c r="E99" s="45">
        <f>E101</f>
        <v>1000000</v>
      </c>
      <c r="F99" s="33"/>
      <c r="G99" s="33"/>
      <c r="H99" s="33"/>
      <c r="I99" s="1"/>
      <c r="J99" s="1"/>
      <c r="K99" s="1"/>
      <c r="L99" s="1"/>
      <c r="M99" s="1"/>
    </row>
    <row r="100" spans="1:13" ht="22.5" customHeight="1">
      <c r="A100" s="185" t="s">
        <v>525</v>
      </c>
      <c r="B100" s="185"/>
      <c r="C100" s="6"/>
      <c r="D100" s="6"/>
      <c r="E100" s="6"/>
      <c r="F100" s="6"/>
      <c r="G100" s="6"/>
      <c r="H100" s="6"/>
      <c r="I100" s="1"/>
      <c r="J100" s="1"/>
      <c r="K100" s="1"/>
      <c r="L100" s="1"/>
      <c r="M100" s="1"/>
    </row>
    <row r="101" spans="1:13" ht="27" customHeight="1">
      <c r="A101" s="34" t="s">
        <v>583</v>
      </c>
      <c r="B101" s="44" t="s">
        <v>39</v>
      </c>
      <c r="C101" s="36">
        <v>100000</v>
      </c>
      <c r="D101" s="36">
        <v>800000</v>
      </c>
      <c r="E101" s="36">
        <v>1000000</v>
      </c>
      <c r="F101" s="38" t="s">
        <v>286</v>
      </c>
      <c r="G101" s="38" t="s">
        <v>284</v>
      </c>
      <c r="H101" s="38" t="s">
        <v>287</v>
      </c>
      <c r="I101" s="1"/>
      <c r="J101" s="1"/>
      <c r="K101" s="1"/>
      <c r="L101" s="1"/>
      <c r="M101" s="1"/>
    </row>
    <row r="102" spans="1:13" ht="24" customHeight="1">
      <c r="A102" s="184" t="s">
        <v>224</v>
      </c>
      <c r="B102" s="184"/>
      <c r="C102" s="45">
        <f>C104</f>
        <v>0</v>
      </c>
      <c r="D102" s="45">
        <f>D104</f>
        <v>1000000</v>
      </c>
      <c r="E102" s="45">
        <f>E104</f>
        <v>500000</v>
      </c>
      <c r="F102" s="33"/>
      <c r="G102" s="33"/>
      <c r="H102" s="33"/>
      <c r="I102" s="1"/>
      <c r="J102" s="1"/>
      <c r="K102" s="1"/>
      <c r="L102" s="1"/>
      <c r="M102" s="1"/>
    </row>
    <row r="103" spans="1:13" ht="22.5" customHeight="1">
      <c r="A103" s="185" t="s">
        <v>584</v>
      </c>
      <c r="B103" s="185"/>
      <c r="C103" s="6"/>
      <c r="D103" s="6"/>
      <c r="E103" s="6"/>
      <c r="F103" s="6"/>
      <c r="G103" s="6"/>
      <c r="H103" s="6"/>
      <c r="I103" s="1"/>
      <c r="J103" s="1"/>
      <c r="K103" s="1"/>
      <c r="L103" s="1"/>
      <c r="M103" s="1"/>
    </row>
    <row r="104" spans="1:13" ht="27.75" customHeight="1">
      <c r="A104" s="34" t="s">
        <v>585</v>
      </c>
      <c r="B104" s="44" t="s">
        <v>288</v>
      </c>
      <c r="C104" s="36">
        <v>0</v>
      </c>
      <c r="D104" s="36">
        <v>1000000</v>
      </c>
      <c r="E104" s="36">
        <v>500000</v>
      </c>
      <c r="F104" s="38" t="s">
        <v>289</v>
      </c>
      <c r="G104" s="38" t="s">
        <v>290</v>
      </c>
      <c r="H104" s="38" t="s">
        <v>300</v>
      </c>
      <c r="I104" s="1"/>
      <c r="J104" s="1"/>
      <c r="K104" s="1"/>
      <c r="L104" s="1"/>
      <c r="M104" s="1"/>
    </row>
    <row r="105" spans="1:13" ht="22.5" customHeight="1">
      <c r="A105" s="185" t="s">
        <v>705</v>
      </c>
      <c r="B105" s="185"/>
      <c r="C105" s="6"/>
      <c r="D105" s="6"/>
      <c r="E105" s="6"/>
      <c r="F105" s="6"/>
      <c r="G105" s="6"/>
      <c r="H105" s="6"/>
      <c r="I105" s="1"/>
      <c r="J105" s="1"/>
      <c r="K105" s="1"/>
      <c r="L105" s="1"/>
      <c r="M105" s="1"/>
    </row>
    <row r="106" spans="1:13" ht="27.75" customHeight="1">
      <c r="A106" s="34" t="s">
        <v>706</v>
      </c>
      <c r="B106" s="44" t="s">
        <v>707</v>
      </c>
      <c r="C106" s="36">
        <v>500000</v>
      </c>
      <c r="D106" s="36">
        <v>0</v>
      </c>
      <c r="E106" s="36">
        <v>0</v>
      </c>
      <c r="F106" s="130" t="s">
        <v>708</v>
      </c>
      <c r="G106" s="38" t="s">
        <v>709</v>
      </c>
      <c r="H106" s="38" t="s">
        <v>710</v>
      </c>
      <c r="I106" s="1"/>
      <c r="J106" s="1"/>
      <c r="K106" s="1"/>
      <c r="L106" s="1"/>
      <c r="M106" s="1"/>
    </row>
    <row r="107" spans="1:8" ht="30" customHeight="1">
      <c r="A107" s="189" t="s">
        <v>22</v>
      </c>
      <c r="B107" s="189"/>
      <c r="C107" s="46">
        <f>C7+C10+C17+C28+C31+C38+C49+C52+C57+C62+C71+C74+C81+C96+C99+C102+C106</f>
        <v>22715000</v>
      </c>
      <c r="D107" s="46">
        <f>D7+D10+D17+D28+D31+D38+D49+D52+D57+D62+D71+D74+D81+D96+D99+D102+D106</f>
        <v>17720000</v>
      </c>
      <c r="E107" s="46">
        <f>E7+E10+E17+E28+E31+E38+E49+E52+E57+E62+E71+E74+E81+E96+E99+E102+E106</f>
        <v>18420000</v>
      </c>
      <c r="F107" s="46"/>
      <c r="G107" s="46"/>
      <c r="H107" s="46"/>
    </row>
    <row r="108" spans="1:13" ht="36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23.25" customHeight="1">
      <c r="A109" s="4"/>
      <c r="B109" s="10" t="str">
        <f>'Funkc.'!B50</f>
        <v>Hvar, _____________, 2018. god.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</sheetData>
  <sheetProtection/>
  <mergeCells count="92">
    <mergeCell ref="H89:H90"/>
    <mergeCell ref="A91:B91"/>
    <mergeCell ref="A89:B90"/>
    <mergeCell ref="C89:C90"/>
    <mergeCell ref="D89:D90"/>
    <mergeCell ref="E89:E90"/>
    <mergeCell ref="F89:F90"/>
    <mergeCell ref="G89:G90"/>
    <mergeCell ref="C68:C69"/>
    <mergeCell ref="D68:D69"/>
    <mergeCell ref="A72:B72"/>
    <mergeCell ref="A82:B82"/>
    <mergeCell ref="A68:B69"/>
    <mergeCell ref="A103:B103"/>
    <mergeCell ref="E68:E69"/>
    <mergeCell ref="A50:B50"/>
    <mergeCell ref="A70:B70"/>
    <mergeCell ref="A65:B65"/>
    <mergeCell ref="A13:B13"/>
    <mergeCell ref="A41:B41"/>
    <mergeCell ref="A17:B17"/>
    <mergeCell ref="A18:B18"/>
    <mergeCell ref="A15:B15"/>
    <mergeCell ref="A53:B53"/>
    <mergeCell ref="A52:B52"/>
    <mergeCell ref="A49:B49"/>
    <mergeCell ref="A43:B43"/>
    <mergeCell ref="A48:B48"/>
    <mergeCell ref="F4:F5"/>
    <mergeCell ref="A6:B6"/>
    <mergeCell ref="A38:B38"/>
    <mergeCell ref="A28:B28"/>
    <mergeCell ref="A29:B29"/>
    <mergeCell ref="C46:C47"/>
    <mergeCell ref="A2:H2"/>
    <mergeCell ref="C4:C5"/>
    <mergeCell ref="D4:D5"/>
    <mergeCell ref="E4:E5"/>
    <mergeCell ref="A4:B5"/>
    <mergeCell ref="H4:H5"/>
    <mergeCell ref="G4:G5"/>
    <mergeCell ref="A107:B107"/>
    <mergeCell ref="A84:B84"/>
    <mergeCell ref="A96:B96"/>
    <mergeCell ref="A86:B86"/>
    <mergeCell ref="A99:B99"/>
    <mergeCell ref="A97:B97"/>
    <mergeCell ref="A102:B102"/>
    <mergeCell ref="A94:B94"/>
    <mergeCell ref="A100:B100"/>
    <mergeCell ref="A105:B105"/>
    <mergeCell ref="A74:B74"/>
    <mergeCell ref="A71:B71"/>
    <mergeCell ref="A60:B60"/>
    <mergeCell ref="A58:B58"/>
    <mergeCell ref="A57:B57"/>
    <mergeCell ref="A62:B62"/>
    <mergeCell ref="A92:B92"/>
    <mergeCell ref="A75:B75"/>
    <mergeCell ref="A26:B26"/>
    <mergeCell ref="A39:B39"/>
    <mergeCell ref="A31:B31"/>
    <mergeCell ref="A77:B77"/>
    <mergeCell ref="A63:B63"/>
    <mergeCell ref="A55:B55"/>
    <mergeCell ref="A81:B81"/>
    <mergeCell ref="A79:B79"/>
    <mergeCell ref="H68:H69"/>
    <mergeCell ref="A7:B7"/>
    <mergeCell ref="A8:B8"/>
    <mergeCell ref="A20:B20"/>
    <mergeCell ref="A10:B10"/>
    <mergeCell ref="A11:B11"/>
    <mergeCell ref="F68:F69"/>
    <mergeCell ref="G68:G69"/>
    <mergeCell ref="A32:B32"/>
    <mergeCell ref="A34:B34"/>
    <mergeCell ref="H23:H24"/>
    <mergeCell ref="E46:E47"/>
    <mergeCell ref="F46:F47"/>
    <mergeCell ref="G46:G47"/>
    <mergeCell ref="H46:H47"/>
    <mergeCell ref="G23:G24"/>
    <mergeCell ref="A23:B24"/>
    <mergeCell ref="C23:C24"/>
    <mergeCell ref="D23:D24"/>
    <mergeCell ref="E23:E24"/>
    <mergeCell ref="F23:F24"/>
    <mergeCell ref="D46:D47"/>
    <mergeCell ref="A25:B25"/>
    <mergeCell ref="A46:B47"/>
    <mergeCell ref="A36:B36"/>
  </mergeCells>
  <printOptions/>
  <pageMargins left="0.7086614173228347" right="0.4330708661417323" top="0.7874015748031497" bottom="0.5118110236220472" header="0.5905511811023623" footer="0.3937007874015748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75" zoomScalePageLayoutView="0" workbookViewId="0" topLeftCell="A1">
      <selection activeCell="C28" sqref="C28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23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191" t="s">
        <v>703</v>
      </c>
      <c r="B2" s="191"/>
      <c r="C2" s="191"/>
      <c r="D2" s="191"/>
      <c r="E2" s="191"/>
      <c r="F2" s="191"/>
      <c r="G2" s="191"/>
      <c r="H2" s="191"/>
    </row>
    <row r="3" ht="16.5" customHeight="1"/>
    <row r="4" spans="1:12" s="1" customFormat="1" ht="16.5" customHeight="1">
      <c r="A4" s="178" t="s">
        <v>212</v>
      </c>
      <c r="B4" s="178"/>
      <c r="C4" s="179" t="s">
        <v>491</v>
      </c>
      <c r="D4" s="179" t="s">
        <v>468</v>
      </c>
      <c r="E4" s="179" t="s">
        <v>492</v>
      </c>
      <c r="F4" s="178" t="s">
        <v>204</v>
      </c>
      <c r="G4" s="178" t="s">
        <v>205</v>
      </c>
      <c r="H4" s="179" t="s">
        <v>206</v>
      </c>
      <c r="I4" s="2"/>
      <c r="J4" s="2"/>
      <c r="K4" s="2"/>
      <c r="L4" s="2"/>
    </row>
    <row r="5" spans="1:12" ht="13.5" customHeight="1">
      <c r="A5" s="178"/>
      <c r="B5" s="178"/>
      <c r="C5" s="178"/>
      <c r="D5" s="178"/>
      <c r="E5" s="178"/>
      <c r="F5" s="178"/>
      <c r="G5" s="178"/>
      <c r="H5" s="178"/>
      <c r="I5" s="2"/>
      <c r="J5" s="2"/>
      <c r="K5" s="2"/>
      <c r="L5" s="2"/>
    </row>
    <row r="6" spans="1:13" ht="11.25" customHeight="1">
      <c r="A6" s="180">
        <v>1</v>
      </c>
      <c r="B6" s="181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84" t="s">
        <v>433</v>
      </c>
      <c r="B7" s="184"/>
      <c r="C7" s="45">
        <f>C9</f>
        <v>200000</v>
      </c>
      <c r="D7" s="45">
        <f>D9</f>
        <v>0</v>
      </c>
      <c r="E7" s="45">
        <f>E9</f>
        <v>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5" t="s">
        <v>608</v>
      </c>
      <c r="B8" s="185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27" customHeight="1">
      <c r="A9" s="47" t="s">
        <v>467</v>
      </c>
      <c r="B9" s="35" t="s">
        <v>330</v>
      </c>
      <c r="C9" s="40">
        <v>200000</v>
      </c>
      <c r="D9" s="41">
        <v>0</v>
      </c>
      <c r="E9" s="41">
        <v>0</v>
      </c>
      <c r="F9" s="43" t="s">
        <v>296</v>
      </c>
      <c r="G9" s="42" t="s">
        <v>241</v>
      </c>
      <c r="H9" s="43" t="s">
        <v>297</v>
      </c>
      <c r="I9" s="1"/>
      <c r="J9" s="1"/>
      <c r="K9" s="1"/>
      <c r="L9" s="1"/>
      <c r="M9" s="1"/>
    </row>
    <row r="10" spans="1:13" ht="26.25" customHeight="1">
      <c r="A10" s="184" t="s">
        <v>316</v>
      </c>
      <c r="B10" s="184"/>
      <c r="C10" s="45">
        <f>C12+C14</f>
        <v>3545000</v>
      </c>
      <c r="D10" s="45">
        <f>D12+D14</f>
        <v>3100000</v>
      </c>
      <c r="E10" s="45">
        <f>E12+E14</f>
        <v>3000000</v>
      </c>
      <c r="F10" s="33"/>
      <c r="G10" s="33"/>
      <c r="H10" s="33"/>
      <c r="I10" s="1"/>
      <c r="J10" s="1"/>
      <c r="K10" s="1"/>
      <c r="L10" s="1"/>
      <c r="M10" s="1"/>
    </row>
    <row r="11" spans="1:13" ht="27" customHeight="1">
      <c r="A11" s="190" t="s">
        <v>331</v>
      </c>
      <c r="B11" s="185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39" customHeight="1">
      <c r="A12" s="48" t="s">
        <v>332</v>
      </c>
      <c r="B12" s="39" t="s">
        <v>333</v>
      </c>
      <c r="C12" s="40">
        <v>2000000</v>
      </c>
      <c r="D12" s="41">
        <v>1500000</v>
      </c>
      <c r="E12" s="41">
        <v>1500000</v>
      </c>
      <c r="F12" s="43" t="s">
        <v>249</v>
      </c>
      <c r="G12" s="43" t="s">
        <v>303</v>
      </c>
      <c r="H12" s="43" t="s">
        <v>301</v>
      </c>
      <c r="I12" s="1"/>
      <c r="J12" s="1"/>
      <c r="K12" s="1"/>
      <c r="L12" s="1"/>
      <c r="M12" s="1"/>
    </row>
    <row r="13" spans="1:13" ht="22.5" customHeight="1">
      <c r="A13" s="185" t="s">
        <v>334</v>
      </c>
      <c r="B13" s="185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27" customHeight="1">
      <c r="A14" s="48" t="s">
        <v>335</v>
      </c>
      <c r="B14" s="35" t="s">
        <v>586</v>
      </c>
      <c r="C14" s="40">
        <v>1545000</v>
      </c>
      <c r="D14" s="41">
        <v>1600000</v>
      </c>
      <c r="E14" s="41">
        <v>1500000</v>
      </c>
      <c r="F14" s="43" t="s">
        <v>250</v>
      </c>
      <c r="G14" s="43" t="s">
        <v>251</v>
      </c>
      <c r="H14" s="43" t="s">
        <v>252</v>
      </c>
      <c r="I14" s="1"/>
      <c r="J14" s="1"/>
      <c r="K14" s="1"/>
      <c r="L14" s="1"/>
      <c r="M14" s="1"/>
    </row>
    <row r="15" spans="1:13" ht="25.5" customHeight="1">
      <c r="A15" s="184" t="s">
        <v>501</v>
      </c>
      <c r="B15" s="184"/>
      <c r="C15" s="45">
        <f>C17</f>
        <v>100000</v>
      </c>
      <c r="D15" s="45">
        <f>D17</f>
        <v>100000</v>
      </c>
      <c r="E15" s="45">
        <f>E17</f>
        <v>100000</v>
      </c>
      <c r="F15" s="33"/>
      <c r="G15" s="33"/>
      <c r="H15" s="33"/>
      <c r="I15" s="1"/>
      <c r="J15" s="1"/>
      <c r="K15" s="1"/>
      <c r="L15" s="1"/>
      <c r="M15" s="1"/>
    </row>
    <row r="16" spans="1:13" ht="22.5" customHeight="1">
      <c r="A16" s="185" t="s">
        <v>587</v>
      </c>
      <c r="B16" s="185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27" customHeight="1">
      <c r="A17" s="47" t="s">
        <v>588</v>
      </c>
      <c r="B17" s="35" t="s">
        <v>207</v>
      </c>
      <c r="C17" s="40">
        <v>100000</v>
      </c>
      <c r="D17" s="41">
        <v>100000</v>
      </c>
      <c r="E17" s="41">
        <v>100000</v>
      </c>
      <c r="F17" s="43" t="s">
        <v>262</v>
      </c>
      <c r="G17" s="43" t="s">
        <v>263</v>
      </c>
      <c r="H17" s="43" t="s">
        <v>264</v>
      </c>
      <c r="I17" s="1"/>
      <c r="J17" s="1"/>
      <c r="K17" s="1"/>
      <c r="L17" s="1"/>
      <c r="M17" s="1"/>
    </row>
    <row r="18" spans="1:13" ht="25.5" customHeight="1">
      <c r="A18" s="184" t="s">
        <v>514</v>
      </c>
      <c r="B18" s="184"/>
      <c r="C18" s="45">
        <f>C20</f>
        <v>100000</v>
      </c>
      <c r="D18" s="45">
        <f>D20</f>
        <v>100000</v>
      </c>
      <c r="E18" s="45">
        <f>E20</f>
        <v>100000</v>
      </c>
      <c r="F18" s="33"/>
      <c r="G18" s="33"/>
      <c r="H18" s="33"/>
      <c r="I18" s="1"/>
      <c r="J18" s="1"/>
      <c r="K18" s="1"/>
      <c r="L18" s="1"/>
      <c r="M18" s="1"/>
    </row>
    <row r="19" spans="1:13" ht="22.5" customHeight="1">
      <c r="A19" s="185" t="s">
        <v>589</v>
      </c>
      <c r="B19" s="185"/>
      <c r="C19" s="6"/>
      <c r="D19" s="6"/>
      <c r="E19" s="6"/>
      <c r="F19" s="6"/>
      <c r="G19" s="6"/>
      <c r="H19" s="6"/>
      <c r="I19" s="1"/>
      <c r="J19" s="1"/>
      <c r="K19" s="1"/>
      <c r="L19" s="1"/>
      <c r="M19" s="1"/>
    </row>
    <row r="20" spans="1:13" ht="27.75" customHeight="1">
      <c r="A20" s="47" t="s">
        <v>590</v>
      </c>
      <c r="B20" s="35" t="s">
        <v>221</v>
      </c>
      <c r="C20" s="40">
        <v>100000</v>
      </c>
      <c r="D20" s="41">
        <v>100000</v>
      </c>
      <c r="E20" s="41">
        <v>100000</v>
      </c>
      <c r="F20" s="43" t="s">
        <v>291</v>
      </c>
      <c r="G20" s="43" t="s">
        <v>292</v>
      </c>
      <c r="H20" s="43" t="s">
        <v>293</v>
      </c>
      <c r="I20" s="1"/>
      <c r="J20" s="1"/>
      <c r="K20" s="1"/>
      <c r="L20" s="1"/>
      <c r="M20" s="1"/>
    </row>
    <row r="21" ht="31.5" customHeight="1"/>
    <row r="22" spans="1:12" s="1" customFormat="1" ht="16.5" customHeight="1">
      <c r="A22" s="196" t="s">
        <v>212</v>
      </c>
      <c r="B22" s="197"/>
      <c r="C22" s="179" t="s">
        <v>491</v>
      </c>
      <c r="D22" s="179" t="s">
        <v>468</v>
      </c>
      <c r="E22" s="179" t="s">
        <v>492</v>
      </c>
      <c r="F22" s="197" t="s">
        <v>204</v>
      </c>
      <c r="G22" s="197" t="s">
        <v>205</v>
      </c>
      <c r="H22" s="198" t="s">
        <v>206</v>
      </c>
      <c r="I22" s="2"/>
      <c r="J22" s="2"/>
      <c r="K22" s="2"/>
      <c r="L22" s="2"/>
    </row>
    <row r="23" spans="1:12" ht="13.5" customHeight="1">
      <c r="A23" s="197"/>
      <c r="B23" s="197"/>
      <c r="C23" s="178"/>
      <c r="D23" s="178"/>
      <c r="E23" s="178"/>
      <c r="F23" s="197"/>
      <c r="G23" s="197"/>
      <c r="H23" s="197"/>
      <c r="I23" s="2"/>
      <c r="J23" s="2"/>
      <c r="K23" s="2"/>
      <c r="L23" s="2"/>
    </row>
    <row r="24" spans="1:13" ht="11.25" customHeight="1">
      <c r="A24" s="180">
        <v>1</v>
      </c>
      <c r="B24" s="181"/>
      <c r="C24" s="56">
        <v>2</v>
      </c>
      <c r="D24" s="56">
        <v>3</v>
      </c>
      <c r="E24" s="56">
        <v>4</v>
      </c>
      <c r="F24" s="56">
        <v>5</v>
      </c>
      <c r="G24" s="56">
        <v>6</v>
      </c>
      <c r="H24" s="56">
        <v>7</v>
      </c>
      <c r="I24" s="2"/>
      <c r="J24" s="2"/>
      <c r="K24" s="2"/>
      <c r="L24" s="2"/>
      <c r="M24" s="2"/>
    </row>
    <row r="25" spans="1:13" ht="27" customHeight="1">
      <c r="A25" s="184" t="s">
        <v>225</v>
      </c>
      <c r="B25" s="184"/>
      <c r="C25" s="45">
        <f>C27</f>
        <v>77000</v>
      </c>
      <c r="D25" s="45">
        <f>D27</f>
        <v>80000</v>
      </c>
      <c r="E25" s="45">
        <f>E27</f>
        <v>80000</v>
      </c>
      <c r="F25" s="33"/>
      <c r="G25" s="33"/>
      <c r="H25" s="33"/>
      <c r="I25" s="1"/>
      <c r="J25" s="1"/>
      <c r="K25" s="1"/>
      <c r="L25" s="1"/>
      <c r="M25" s="1"/>
    </row>
    <row r="26" spans="1:13" ht="22.5" customHeight="1">
      <c r="A26" s="185" t="s">
        <v>226</v>
      </c>
      <c r="B26" s="185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27" customHeight="1">
      <c r="A27" s="47" t="s">
        <v>227</v>
      </c>
      <c r="B27" s="35" t="s">
        <v>228</v>
      </c>
      <c r="C27" s="40">
        <v>77000</v>
      </c>
      <c r="D27" s="41">
        <v>80000</v>
      </c>
      <c r="E27" s="41">
        <v>80000</v>
      </c>
      <c r="F27" s="43" t="s">
        <v>294</v>
      </c>
      <c r="G27" s="43" t="s">
        <v>302</v>
      </c>
      <c r="H27" s="43" t="s">
        <v>295</v>
      </c>
      <c r="I27" s="1"/>
      <c r="J27" s="1"/>
      <c r="K27" s="1"/>
      <c r="L27" s="1"/>
      <c r="M27" s="1"/>
    </row>
    <row r="28" spans="1:8" ht="27.75" customHeight="1">
      <c r="A28" s="189" t="s">
        <v>22</v>
      </c>
      <c r="B28" s="189"/>
      <c r="C28" s="46">
        <f>C7+C10+C15+C18+C25</f>
        <v>4022000</v>
      </c>
      <c r="D28" s="46">
        <f>D7+D10+D15+D18+D25</f>
        <v>3380000</v>
      </c>
      <c r="E28" s="46">
        <f>E7+E10+E15+E18+E25</f>
        <v>3280000</v>
      </c>
      <c r="F28" s="46"/>
      <c r="G28" s="46"/>
      <c r="H28" s="46"/>
    </row>
    <row r="29" spans="4:5" ht="39.75" customHeight="1">
      <c r="D29" s="3"/>
      <c r="E29" s="3"/>
    </row>
    <row r="30" spans="4:5" ht="60" customHeight="1">
      <c r="D30" s="3"/>
      <c r="E30" s="3"/>
    </row>
    <row r="31" spans="2:8" ht="26.25" customHeight="1">
      <c r="B31" s="110" t="str">
        <f>'Funkc.'!B50</f>
        <v>Hvar, _____________, 2018. god.</v>
      </c>
      <c r="C31" s="7"/>
      <c r="D31" s="7"/>
      <c r="E31" s="7"/>
      <c r="F31" s="7"/>
      <c r="G31" s="7"/>
      <c r="H31" s="24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4"/>
    </row>
  </sheetData>
  <sheetProtection/>
  <mergeCells count="29">
    <mergeCell ref="A2:H2"/>
    <mergeCell ref="A18:B18"/>
    <mergeCell ref="A19:B19"/>
    <mergeCell ref="F4:F5"/>
    <mergeCell ref="G4:G5"/>
    <mergeCell ref="H4:H5"/>
    <mergeCell ref="A11:B11"/>
    <mergeCell ref="E4:E5"/>
    <mergeCell ref="A10:B10"/>
    <mergeCell ref="A4:B5"/>
    <mergeCell ref="A28:B28"/>
    <mergeCell ref="A26:B26"/>
    <mergeCell ref="A13:B13"/>
    <mergeCell ref="A15:B15"/>
    <mergeCell ref="A16:B16"/>
    <mergeCell ref="A25:B25"/>
    <mergeCell ref="E22:E23"/>
    <mergeCell ref="F22:F23"/>
    <mergeCell ref="G22:G23"/>
    <mergeCell ref="H22:H23"/>
    <mergeCell ref="A8:B8"/>
    <mergeCell ref="A7:B7"/>
    <mergeCell ref="D22:D23"/>
    <mergeCell ref="C4:C5"/>
    <mergeCell ref="D4:D5"/>
    <mergeCell ref="A22:B23"/>
    <mergeCell ref="C22:C23"/>
    <mergeCell ref="A24:B24"/>
    <mergeCell ref="A6:B6"/>
  </mergeCells>
  <printOptions/>
  <pageMargins left="0.5511811023622047" right="0.5511811023622047" top="0.5905511811023623" bottom="0.4724409448818898" header="0.35433070866141736" footer="0.472440944881889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2018-05-21T07:12:56Z</cp:lastPrinted>
  <dcterms:created xsi:type="dcterms:W3CDTF">2004-01-09T13:07:12Z</dcterms:created>
  <dcterms:modified xsi:type="dcterms:W3CDTF">2018-05-23T07:54:23Z</dcterms:modified>
  <cp:category/>
  <cp:version/>
  <cp:contentType/>
  <cp:contentStatus/>
</cp:coreProperties>
</file>